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D:\Z) Undergade Final project\"/>
    </mc:Choice>
  </mc:AlternateContent>
  <xr:revisionPtr revIDLastSave="0" documentId="13_ncr:1_{D3DE8109-9D0B-4CC6-8ECB-ABCAF465E852}" xr6:coauthVersionLast="47" xr6:coauthVersionMax="47" xr10:uidLastSave="{00000000-0000-0000-0000-000000000000}"/>
  <bookViews>
    <workbookView xWindow="-110" yWindow="-110" windowWidth="21820" windowHeight="14020" firstSheet="2" activeTab="6" xr2:uid="{00000000-000D-0000-FFFF-FFFF00000000}"/>
  </bookViews>
  <sheets>
    <sheet name="The Additive Method" sheetId="5" r:id="rId1"/>
    <sheet name="The Multiplicative Method" sheetId="4" r:id="rId2"/>
    <sheet name="The Sesonal Graph" sheetId="3" r:id="rId3"/>
    <sheet name="The Seasonal data" sheetId="2" r:id="rId4"/>
    <sheet name="FRED Graph (2)" sheetId="7" r:id="rId5"/>
    <sheet name="Non Seasonal Graph" sheetId="8" r:id="rId6"/>
    <sheet name="The Brown's Method" sheetId="9" r:id="rId7"/>
    <sheet name="The Holt's Method" sheetId="10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" i="9" l="1"/>
  <c r="I5" i="10"/>
  <c r="I4" i="10"/>
  <c r="D4" i="10"/>
  <c r="C4" i="10"/>
  <c r="D4" i="9"/>
  <c r="K103" i="5"/>
  <c r="K102" i="5"/>
  <c r="F102" i="5"/>
  <c r="K101" i="5"/>
  <c r="F101" i="5"/>
  <c r="G101" i="5" s="1"/>
  <c r="H101" i="5" s="1"/>
  <c r="K100" i="5"/>
  <c r="F100" i="5"/>
  <c r="K99" i="5"/>
  <c r="F99" i="5"/>
  <c r="K98" i="5"/>
  <c r="F98" i="5"/>
  <c r="G98" i="5" s="1"/>
  <c r="H98" i="5" s="1"/>
  <c r="K97" i="5"/>
  <c r="F97" i="5"/>
  <c r="G97" i="5" s="1"/>
  <c r="H97" i="5" s="1"/>
  <c r="K96" i="5"/>
  <c r="F96" i="5"/>
  <c r="K95" i="5"/>
  <c r="F95" i="5"/>
  <c r="K94" i="5"/>
  <c r="F94" i="5"/>
  <c r="G94" i="5" s="1"/>
  <c r="H94" i="5" s="1"/>
  <c r="K93" i="5"/>
  <c r="F93" i="5"/>
  <c r="G93" i="5" s="1"/>
  <c r="H93" i="5" s="1"/>
  <c r="K92" i="5"/>
  <c r="F92" i="5"/>
  <c r="K91" i="5"/>
  <c r="F91" i="5"/>
  <c r="K90" i="5"/>
  <c r="F90" i="5"/>
  <c r="G90" i="5" s="1"/>
  <c r="H90" i="5" s="1"/>
  <c r="K89" i="5"/>
  <c r="F89" i="5"/>
  <c r="G89" i="5" s="1"/>
  <c r="H89" i="5" s="1"/>
  <c r="K88" i="5"/>
  <c r="F88" i="5"/>
  <c r="K87" i="5"/>
  <c r="F87" i="5"/>
  <c r="K86" i="5"/>
  <c r="F86" i="5"/>
  <c r="G86" i="5" s="1"/>
  <c r="H86" i="5" s="1"/>
  <c r="K85" i="5"/>
  <c r="F85" i="5"/>
  <c r="G85" i="5" s="1"/>
  <c r="H85" i="5" s="1"/>
  <c r="K84" i="5"/>
  <c r="F84" i="5"/>
  <c r="K83" i="5"/>
  <c r="F83" i="5"/>
  <c r="K82" i="5"/>
  <c r="F82" i="5"/>
  <c r="G82" i="5" s="1"/>
  <c r="H82" i="5" s="1"/>
  <c r="K81" i="5"/>
  <c r="F81" i="5"/>
  <c r="G81" i="5" s="1"/>
  <c r="H81" i="5" s="1"/>
  <c r="K80" i="5"/>
  <c r="F80" i="5"/>
  <c r="K79" i="5"/>
  <c r="F79" i="5"/>
  <c r="K78" i="5"/>
  <c r="F78" i="5"/>
  <c r="G78" i="5" s="1"/>
  <c r="H78" i="5" s="1"/>
  <c r="K77" i="5"/>
  <c r="F77" i="5"/>
  <c r="G77" i="5" s="1"/>
  <c r="H77" i="5" s="1"/>
  <c r="K76" i="5"/>
  <c r="F76" i="5"/>
  <c r="K75" i="5"/>
  <c r="F75" i="5"/>
  <c r="K74" i="5"/>
  <c r="F74" i="5"/>
  <c r="G74" i="5" s="1"/>
  <c r="H74" i="5" s="1"/>
  <c r="K73" i="5"/>
  <c r="F73" i="5"/>
  <c r="G73" i="5" s="1"/>
  <c r="H73" i="5" s="1"/>
  <c r="K72" i="5"/>
  <c r="F72" i="5"/>
  <c r="K71" i="5"/>
  <c r="F71" i="5"/>
  <c r="K70" i="5"/>
  <c r="F70" i="5"/>
  <c r="G70" i="5" s="1"/>
  <c r="H70" i="5" s="1"/>
  <c r="K69" i="5"/>
  <c r="F69" i="5"/>
  <c r="G69" i="5" s="1"/>
  <c r="H69" i="5" s="1"/>
  <c r="K68" i="5"/>
  <c r="F68" i="5"/>
  <c r="K67" i="5"/>
  <c r="F67" i="5"/>
  <c r="K66" i="5"/>
  <c r="F66" i="5"/>
  <c r="G66" i="5" s="1"/>
  <c r="H66" i="5" s="1"/>
  <c r="K65" i="5"/>
  <c r="F65" i="5"/>
  <c r="G65" i="5" s="1"/>
  <c r="H65" i="5" s="1"/>
  <c r="K64" i="5"/>
  <c r="F64" i="5"/>
  <c r="K63" i="5"/>
  <c r="F63" i="5"/>
  <c r="K62" i="5"/>
  <c r="F62" i="5"/>
  <c r="G62" i="5" s="1"/>
  <c r="H62" i="5" s="1"/>
  <c r="K61" i="5"/>
  <c r="F61" i="5"/>
  <c r="G61" i="5" s="1"/>
  <c r="H61" i="5" s="1"/>
  <c r="K60" i="5"/>
  <c r="F60" i="5"/>
  <c r="K59" i="5"/>
  <c r="F59" i="5"/>
  <c r="K58" i="5"/>
  <c r="F58" i="5"/>
  <c r="G58" i="5" s="1"/>
  <c r="H58" i="5" s="1"/>
  <c r="K57" i="5"/>
  <c r="F57" i="5"/>
  <c r="G57" i="5" s="1"/>
  <c r="H57" i="5" s="1"/>
  <c r="K56" i="5"/>
  <c r="F56" i="5"/>
  <c r="K55" i="5"/>
  <c r="F55" i="5"/>
  <c r="K54" i="5"/>
  <c r="F54" i="5"/>
  <c r="G54" i="5" s="1"/>
  <c r="H54" i="5" s="1"/>
  <c r="K53" i="5"/>
  <c r="F53" i="5"/>
  <c r="G53" i="5" s="1"/>
  <c r="H53" i="5" s="1"/>
  <c r="K52" i="5"/>
  <c r="F52" i="5"/>
  <c r="K51" i="5"/>
  <c r="F51" i="5"/>
  <c r="K50" i="5"/>
  <c r="F50" i="5"/>
  <c r="G50" i="5" s="1"/>
  <c r="H50" i="5" s="1"/>
  <c r="K49" i="5"/>
  <c r="F49" i="5"/>
  <c r="G49" i="5" s="1"/>
  <c r="H49" i="5" s="1"/>
  <c r="K48" i="5"/>
  <c r="F48" i="5"/>
  <c r="K47" i="5"/>
  <c r="F47" i="5"/>
  <c r="K46" i="5"/>
  <c r="F46" i="5"/>
  <c r="G46" i="5" s="1"/>
  <c r="H46" i="5" s="1"/>
  <c r="K45" i="5"/>
  <c r="F45" i="5"/>
  <c r="G45" i="5" s="1"/>
  <c r="H45" i="5" s="1"/>
  <c r="K44" i="5"/>
  <c r="F44" i="5"/>
  <c r="K43" i="5"/>
  <c r="F43" i="5"/>
  <c r="K42" i="5"/>
  <c r="F42" i="5"/>
  <c r="K41" i="5"/>
  <c r="G41" i="5"/>
  <c r="H41" i="5" s="1"/>
  <c r="F41" i="5"/>
  <c r="K40" i="5"/>
  <c r="F40" i="5"/>
  <c r="G40" i="5" s="1"/>
  <c r="H40" i="5" s="1"/>
  <c r="K39" i="5"/>
  <c r="F39" i="5"/>
  <c r="K38" i="5"/>
  <c r="F38" i="5"/>
  <c r="G38" i="5" s="1"/>
  <c r="H38" i="5" s="1"/>
  <c r="K37" i="5"/>
  <c r="F37" i="5"/>
  <c r="G37" i="5" s="1"/>
  <c r="H37" i="5" s="1"/>
  <c r="K36" i="5"/>
  <c r="F36" i="5"/>
  <c r="K35" i="5"/>
  <c r="F35" i="5"/>
  <c r="K34" i="5"/>
  <c r="F34" i="5"/>
  <c r="G33" i="5" s="1"/>
  <c r="H33" i="5" s="1"/>
  <c r="K33" i="5"/>
  <c r="F33" i="5"/>
  <c r="K32" i="5"/>
  <c r="F32" i="5"/>
  <c r="G31" i="5" s="1"/>
  <c r="H31" i="5" s="1"/>
  <c r="K31" i="5"/>
  <c r="F31" i="5"/>
  <c r="K30" i="5"/>
  <c r="F30" i="5"/>
  <c r="G29" i="5" s="1"/>
  <c r="H29" i="5" s="1"/>
  <c r="K29" i="5"/>
  <c r="F29" i="5"/>
  <c r="K28" i="5"/>
  <c r="F28" i="5"/>
  <c r="G27" i="5" s="1"/>
  <c r="H27" i="5" s="1"/>
  <c r="K27" i="5"/>
  <c r="F27" i="5"/>
  <c r="K26" i="5"/>
  <c r="F26" i="5"/>
  <c r="G25" i="5" s="1"/>
  <c r="H25" i="5" s="1"/>
  <c r="K25" i="5"/>
  <c r="F25" i="5"/>
  <c r="K24" i="5"/>
  <c r="F24" i="5"/>
  <c r="G23" i="5" s="1"/>
  <c r="H23" i="5" s="1"/>
  <c r="K23" i="5"/>
  <c r="F23" i="5"/>
  <c r="K22" i="5"/>
  <c r="F22" i="5"/>
  <c r="G21" i="5" s="1"/>
  <c r="H21" i="5" s="1"/>
  <c r="K21" i="5"/>
  <c r="F21" i="5"/>
  <c r="K20" i="5"/>
  <c r="F20" i="5"/>
  <c r="G19" i="5" s="1"/>
  <c r="H19" i="5" s="1"/>
  <c r="K19" i="5"/>
  <c r="F19" i="5"/>
  <c r="K18" i="5"/>
  <c r="F18" i="5"/>
  <c r="G17" i="5" s="1"/>
  <c r="H17" i="5" s="1"/>
  <c r="K17" i="5"/>
  <c r="F17" i="5"/>
  <c r="K16" i="5"/>
  <c r="F16" i="5"/>
  <c r="G15" i="5" s="1"/>
  <c r="H15" i="5" s="1"/>
  <c r="K15" i="5"/>
  <c r="F15" i="5"/>
  <c r="K14" i="5"/>
  <c r="F14" i="5"/>
  <c r="G13" i="5" s="1"/>
  <c r="H13" i="5" s="1"/>
  <c r="K13" i="5"/>
  <c r="F13" i="5"/>
  <c r="K12" i="5"/>
  <c r="F12" i="5"/>
  <c r="G11" i="5" s="1"/>
  <c r="H11" i="5" s="1"/>
  <c r="K11" i="5"/>
  <c r="F11" i="5"/>
  <c r="K10" i="5"/>
  <c r="F10" i="5"/>
  <c r="G9" i="5" s="1"/>
  <c r="H9" i="5" s="1"/>
  <c r="K9" i="5"/>
  <c r="F9" i="5"/>
  <c r="K8" i="5"/>
  <c r="F8" i="5"/>
  <c r="G7" i="5" s="1"/>
  <c r="H7" i="5" s="1"/>
  <c r="K7" i="5"/>
  <c r="F7" i="5"/>
  <c r="K6" i="5"/>
  <c r="F6" i="5"/>
  <c r="G5" i="5" s="1"/>
  <c r="H5" i="5" s="1"/>
  <c r="I109" i="5" s="1"/>
  <c r="K5" i="5"/>
  <c r="F5" i="5"/>
  <c r="K4" i="5"/>
  <c r="F4" i="5"/>
  <c r="G4" i="5" s="1"/>
  <c r="H4" i="5" s="1"/>
  <c r="K3" i="5"/>
  <c r="K2" i="5"/>
  <c r="K103" i="4"/>
  <c r="K102" i="4"/>
  <c r="F102" i="4"/>
  <c r="G101" i="4" s="1"/>
  <c r="H101" i="4" s="1"/>
  <c r="K101" i="4"/>
  <c r="F101" i="4"/>
  <c r="K100" i="4"/>
  <c r="F100" i="4"/>
  <c r="G100" i="4" s="1"/>
  <c r="H100" i="4" s="1"/>
  <c r="K99" i="4"/>
  <c r="F99" i="4"/>
  <c r="K98" i="4"/>
  <c r="F98" i="4"/>
  <c r="G98" i="4" s="1"/>
  <c r="H98" i="4" s="1"/>
  <c r="K97" i="4"/>
  <c r="F97" i="4"/>
  <c r="K96" i="4"/>
  <c r="F96" i="4"/>
  <c r="G96" i="4" s="1"/>
  <c r="H96" i="4" s="1"/>
  <c r="K95" i="4"/>
  <c r="F95" i="4"/>
  <c r="K94" i="4"/>
  <c r="F94" i="4"/>
  <c r="G94" i="4" s="1"/>
  <c r="H94" i="4" s="1"/>
  <c r="K93" i="4"/>
  <c r="F93" i="4"/>
  <c r="K92" i="4"/>
  <c r="F92" i="4"/>
  <c r="G92" i="4" s="1"/>
  <c r="H92" i="4" s="1"/>
  <c r="K91" i="4"/>
  <c r="F91" i="4"/>
  <c r="K90" i="4"/>
  <c r="F90" i="4"/>
  <c r="G90" i="4" s="1"/>
  <c r="H90" i="4" s="1"/>
  <c r="K89" i="4"/>
  <c r="F89" i="4"/>
  <c r="K88" i="4"/>
  <c r="F88" i="4"/>
  <c r="G88" i="4" s="1"/>
  <c r="H88" i="4" s="1"/>
  <c r="K87" i="4"/>
  <c r="F87" i="4"/>
  <c r="K86" i="4"/>
  <c r="F86" i="4"/>
  <c r="G86" i="4" s="1"/>
  <c r="H86" i="4" s="1"/>
  <c r="K85" i="4"/>
  <c r="F85" i="4"/>
  <c r="K84" i="4"/>
  <c r="F84" i="4"/>
  <c r="G84" i="4" s="1"/>
  <c r="H84" i="4" s="1"/>
  <c r="K83" i="4"/>
  <c r="F83" i="4"/>
  <c r="K82" i="4"/>
  <c r="F82" i="4"/>
  <c r="G82" i="4" s="1"/>
  <c r="H82" i="4" s="1"/>
  <c r="K81" i="4"/>
  <c r="F81" i="4"/>
  <c r="K80" i="4"/>
  <c r="F80" i="4"/>
  <c r="G80" i="4" s="1"/>
  <c r="H80" i="4" s="1"/>
  <c r="K79" i="4"/>
  <c r="F79" i="4"/>
  <c r="K78" i="4"/>
  <c r="F78" i="4"/>
  <c r="G78" i="4" s="1"/>
  <c r="H78" i="4" s="1"/>
  <c r="K77" i="4"/>
  <c r="F77" i="4"/>
  <c r="K76" i="4"/>
  <c r="F76" i="4"/>
  <c r="G76" i="4" s="1"/>
  <c r="H76" i="4" s="1"/>
  <c r="K75" i="4"/>
  <c r="F75" i="4"/>
  <c r="K74" i="4"/>
  <c r="F74" i="4"/>
  <c r="G74" i="4" s="1"/>
  <c r="H74" i="4" s="1"/>
  <c r="K73" i="4"/>
  <c r="F73" i="4"/>
  <c r="K72" i="4"/>
  <c r="F72" i="4"/>
  <c r="G72" i="4" s="1"/>
  <c r="H72" i="4" s="1"/>
  <c r="K71" i="4"/>
  <c r="F71" i="4"/>
  <c r="K70" i="4"/>
  <c r="F70" i="4"/>
  <c r="G70" i="4" s="1"/>
  <c r="H70" i="4" s="1"/>
  <c r="K69" i="4"/>
  <c r="F69" i="4"/>
  <c r="K68" i="4"/>
  <c r="F68" i="4"/>
  <c r="G68" i="4" s="1"/>
  <c r="H68" i="4" s="1"/>
  <c r="K67" i="4"/>
  <c r="F67" i="4"/>
  <c r="K66" i="4"/>
  <c r="F66" i="4"/>
  <c r="G66" i="4" s="1"/>
  <c r="H66" i="4" s="1"/>
  <c r="K65" i="4"/>
  <c r="F65" i="4"/>
  <c r="G65" i="4" s="1"/>
  <c r="H65" i="4" s="1"/>
  <c r="K64" i="4"/>
  <c r="F64" i="4"/>
  <c r="K63" i="4"/>
  <c r="F63" i="4"/>
  <c r="G63" i="4" s="1"/>
  <c r="H63" i="4" s="1"/>
  <c r="K62" i="4"/>
  <c r="F62" i="4"/>
  <c r="K61" i="4"/>
  <c r="F61" i="4"/>
  <c r="G61" i="4" s="1"/>
  <c r="H61" i="4" s="1"/>
  <c r="K60" i="4"/>
  <c r="F60" i="4"/>
  <c r="K59" i="4"/>
  <c r="F59" i="4"/>
  <c r="G59" i="4" s="1"/>
  <c r="H59" i="4" s="1"/>
  <c r="K58" i="4"/>
  <c r="F58" i="4"/>
  <c r="K57" i="4"/>
  <c r="F57" i="4"/>
  <c r="G57" i="4" s="1"/>
  <c r="H57" i="4" s="1"/>
  <c r="K56" i="4"/>
  <c r="F56" i="4"/>
  <c r="K55" i="4"/>
  <c r="H55" i="4"/>
  <c r="F55" i="4"/>
  <c r="G55" i="4" s="1"/>
  <c r="K54" i="4"/>
  <c r="F54" i="4"/>
  <c r="G54" i="4" s="1"/>
  <c r="H54" i="4" s="1"/>
  <c r="K53" i="4"/>
  <c r="F53" i="4"/>
  <c r="K52" i="4"/>
  <c r="F52" i="4"/>
  <c r="K51" i="4"/>
  <c r="F51" i="4"/>
  <c r="K50" i="4"/>
  <c r="F50" i="4"/>
  <c r="K49" i="4"/>
  <c r="F49" i="4"/>
  <c r="G49" i="4" s="1"/>
  <c r="H49" i="4" s="1"/>
  <c r="K48" i="4"/>
  <c r="G48" i="4"/>
  <c r="H48" i="4" s="1"/>
  <c r="F48" i="4"/>
  <c r="K47" i="4"/>
  <c r="G47" i="4"/>
  <c r="H47" i="4" s="1"/>
  <c r="F47" i="4"/>
  <c r="K46" i="4"/>
  <c r="F46" i="4"/>
  <c r="G46" i="4" s="1"/>
  <c r="H46" i="4" s="1"/>
  <c r="K45" i="4"/>
  <c r="F45" i="4"/>
  <c r="G45" i="4" s="1"/>
  <c r="H45" i="4" s="1"/>
  <c r="K44" i="4"/>
  <c r="F44" i="4"/>
  <c r="G44" i="4" s="1"/>
  <c r="H44" i="4" s="1"/>
  <c r="K43" i="4"/>
  <c r="F43" i="4"/>
  <c r="G43" i="4" s="1"/>
  <c r="H43" i="4" s="1"/>
  <c r="K42" i="4"/>
  <c r="F42" i="4"/>
  <c r="G42" i="4" s="1"/>
  <c r="H42" i="4" s="1"/>
  <c r="K41" i="4"/>
  <c r="F41" i="4"/>
  <c r="G41" i="4" s="1"/>
  <c r="H41" i="4" s="1"/>
  <c r="K40" i="4"/>
  <c r="G40" i="4"/>
  <c r="H40" i="4" s="1"/>
  <c r="F40" i="4"/>
  <c r="K39" i="4"/>
  <c r="G39" i="4"/>
  <c r="H39" i="4" s="1"/>
  <c r="F39" i="4"/>
  <c r="K38" i="4"/>
  <c r="F38" i="4"/>
  <c r="G38" i="4" s="1"/>
  <c r="H38" i="4" s="1"/>
  <c r="K37" i="4"/>
  <c r="F37" i="4"/>
  <c r="G37" i="4" s="1"/>
  <c r="H37" i="4" s="1"/>
  <c r="K36" i="4"/>
  <c r="F36" i="4"/>
  <c r="G36" i="4" s="1"/>
  <c r="H36" i="4" s="1"/>
  <c r="K35" i="4"/>
  <c r="F35" i="4"/>
  <c r="G35" i="4" s="1"/>
  <c r="H35" i="4" s="1"/>
  <c r="K34" i="4"/>
  <c r="F34" i="4"/>
  <c r="G34" i="4" s="1"/>
  <c r="H34" i="4" s="1"/>
  <c r="K33" i="4"/>
  <c r="F33" i="4"/>
  <c r="G33" i="4" s="1"/>
  <c r="H33" i="4" s="1"/>
  <c r="K32" i="4"/>
  <c r="G32" i="4"/>
  <c r="H32" i="4" s="1"/>
  <c r="F32" i="4"/>
  <c r="K31" i="4"/>
  <c r="G31" i="4"/>
  <c r="H31" i="4" s="1"/>
  <c r="F31" i="4"/>
  <c r="K30" i="4"/>
  <c r="F30" i="4"/>
  <c r="G30" i="4" s="1"/>
  <c r="H30" i="4" s="1"/>
  <c r="K29" i="4"/>
  <c r="F29" i="4"/>
  <c r="G29" i="4" s="1"/>
  <c r="H29" i="4" s="1"/>
  <c r="K28" i="4"/>
  <c r="F28" i="4"/>
  <c r="G28" i="4" s="1"/>
  <c r="H28" i="4" s="1"/>
  <c r="K27" i="4"/>
  <c r="F27" i="4"/>
  <c r="G27" i="4" s="1"/>
  <c r="H27" i="4" s="1"/>
  <c r="K26" i="4"/>
  <c r="F26" i="4"/>
  <c r="G26" i="4" s="1"/>
  <c r="H26" i="4" s="1"/>
  <c r="K25" i="4"/>
  <c r="F25" i="4"/>
  <c r="G25" i="4" s="1"/>
  <c r="H25" i="4" s="1"/>
  <c r="K24" i="4"/>
  <c r="G24" i="4"/>
  <c r="H24" i="4" s="1"/>
  <c r="F24" i="4"/>
  <c r="K23" i="4"/>
  <c r="G23" i="4"/>
  <c r="H23" i="4" s="1"/>
  <c r="F23" i="4"/>
  <c r="K22" i="4"/>
  <c r="F22" i="4"/>
  <c r="G22" i="4" s="1"/>
  <c r="H22" i="4" s="1"/>
  <c r="K21" i="4"/>
  <c r="F21" i="4"/>
  <c r="G21" i="4" s="1"/>
  <c r="H21" i="4" s="1"/>
  <c r="K20" i="4"/>
  <c r="F20" i="4"/>
  <c r="G20" i="4" s="1"/>
  <c r="H20" i="4" s="1"/>
  <c r="K19" i="4"/>
  <c r="F19" i="4"/>
  <c r="G19" i="4" s="1"/>
  <c r="H19" i="4" s="1"/>
  <c r="K18" i="4"/>
  <c r="F18" i="4"/>
  <c r="G18" i="4" s="1"/>
  <c r="H18" i="4" s="1"/>
  <c r="K17" i="4"/>
  <c r="F17" i="4"/>
  <c r="G17" i="4" s="1"/>
  <c r="H17" i="4" s="1"/>
  <c r="K16" i="4"/>
  <c r="G16" i="4"/>
  <c r="H16" i="4" s="1"/>
  <c r="F16" i="4"/>
  <c r="K15" i="4"/>
  <c r="G15" i="4"/>
  <c r="H15" i="4" s="1"/>
  <c r="F15" i="4"/>
  <c r="K14" i="4"/>
  <c r="F14" i="4"/>
  <c r="G14" i="4" s="1"/>
  <c r="H14" i="4" s="1"/>
  <c r="K13" i="4"/>
  <c r="F13" i="4"/>
  <c r="G13" i="4" s="1"/>
  <c r="H13" i="4" s="1"/>
  <c r="K12" i="4"/>
  <c r="F12" i="4"/>
  <c r="G12" i="4" s="1"/>
  <c r="H12" i="4" s="1"/>
  <c r="K11" i="4"/>
  <c r="F11" i="4"/>
  <c r="G11" i="4" s="1"/>
  <c r="H11" i="4" s="1"/>
  <c r="K10" i="4"/>
  <c r="F10" i="4"/>
  <c r="G10" i="4" s="1"/>
  <c r="H10" i="4" s="1"/>
  <c r="K9" i="4"/>
  <c r="F9" i="4"/>
  <c r="G9" i="4" s="1"/>
  <c r="H9" i="4" s="1"/>
  <c r="K8" i="4"/>
  <c r="F8" i="4"/>
  <c r="G8" i="4" s="1"/>
  <c r="H8" i="4" s="1"/>
  <c r="K7" i="4"/>
  <c r="F7" i="4"/>
  <c r="G7" i="4" s="1"/>
  <c r="H7" i="4" s="1"/>
  <c r="K6" i="4"/>
  <c r="F6" i="4"/>
  <c r="G6" i="4" s="1"/>
  <c r="H6" i="4" s="1"/>
  <c r="K5" i="4"/>
  <c r="F5" i="4"/>
  <c r="G5" i="4" s="1"/>
  <c r="H5" i="4" s="1"/>
  <c r="K4" i="4"/>
  <c r="F4" i="4"/>
  <c r="G4" i="4" s="1"/>
  <c r="H4" i="4" s="1"/>
  <c r="K3" i="4"/>
  <c r="K2" i="4"/>
  <c r="G69" i="4" l="1"/>
  <c r="H69" i="4" s="1"/>
  <c r="G73" i="4"/>
  <c r="H73" i="4" s="1"/>
  <c r="G77" i="4"/>
  <c r="H77" i="4" s="1"/>
  <c r="G81" i="4"/>
  <c r="H81" i="4" s="1"/>
  <c r="G85" i="4"/>
  <c r="H85" i="4" s="1"/>
  <c r="G89" i="4"/>
  <c r="H89" i="4" s="1"/>
  <c r="G95" i="4"/>
  <c r="H95" i="4" s="1"/>
  <c r="G99" i="4"/>
  <c r="H99" i="4" s="1"/>
  <c r="G62" i="4"/>
  <c r="H62" i="4" s="1"/>
  <c r="G6" i="5"/>
  <c r="H6" i="5" s="1"/>
  <c r="G8" i="5"/>
  <c r="H8" i="5" s="1"/>
  <c r="G10" i="5"/>
  <c r="H10" i="5" s="1"/>
  <c r="G12" i="5"/>
  <c r="H12" i="5" s="1"/>
  <c r="G14" i="5"/>
  <c r="H14" i="5" s="1"/>
  <c r="I106" i="5" s="1"/>
  <c r="G16" i="5"/>
  <c r="H16" i="5" s="1"/>
  <c r="G18" i="5"/>
  <c r="H18" i="5" s="1"/>
  <c r="G20" i="5"/>
  <c r="H20" i="5" s="1"/>
  <c r="G22" i="5"/>
  <c r="H22" i="5" s="1"/>
  <c r="G24" i="5"/>
  <c r="H24" i="5" s="1"/>
  <c r="G26" i="5"/>
  <c r="H26" i="5" s="1"/>
  <c r="G28" i="5"/>
  <c r="H28" i="5" s="1"/>
  <c r="G30" i="5"/>
  <c r="H30" i="5" s="1"/>
  <c r="G32" i="5"/>
  <c r="H32" i="5" s="1"/>
  <c r="G34" i="5"/>
  <c r="H34" i="5" s="1"/>
  <c r="G48" i="5"/>
  <c r="H48" i="5" s="1"/>
  <c r="G56" i="5"/>
  <c r="H56" i="5" s="1"/>
  <c r="G68" i="5"/>
  <c r="H68" i="5" s="1"/>
  <c r="G72" i="5"/>
  <c r="H72" i="5" s="1"/>
  <c r="G76" i="5"/>
  <c r="H76" i="5" s="1"/>
  <c r="G80" i="5"/>
  <c r="H80" i="5" s="1"/>
  <c r="G84" i="5"/>
  <c r="H84" i="5" s="1"/>
  <c r="G88" i="5"/>
  <c r="H88" i="5" s="1"/>
  <c r="G92" i="5"/>
  <c r="H92" i="5" s="1"/>
  <c r="G96" i="5"/>
  <c r="H96" i="5" s="1"/>
  <c r="G100" i="5"/>
  <c r="H100" i="5" s="1"/>
  <c r="G67" i="4"/>
  <c r="H67" i="4" s="1"/>
  <c r="G71" i="4"/>
  <c r="H71" i="4" s="1"/>
  <c r="G75" i="4"/>
  <c r="H75" i="4" s="1"/>
  <c r="G79" i="4"/>
  <c r="H79" i="4" s="1"/>
  <c r="G83" i="4"/>
  <c r="H83" i="4" s="1"/>
  <c r="G87" i="4"/>
  <c r="H87" i="4" s="1"/>
  <c r="G91" i="4"/>
  <c r="H91" i="4" s="1"/>
  <c r="G93" i="4"/>
  <c r="H93" i="4" s="1"/>
  <c r="G97" i="4"/>
  <c r="H97" i="4" s="1"/>
  <c r="G51" i="4"/>
  <c r="H51" i="4" s="1"/>
  <c r="C5" i="10"/>
  <c r="D5" i="10" s="1"/>
  <c r="E6" i="10" s="1"/>
  <c r="F6" i="10" s="1"/>
  <c r="G64" i="4"/>
  <c r="H64" i="4" s="1"/>
  <c r="G39" i="5"/>
  <c r="H39" i="5" s="1"/>
  <c r="G42" i="5"/>
  <c r="H42" i="5" s="1"/>
  <c r="G67" i="5"/>
  <c r="H67" i="5" s="1"/>
  <c r="G71" i="5"/>
  <c r="H71" i="5" s="1"/>
  <c r="G75" i="5"/>
  <c r="H75" i="5" s="1"/>
  <c r="G79" i="5"/>
  <c r="H79" i="5" s="1"/>
  <c r="G83" i="5"/>
  <c r="H83" i="5" s="1"/>
  <c r="G87" i="5"/>
  <c r="H87" i="5" s="1"/>
  <c r="G91" i="5"/>
  <c r="H91" i="5" s="1"/>
  <c r="G95" i="5"/>
  <c r="H95" i="5" s="1"/>
  <c r="G99" i="5"/>
  <c r="H99" i="5" s="1"/>
  <c r="F4" i="9"/>
  <c r="E4" i="9"/>
  <c r="C5" i="9"/>
  <c r="C6" i="9" s="1"/>
  <c r="G5" i="9"/>
  <c r="H5" i="9" s="1"/>
  <c r="D5" i="9"/>
  <c r="E5" i="9" s="1"/>
  <c r="G43" i="5"/>
  <c r="H43" i="5" s="1"/>
  <c r="G44" i="5"/>
  <c r="H44" i="5" s="1"/>
  <c r="G52" i="5"/>
  <c r="H52" i="5" s="1"/>
  <c r="G35" i="5"/>
  <c r="H35" i="5" s="1"/>
  <c r="G36" i="5"/>
  <c r="H36" i="5" s="1"/>
  <c r="I108" i="5" s="1"/>
  <c r="G47" i="5"/>
  <c r="H47" i="5" s="1"/>
  <c r="G51" i="5"/>
  <c r="H51" i="5" s="1"/>
  <c r="G55" i="5"/>
  <c r="H55" i="5" s="1"/>
  <c r="G59" i="5"/>
  <c r="H59" i="5" s="1"/>
  <c r="G63" i="5"/>
  <c r="H63" i="5" s="1"/>
  <c r="G60" i="5"/>
  <c r="H60" i="5" s="1"/>
  <c r="G64" i="5"/>
  <c r="H64" i="5" s="1"/>
  <c r="H109" i="4"/>
  <c r="G53" i="4"/>
  <c r="H53" i="4" s="1"/>
  <c r="H111" i="4" s="1"/>
  <c r="G50" i="4"/>
  <c r="H50" i="4" s="1"/>
  <c r="H108" i="4" s="1"/>
  <c r="G58" i="4"/>
  <c r="H58" i="4" s="1"/>
  <c r="G52" i="4"/>
  <c r="H52" i="4" s="1"/>
  <c r="G60" i="4"/>
  <c r="H60" i="4" s="1"/>
  <c r="G56" i="4"/>
  <c r="H56" i="4" s="1"/>
  <c r="I107" i="5" l="1"/>
  <c r="I120" i="5" s="1"/>
  <c r="G4" i="9"/>
  <c r="H4" i="9" s="1"/>
  <c r="I4" i="9" s="1"/>
  <c r="L4" i="9" s="1"/>
  <c r="H110" i="4"/>
  <c r="H122" i="4" s="1"/>
  <c r="J111" i="4" s="1"/>
  <c r="C6" i="10"/>
  <c r="I6" i="10"/>
  <c r="G6" i="10"/>
  <c r="H6" i="10" s="1"/>
  <c r="D6" i="10"/>
  <c r="C7" i="10" s="1"/>
  <c r="D6" i="9"/>
  <c r="F6" i="9" s="1"/>
  <c r="C7" i="9"/>
  <c r="F5" i="9"/>
  <c r="G6" i="9" s="1"/>
  <c r="H6" i="9" s="1"/>
  <c r="J5" i="9"/>
  <c r="I5" i="9"/>
  <c r="K109" i="5" l="1"/>
  <c r="K106" i="5"/>
  <c r="J4" i="9"/>
  <c r="K4" i="9"/>
  <c r="E6" i="9"/>
  <c r="G7" i="9" s="1"/>
  <c r="H7" i="9" s="1"/>
  <c r="D7" i="10"/>
  <c r="C8" i="10" s="1"/>
  <c r="E7" i="10"/>
  <c r="F7" i="10" s="1"/>
  <c r="I6" i="9"/>
  <c r="J6" i="9"/>
  <c r="C8" i="9"/>
  <c r="D7" i="9"/>
  <c r="E7" i="9" s="1"/>
  <c r="K5" i="9"/>
  <c r="L5" i="9"/>
  <c r="I102" i="5"/>
  <c r="I98" i="5"/>
  <c r="I94" i="5"/>
  <c r="I90" i="5"/>
  <c r="I86" i="5"/>
  <c r="I82" i="5"/>
  <c r="I78" i="5"/>
  <c r="I74" i="5"/>
  <c r="I70" i="5"/>
  <c r="I66" i="5"/>
  <c r="I58" i="5"/>
  <c r="I54" i="5"/>
  <c r="I46" i="5"/>
  <c r="I34" i="5"/>
  <c r="I30" i="5"/>
  <c r="I26" i="5"/>
  <c r="I22" i="5"/>
  <c r="I18" i="5"/>
  <c r="I14" i="5"/>
  <c r="I10" i="5"/>
  <c r="I6" i="5"/>
  <c r="I38" i="5"/>
  <c r="I2" i="5"/>
  <c r="I62" i="5"/>
  <c r="I50" i="5"/>
  <c r="I42" i="5"/>
  <c r="I65" i="5"/>
  <c r="I101" i="5"/>
  <c r="I97" i="5"/>
  <c r="I93" i="5"/>
  <c r="I89" i="5"/>
  <c r="I85" i="5"/>
  <c r="I81" i="5"/>
  <c r="I77" i="5"/>
  <c r="I73" i="5"/>
  <c r="I69" i="5"/>
  <c r="I61" i="5"/>
  <c r="I57" i="5"/>
  <c r="I49" i="5"/>
  <c r="I37" i="5"/>
  <c r="I53" i="5"/>
  <c r="I45" i="5"/>
  <c r="I41" i="5"/>
  <c r="I33" i="5"/>
  <c r="I29" i="5"/>
  <c r="I25" i="5"/>
  <c r="I21" i="5"/>
  <c r="I17" i="5"/>
  <c r="I13" i="5"/>
  <c r="I9" i="5"/>
  <c r="I5" i="5"/>
  <c r="K107" i="5"/>
  <c r="K108" i="5"/>
  <c r="I65" i="4"/>
  <c r="I101" i="4"/>
  <c r="I85" i="4"/>
  <c r="I69" i="4"/>
  <c r="I89" i="4"/>
  <c r="I81" i="4"/>
  <c r="I93" i="4"/>
  <c r="I73" i="4"/>
  <c r="I61" i="4"/>
  <c r="I53" i="4"/>
  <c r="I97" i="4"/>
  <c r="I5" i="4"/>
  <c r="I77" i="4"/>
  <c r="I45" i="4"/>
  <c r="I41" i="4"/>
  <c r="I33" i="4"/>
  <c r="I29" i="4"/>
  <c r="I25" i="4"/>
  <c r="I21" i="4"/>
  <c r="I17" i="4"/>
  <c r="I57" i="4"/>
  <c r="I13" i="4"/>
  <c r="I49" i="4"/>
  <c r="I37" i="4"/>
  <c r="I9" i="4"/>
  <c r="J110" i="4"/>
  <c r="J108" i="4"/>
  <c r="J109" i="4"/>
  <c r="F7" i="9" l="1"/>
  <c r="G8" i="9"/>
  <c r="H8" i="9" s="1"/>
  <c r="J8" i="9" s="1"/>
  <c r="D8" i="10"/>
  <c r="E9" i="10" s="1"/>
  <c r="F9" i="10" s="1"/>
  <c r="G7" i="10"/>
  <c r="H7" i="10" s="1"/>
  <c r="I7" i="10"/>
  <c r="E8" i="10"/>
  <c r="F8" i="10" s="1"/>
  <c r="I8" i="9"/>
  <c r="J7" i="9"/>
  <c r="I7" i="9"/>
  <c r="D8" i="9"/>
  <c r="E8" i="9" s="1"/>
  <c r="C9" i="9"/>
  <c r="L6" i="9"/>
  <c r="K6" i="9"/>
  <c r="J5" i="5"/>
  <c r="L5" i="5"/>
  <c r="M5" i="5" s="1"/>
  <c r="J21" i="5"/>
  <c r="L21" i="5"/>
  <c r="M21" i="5" s="1"/>
  <c r="J41" i="5"/>
  <c r="L41" i="5"/>
  <c r="M41" i="5" s="1"/>
  <c r="J49" i="5"/>
  <c r="L49" i="5"/>
  <c r="M49" i="5" s="1"/>
  <c r="J73" i="5"/>
  <c r="L73" i="5"/>
  <c r="M73" i="5" s="1"/>
  <c r="J89" i="5"/>
  <c r="L89" i="5"/>
  <c r="M89" i="5" s="1"/>
  <c r="L65" i="5"/>
  <c r="M65" i="5" s="1"/>
  <c r="J65" i="5"/>
  <c r="L2" i="5"/>
  <c r="M2" i="5" s="1"/>
  <c r="J2" i="5"/>
  <c r="J14" i="5"/>
  <c r="L14" i="5"/>
  <c r="M14" i="5" s="1"/>
  <c r="J30" i="5"/>
  <c r="L30" i="5"/>
  <c r="M30" i="5" s="1"/>
  <c r="J58" i="5"/>
  <c r="L58" i="5"/>
  <c r="M58" i="5" s="1"/>
  <c r="J78" i="5"/>
  <c r="L78" i="5"/>
  <c r="M78" i="5" s="1"/>
  <c r="J94" i="5"/>
  <c r="L94" i="5"/>
  <c r="M94" i="5" s="1"/>
  <c r="J9" i="5"/>
  <c r="L9" i="5"/>
  <c r="M9" i="5" s="1"/>
  <c r="J25" i="5"/>
  <c r="L25" i="5"/>
  <c r="M25" i="5" s="1"/>
  <c r="J45" i="5"/>
  <c r="L45" i="5"/>
  <c r="M45" i="5" s="1"/>
  <c r="J57" i="5"/>
  <c r="L57" i="5"/>
  <c r="M57" i="5" s="1"/>
  <c r="J77" i="5"/>
  <c r="L77" i="5"/>
  <c r="M77" i="5" s="1"/>
  <c r="J93" i="5"/>
  <c r="L93" i="5"/>
  <c r="M93" i="5" s="1"/>
  <c r="J42" i="5"/>
  <c r="L42" i="5"/>
  <c r="M42" i="5" s="1"/>
  <c r="J38" i="5"/>
  <c r="L38" i="5"/>
  <c r="M38" i="5" s="1"/>
  <c r="J18" i="5"/>
  <c r="L18" i="5"/>
  <c r="M18" i="5" s="1"/>
  <c r="J34" i="5"/>
  <c r="L34" i="5"/>
  <c r="M34" i="5" s="1"/>
  <c r="J66" i="5"/>
  <c r="L66" i="5"/>
  <c r="M66" i="5" s="1"/>
  <c r="J82" i="5"/>
  <c r="L82" i="5"/>
  <c r="M82" i="5" s="1"/>
  <c r="J98" i="5"/>
  <c r="L98" i="5"/>
  <c r="M98" i="5" s="1"/>
  <c r="I40" i="5"/>
  <c r="I36" i="5"/>
  <c r="I64" i="5"/>
  <c r="I60" i="5"/>
  <c r="I56" i="5"/>
  <c r="I52" i="5"/>
  <c r="I48" i="5"/>
  <c r="I44" i="5"/>
  <c r="I96" i="5"/>
  <c r="I80" i="5"/>
  <c r="I100" i="5"/>
  <c r="I84" i="5"/>
  <c r="I68" i="5"/>
  <c r="I88" i="5"/>
  <c r="I72" i="5"/>
  <c r="I92" i="5"/>
  <c r="I76" i="5"/>
  <c r="I32" i="5"/>
  <c r="I28" i="5"/>
  <c r="I24" i="5"/>
  <c r="I20" i="5"/>
  <c r="I16" i="5"/>
  <c r="I12" i="5"/>
  <c r="I8" i="5"/>
  <c r="I4" i="5"/>
  <c r="J13" i="5"/>
  <c r="L13" i="5"/>
  <c r="M13" i="5" s="1"/>
  <c r="J29" i="5"/>
  <c r="L29" i="5"/>
  <c r="M29" i="5" s="1"/>
  <c r="J53" i="5"/>
  <c r="L53" i="5"/>
  <c r="M53" i="5" s="1"/>
  <c r="J61" i="5"/>
  <c r="L61" i="5"/>
  <c r="M61" i="5" s="1"/>
  <c r="J81" i="5"/>
  <c r="L81" i="5"/>
  <c r="M81" i="5" s="1"/>
  <c r="J97" i="5"/>
  <c r="L97" i="5"/>
  <c r="M97" i="5" s="1"/>
  <c r="J50" i="5"/>
  <c r="L50" i="5"/>
  <c r="M50" i="5" s="1"/>
  <c r="J6" i="5"/>
  <c r="L6" i="5"/>
  <c r="M6" i="5" s="1"/>
  <c r="J22" i="5"/>
  <c r="L22" i="5"/>
  <c r="M22" i="5" s="1"/>
  <c r="J46" i="5"/>
  <c r="L46" i="5"/>
  <c r="M46" i="5" s="1"/>
  <c r="J70" i="5"/>
  <c r="L70" i="5"/>
  <c r="M70" i="5" s="1"/>
  <c r="J86" i="5"/>
  <c r="L86" i="5"/>
  <c r="M86" i="5" s="1"/>
  <c r="J102" i="5"/>
  <c r="L102" i="5"/>
  <c r="M102" i="5" s="1"/>
  <c r="I103" i="5"/>
  <c r="I99" i="5"/>
  <c r="I95" i="5"/>
  <c r="I91" i="5"/>
  <c r="I87" i="5"/>
  <c r="I83" i="5"/>
  <c r="I79" i="5"/>
  <c r="I75" i="5"/>
  <c r="I71" i="5"/>
  <c r="I67" i="5"/>
  <c r="I63" i="5"/>
  <c r="I59" i="5"/>
  <c r="I55" i="5"/>
  <c r="I51" i="5"/>
  <c r="I47" i="5"/>
  <c r="I43" i="5"/>
  <c r="I39" i="5"/>
  <c r="I31" i="5"/>
  <c r="I27" i="5"/>
  <c r="I23" i="5"/>
  <c r="I19" i="5"/>
  <c r="I15" i="5"/>
  <c r="I11" i="5"/>
  <c r="I7" i="5"/>
  <c r="I3" i="5"/>
  <c r="I35" i="5"/>
  <c r="J17" i="5"/>
  <c r="L17" i="5"/>
  <c r="M17" i="5" s="1"/>
  <c r="J33" i="5"/>
  <c r="L33" i="5"/>
  <c r="M33" i="5" s="1"/>
  <c r="J37" i="5"/>
  <c r="L37" i="5"/>
  <c r="M37" i="5" s="1"/>
  <c r="J69" i="5"/>
  <c r="L69" i="5"/>
  <c r="M69" i="5" s="1"/>
  <c r="J85" i="5"/>
  <c r="L85" i="5"/>
  <c r="M85" i="5" s="1"/>
  <c r="J101" i="5"/>
  <c r="L101" i="5"/>
  <c r="M101" i="5" s="1"/>
  <c r="J62" i="5"/>
  <c r="L62" i="5"/>
  <c r="M62" i="5" s="1"/>
  <c r="J10" i="5"/>
  <c r="L10" i="5"/>
  <c r="M10" i="5" s="1"/>
  <c r="J26" i="5"/>
  <c r="L26" i="5"/>
  <c r="M26" i="5" s="1"/>
  <c r="J54" i="5"/>
  <c r="L54" i="5"/>
  <c r="M54" i="5" s="1"/>
  <c r="J74" i="5"/>
  <c r="L74" i="5"/>
  <c r="M74" i="5" s="1"/>
  <c r="J90" i="5"/>
  <c r="L90" i="5"/>
  <c r="M90" i="5" s="1"/>
  <c r="K120" i="5"/>
  <c r="I103" i="4"/>
  <c r="I87" i="4"/>
  <c r="I71" i="4"/>
  <c r="I95" i="4"/>
  <c r="I91" i="4"/>
  <c r="I59" i="4"/>
  <c r="I51" i="4"/>
  <c r="I83" i="4"/>
  <c r="I55" i="4"/>
  <c r="I99" i="4"/>
  <c r="I79" i="4"/>
  <c r="I75" i="4"/>
  <c r="I3" i="4"/>
  <c r="I63" i="4"/>
  <c r="I47" i="4"/>
  <c r="I43" i="4"/>
  <c r="I39" i="4"/>
  <c r="I35" i="4"/>
  <c r="I31" i="4"/>
  <c r="I27" i="4"/>
  <c r="I23" i="4"/>
  <c r="I19" i="4"/>
  <c r="I15" i="4"/>
  <c r="I7" i="4"/>
  <c r="I67" i="4"/>
  <c r="I11" i="4"/>
  <c r="J17" i="4"/>
  <c r="L17" i="4"/>
  <c r="M17" i="4" s="1"/>
  <c r="J5" i="4"/>
  <c r="L5" i="4"/>
  <c r="M5" i="4" s="1"/>
  <c r="J69" i="4"/>
  <c r="L69" i="4"/>
  <c r="M69" i="4" s="1"/>
  <c r="J122" i="4"/>
  <c r="I102" i="4"/>
  <c r="I86" i="4"/>
  <c r="I70" i="4"/>
  <c r="I98" i="4"/>
  <c r="I90" i="4"/>
  <c r="I78" i="4"/>
  <c r="I58" i="4"/>
  <c r="I50" i="4"/>
  <c r="I22" i="4"/>
  <c r="I18" i="4"/>
  <c r="I14" i="4"/>
  <c r="I6" i="4"/>
  <c r="I62" i="4"/>
  <c r="I54" i="4"/>
  <c r="I82" i="4"/>
  <c r="I74" i="4"/>
  <c r="I46" i="4"/>
  <c r="I42" i="4"/>
  <c r="I38" i="4"/>
  <c r="I34" i="4"/>
  <c r="I30" i="4"/>
  <c r="I26" i="4"/>
  <c r="I10" i="4"/>
  <c r="I66" i="4"/>
  <c r="I2" i="4"/>
  <c r="I94" i="4"/>
  <c r="J21" i="4"/>
  <c r="L21" i="4"/>
  <c r="M21" i="4" s="1"/>
  <c r="J97" i="4"/>
  <c r="L97" i="4"/>
  <c r="M97" i="4" s="1"/>
  <c r="J93" i="4"/>
  <c r="L93" i="4"/>
  <c r="M93" i="4" s="1"/>
  <c r="I100" i="4"/>
  <c r="I96" i="4"/>
  <c r="I92" i="4"/>
  <c r="I88" i="4"/>
  <c r="I84" i="4"/>
  <c r="I80" i="4"/>
  <c r="I76" i="4"/>
  <c r="I72" i="4"/>
  <c r="I68" i="4"/>
  <c r="I24" i="4"/>
  <c r="I12" i="4"/>
  <c r="I8" i="4"/>
  <c r="I4" i="4"/>
  <c r="I60" i="4"/>
  <c r="I52" i="4"/>
  <c r="I48" i="4"/>
  <c r="I44" i="4"/>
  <c r="I40" i="4"/>
  <c r="I36" i="4"/>
  <c r="I32" i="4"/>
  <c r="I28" i="4"/>
  <c r="I20" i="4"/>
  <c r="I16" i="4"/>
  <c r="I64" i="4"/>
  <c r="I56" i="4"/>
  <c r="J13" i="4"/>
  <c r="L13" i="4"/>
  <c r="M13" i="4" s="1"/>
  <c r="J25" i="4"/>
  <c r="L25" i="4"/>
  <c r="M25" i="4" s="1"/>
  <c r="J45" i="4"/>
  <c r="L45" i="4"/>
  <c r="M45" i="4" s="1"/>
  <c r="J53" i="4"/>
  <c r="L53" i="4"/>
  <c r="M53" i="4" s="1"/>
  <c r="J81" i="4"/>
  <c r="L81" i="4"/>
  <c r="M81" i="4" s="1"/>
  <c r="J101" i="4"/>
  <c r="L101" i="4"/>
  <c r="M101" i="4" s="1"/>
  <c r="J37" i="4"/>
  <c r="L37" i="4"/>
  <c r="M37" i="4" s="1"/>
  <c r="J33" i="4"/>
  <c r="L33" i="4"/>
  <c r="M33" i="4" s="1"/>
  <c r="J73" i="4"/>
  <c r="L73" i="4"/>
  <c r="M73" i="4" s="1"/>
  <c r="J49" i="4"/>
  <c r="L49" i="4"/>
  <c r="M49" i="4" s="1"/>
  <c r="J41" i="4"/>
  <c r="L41" i="4"/>
  <c r="M41" i="4" s="1"/>
  <c r="J85" i="4"/>
  <c r="L85" i="4"/>
  <c r="M85" i="4" s="1"/>
  <c r="J9" i="4"/>
  <c r="L9" i="4"/>
  <c r="M9" i="4" s="1"/>
  <c r="J57" i="4"/>
  <c r="L57" i="4"/>
  <c r="M57" i="4" s="1"/>
  <c r="J29" i="4"/>
  <c r="L29" i="4"/>
  <c r="M29" i="4" s="1"/>
  <c r="J77" i="4"/>
  <c r="L77" i="4"/>
  <c r="M77" i="4" s="1"/>
  <c r="J61" i="4"/>
  <c r="L61" i="4"/>
  <c r="M61" i="4" s="1"/>
  <c r="J89" i="4"/>
  <c r="L89" i="4"/>
  <c r="M89" i="4" s="1"/>
  <c r="J65" i="4"/>
  <c r="L65" i="4"/>
  <c r="M65" i="4" s="1"/>
  <c r="F8" i="9" l="1"/>
  <c r="G9" i="9" s="1"/>
  <c r="H9" i="9" s="1"/>
  <c r="G9" i="10"/>
  <c r="H9" i="10" s="1"/>
  <c r="I9" i="10"/>
  <c r="G8" i="10"/>
  <c r="H8" i="10" s="1"/>
  <c r="I8" i="10"/>
  <c r="C9" i="10"/>
  <c r="C10" i="9"/>
  <c r="D9" i="9"/>
  <c r="E9" i="9" s="1"/>
  <c r="K7" i="9"/>
  <c r="L7" i="9"/>
  <c r="L8" i="9"/>
  <c r="K8" i="9"/>
  <c r="J19" i="5"/>
  <c r="L19" i="5"/>
  <c r="M19" i="5" s="1"/>
  <c r="J91" i="5"/>
  <c r="L91" i="5"/>
  <c r="M91" i="5" s="1"/>
  <c r="N93" i="5"/>
  <c r="O93" i="5" s="1"/>
  <c r="P93" i="5"/>
  <c r="Q93" i="5" s="1"/>
  <c r="P57" i="5"/>
  <c r="Q57" i="5" s="1"/>
  <c r="N57" i="5"/>
  <c r="O57" i="5" s="1"/>
  <c r="N25" i="5"/>
  <c r="O25" i="5" s="1"/>
  <c r="P25" i="5"/>
  <c r="Q25" i="5" s="1"/>
  <c r="N94" i="5"/>
  <c r="O94" i="5" s="1"/>
  <c r="P94" i="5"/>
  <c r="Q94" i="5" s="1"/>
  <c r="P58" i="5"/>
  <c r="Q58" i="5" s="1"/>
  <c r="N58" i="5"/>
  <c r="O58" i="5" s="1"/>
  <c r="N14" i="5"/>
  <c r="O14" i="5" s="1"/>
  <c r="P14" i="5"/>
  <c r="Q14" i="5" s="1"/>
  <c r="N73" i="5"/>
  <c r="O73" i="5" s="1"/>
  <c r="P73" i="5"/>
  <c r="Q73" i="5" s="1"/>
  <c r="P41" i="5"/>
  <c r="Q41" i="5" s="1"/>
  <c r="N41" i="5"/>
  <c r="O41" i="5" s="1"/>
  <c r="N5" i="5"/>
  <c r="O5" i="5" s="1"/>
  <c r="P5" i="5"/>
  <c r="Q5" i="5" s="1"/>
  <c r="J3" i="5"/>
  <c r="L3" i="5"/>
  <c r="M3" i="5" s="1"/>
  <c r="M106" i="5" s="1"/>
  <c r="M109" i="5" s="1"/>
  <c r="J39" i="5"/>
  <c r="L39" i="5"/>
  <c r="M39" i="5" s="1"/>
  <c r="J55" i="5"/>
  <c r="L55" i="5"/>
  <c r="M55" i="5" s="1"/>
  <c r="J71" i="5"/>
  <c r="L71" i="5"/>
  <c r="M71" i="5" s="1"/>
  <c r="J87" i="5"/>
  <c r="L87" i="5"/>
  <c r="M87" i="5" s="1"/>
  <c r="J103" i="5"/>
  <c r="L103" i="5"/>
  <c r="M103" i="5" s="1"/>
  <c r="J8" i="5"/>
  <c r="L8" i="5"/>
  <c r="M8" i="5" s="1"/>
  <c r="J24" i="5"/>
  <c r="L24" i="5"/>
  <c r="M24" i="5" s="1"/>
  <c r="J92" i="5"/>
  <c r="L92" i="5"/>
  <c r="M92" i="5" s="1"/>
  <c r="J84" i="5"/>
  <c r="L84" i="5"/>
  <c r="M84" i="5" s="1"/>
  <c r="J44" i="5"/>
  <c r="L44" i="5"/>
  <c r="M44" i="5" s="1"/>
  <c r="J60" i="5"/>
  <c r="L60" i="5"/>
  <c r="M60" i="5" s="1"/>
  <c r="N98" i="5"/>
  <c r="O98" i="5" s="1"/>
  <c r="P98" i="5"/>
  <c r="Q98" i="5" s="1"/>
  <c r="N66" i="5"/>
  <c r="O66" i="5" s="1"/>
  <c r="P66" i="5"/>
  <c r="Q66" i="5" s="1"/>
  <c r="N18" i="5"/>
  <c r="O18" i="5" s="1"/>
  <c r="P18" i="5"/>
  <c r="Q18" i="5" s="1"/>
  <c r="P42" i="5"/>
  <c r="Q42" i="5" s="1"/>
  <c r="N42" i="5"/>
  <c r="O42" i="5" s="1"/>
  <c r="N77" i="5"/>
  <c r="O77" i="5" s="1"/>
  <c r="P77" i="5"/>
  <c r="Q77" i="5" s="1"/>
  <c r="P45" i="5"/>
  <c r="Q45" i="5" s="1"/>
  <c r="N45" i="5"/>
  <c r="O45" i="5" s="1"/>
  <c r="N9" i="5"/>
  <c r="O9" i="5" s="1"/>
  <c r="P9" i="5"/>
  <c r="Q9" i="5" s="1"/>
  <c r="N78" i="5"/>
  <c r="O78" i="5" s="1"/>
  <c r="P78" i="5"/>
  <c r="Q78" i="5" s="1"/>
  <c r="N30" i="5"/>
  <c r="O30" i="5" s="1"/>
  <c r="P30" i="5"/>
  <c r="Q30" i="5" s="1"/>
  <c r="N89" i="5"/>
  <c r="O89" i="5" s="1"/>
  <c r="P89" i="5"/>
  <c r="Q89" i="5" s="1"/>
  <c r="P49" i="5"/>
  <c r="Q49" i="5" s="1"/>
  <c r="N49" i="5"/>
  <c r="O49" i="5" s="1"/>
  <c r="N21" i="5"/>
  <c r="O21" i="5" s="1"/>
  <c r="P21" i="5"/>
  <c r="Q21" i="5" s="1"/>
  <c r="N74" i="5"/>
  <c r="O74" i="5" s="1"/>
  <c r="P74" i="5"/>
  <c r="Q74" i="5" s="1"/>
  <c r="N26" i="5"/>
  <c r="O26" i="5" s="1"/>
  <c r="P26" i="5"/>
  <c r="Q26" i="5" s="1"/>
  <c r="P62" i="5"/>
  <c r="Q62" i="5" s="1"/>
  <c r="N62" i="5"/>
  <c r="O62" i="5" s="1"/>
  <c r="N85" i="5"/>
  <c r="O85" i="5" s="1"/>
  <c r="P85" i="5"/>
  <c r="Q85" i="5" s="1"/>
  <c r="P37" i="5"/>
  <c r="Q37" i="5" s="1"/>
  <c r="N37" i="5"/>
  <c r="O37" i="5" s="1"/>
  <c r="N17" i="5"/>
  <c r="O17" i="5" s="1"/>
  <c r="P17" i="5"/>
  <c r="Q17" i="5" s="1"/>
  <c r="J7" i="5"/>
  <c r="L7" i="5"/>
  <c r="M7" i="5" s="1"/>
  <c r="J23" i="5"/>
  <c r="L23" i="5"/>
  <c r="M23" i="5" s="1"/>
  <c r="J43" i="5"/>
  <c r="L43" i="5"/>
  <c r="M43" i="5" s="1"/>
  <c r="J59" i="5"/>
  <c r="L59" i="5"/>
  <c r="M59" i="5" s="1"/>
  <c r="J75" i="5"/>
  <c r="L75" i="5"/>
  <c r="M75" i="5" s="1"/>
  <c r="P102" i="5"/>
  <c r="Q102" i="5" s="1"/>
  <c r="N102" i="5"/>
  <c r="O102" i="5" s="1"/>
  <c r="N70" i="5"/>
  <c r="O70" i="5" s="1"/>
  <c r="P70" i="5"/>
  <c r="Q70" i="5" s="1"/>
  <c r="N22" i="5"/>
  <c r="O22" i="5" s="1"/>
  <c r="P22" i="5"/>
  <c r="Q22" i="5" s="1"/>
  <c r="P50" i="5"/>
  <c r="Q50" i="5" s="1"/>
  <c r="N50" i="5"/>
  <c r="O50" i="5" s="1"/>
  <c r="N81" i="5"/>
  <c r="O81" i="5" s="1"/>
  <c r="P81" i="5"/>
  <c r="Q81" i="5" s="1"/>
  <c r="P53" i="5"/>
  <c r="Q53" i="5" s="1"/>
  <c r="N53" i="5"/>
  <c r="O53" i="5" s="1"/>
  <c r="N13" i="5"/>
  <c r="O13" i="5" s="1"/>
  <c r="P13" i="5"/>
  <c r="Q13" i="5" s="1"/>
  <c r="J12" i="5"/>
  <c r="L12" i="5"/>
  <c r="M12" i="5" s="1"/>
  <c r="J28" i="5"/>
  <c r="L28" i="5"/>
  <c r="M28" i="5" s="1"/>
  <c r="J72" i="5"/>
  <c r="L72" i="5"/>
  <c r="M72" i="5" s="1"/>
  <c r="J100" i="5"/>
  <c r="L100" i="5"/>
  <c r="M100" i="5" s="1"/>
  <c r="J48" i="5"/>
  <c r="L48" i="5"/>
  <c r="M48" i="5" s="1"/>
  <c r="J64" i="5"/>
  <c r="L64" i="5"/>
  <c r="M64" i="5" s="1"/>
  <c r="P2" i="5"/>
  <c r="N2" i="5"/>
  <c r="J11" i="5"/>
  <c r="L11" i="5"/>
  <c r="M11" i="5" s="1"/>
  <c r="J27" i="5"/>
  <c r="L27" i="5"/>
  <c r="M27" i="5" s="1"/>
  <c r="J47" i="5"/>
  <c r="L47" i="5"/>
  <c r="M47" i="5" s="1"/>
  <c r="J63" i="5"/>
  <c r="L63" i="5"/>
  <c r="M63" i="5" s="1"/>
  <c r="J79" i="5"/>
  <c r="L79" i="5"/>
  <c r="M79" i="5" s="1"/>
  <c r="J95" i="5"/>
  <c r="L95" i="5"/>
  <c r="M95" i="5" s="1"/>
  <c r="J16" i="5"/>
  <c r="L16" i="5"/>
  <c r="M16" i="5" s="1"/>
  <c r="J32" i="5"/>
  <c r="L32" i="5"/>
  <c r="M32" i="5" s="1"/>
  <c r="J88" i="5"/>
  <c r="L88" i="5"/>
  <c r="M88" i="5" s="1"/>
  <c r="J80" i="5"/>
  <c r="L80" i="5"/>
  <c r="M80" i="5" s="1"/>
  <c r="J52" i="5"/>
  <c r="L52" i="5"/>
  <c r="M52" i="5" s="1"/>
  <c r="J36" i="5"/>
  <c r="L36" i="5"/>
  <c r="M36" i="5" s="1"/>
  <c r="N82" i="5"/>
  <c r="O82" i="5" s="1"/>
  <c r="P82" i="5"/>
  <c r="Q82" i="5" s="1"/>
  <c r="N34" i="5"/>
  <c r="O34" i="5" s="1"/>
  <c r="P34" i="5"/>
  <c r="Q34" i="5" s="1"/>
  <c r="P38" i="5"/>
  <c r="Q38" i="5" s="1"/>
  <c r="N38" i="5"/>
  <c r="O38" i="5" s="1"/>
  <c r="N90" i="5"/>
  <c r="O90" i="5" s="1"/>
  <c r="P90" i="5"/>
  <c r="Q90" i="5" s="1"/>
  <c r="P54" i="5"/>
  <c r="Q54" i="5" s="1"/>
  <c r="N54" i="5"/>
  <c r="O54" i="5" s="1"/>
  <c r="N10" i="5"/>
  <c r="O10" i="5" s="1"/>
  <c r="P10" i="5"/>
  <c r="Q10" i="5" s="1"/>
  <c r="N101" i="5"/>
  <c r="O101" i="5" s="1"/>
  <c r="P101" i="5"/>
  <c r="Q101" i="5" s="1"/>
  <c r="N69" i="5"/>
  <c r="O69" i="5" s="1"/>
  <c r="P69" i="5"/>
  <c r="Q69" i="5" s="1"/>
  <c r="N33" i="5"/>
  <c r="O33" i="5" s="1"/>
  <c r="P33" i="5"/>
  <c r="Q33" i="5" s="1"/>
  <c r="J35" i="5"/>
  <c r="L35" i="5"/>
  <c r="M35" i="5" s="1"/>
  <c r="J15" i="5"/>
  <c r="L15" i="5"/>
  <c r="M15" i="5" s="1"/>
  <c r="J31" i="5"/>
  <c r="L31" i="5"/>
  <c r="M31" i="5" s="1"/>
  <c r="J51" i="5"/>
  <c r="L51" i="5"/>
  <c r="M51" i="5" s="1"/>
  <c r="J67" i="5"/>
  <c r="L67" i="5"/>
  <c r="M67" i="5" s="1"/>
  <c r="J83" i="5"/>
  <c r="L83" i="5"/>
  <c r="M83" i="5" s="1"/>
  <c r="J99" i="5"/>
  <c r="L99" i="5"/>
  <c r="M99" i="5" s="1"/>
  <c r="N86" i="5"/>
  <c r="O86" i="5" s="1"/>
  <c r="P86" i="5"/>
  <c r="Q86" i="5" s="1"/>
  <c r="P46" i="5"/>
  <c r="Q46" i="5" s="1"/>
  <c r="N46" i="5"/>
  <c r="O46" i="5" s="1"/>
  <c r="N6" i="5"/>
  <c r="O6" i="5" s="1"/>
  <c r="P6" i="5"/>
  <c r="Q6" i="5" s="1"/>
  <c r="N97" i="5"/>
  <c r="O97" i="5" s="1"/>
  <c r="P97" i="5"/>
  <c r="Q97" i="5" s="1"/>
  <c r="P61" i="5"/>
  <c r="Q61" i="5" s="1"/>
  <c r="N61" i="5"/>
  <c r="O61" i="5" s="1"/>
  <c r="N29" i="5"/>
  <c r="O29" i="5" s="1"/>
  <c r="P29" i="5"/>
  <c r="Q29" i="5" s="1"/>
  <c r="J4" i="5"/>
  <c r="L4" i="5"/>
  <c r="M4" i="5" s="1"/>
  <c r="J20" i="5"/>
  <c r="L20" i="5"/>
  <c r="M20" i="5" s="1"/>
  <c r="J76" i="5"/>
  <c r="L76" i="5"/>
  <c r="M76" i="5" s="1"/>
  <c r="J68" i="5"/>
  <c r="L68" i="5"/>
  <c r="M68" i="5" s="1"/>
  <c r="J96" i="5"/>
  <c r="L96" i="5"/>
  <c r="M96" i="5" s="1"/>
  <c r="J56" i="5"/>
  <c r="L56" i="5"/>
  <c r="M56" i="5" s="1"/>
  <c r="J40" i="5"/>
  <c r="L40" i="5"/>
  <c r="M40" i="5" s="1"/>
  <c r="N65" i="5"/>
  <c r="O65" i="5" s="1"/>
  <c r="P65" i="5"/>
  <c r="Q65" i="5" s="1"/>
  <c r="N61" i="4"/>
  <c r="O61" i="4" s="1"/>
  <c r="P61" i="4"/>
  <c r="Q61" i="4" s="1"/>
  <c r="N9" i="4"/>
  <c r="O9" i="4" s="1"/>
  <c r="P9" i="4"/>
  <c r="Q9" i="4" s="1"/>
  <c r="N73" i="4"/>
  <c r="O73" i="4" s="1"/>
  <c r="P73" i="4"/>
  <c r="Q73" i="4" s="1"/>
  <c r="N37" i="4"/>
  <c r="O37" i="4" s="1"/>
  <c r="P37" i="4"/>
  <c r="Q37" i="4" s="1"/>
  <c r="N45" i="4"/>
  <c r="O45" i="4" s="1"/>
  <c r="P45" i="4"/>
  <c r="Q45" i="4" s="1"/>
  <c r="J16" i="4"/>
  <c r="L16" i="4"/>
  <c r="M16" i="4" s="1"/>
  <c r="L52" i="4"/>
  <c r="M52" i="4" s="1"/>
  <c r="J52" i="4"/>
  <c r="J76" i="4"/>
  <c r="L76" i="4"/>
  <c r="M76" i="4" s="1"/>
  <c r="J38" i="4"/>
  <c r="L38" i="4"/>
  <c r="M38" i="4" s="1"/>
  <c r="J14" i="4"/>
  <c r="L14" i="4"/>
  <c r="M14" i="4" s="1"/>
  <c r="J70" i="4"/>
  <c r="L70" i="4"/>
  <c r="M70" i="4" s="1"/>
  <c r="N17" i="4"/>
  <c r="O17" i="4" s="1"/>
  <c r="P17" i="4"/>
  <c r="Q17" i="4" s="1"/>
  <c r="J27" i="4"/>
  <c r="L27" i="4"/>
  <c r="M27" i="4" s="1"/>
  <c r="J75" i="4"/>
  <c r="L75" i="4"/>
  <c r="M75" i="4" s="1"/>
  <c r="J95" i="4"/>
  <c r="L95" i="4"/>
  <c r="M95" i="4" s="1"/>
  <c r="J20" i="4"/>
  <c r="L20" i="4"/>
  <c r="M20" i="4" s="1"/>
  <c r="L60" i="4"/>
  <c r="M60" i="4" s="1"/>
  <c r="J60" i="4"/>
  <c r="J80" i="4"/>
  <c r="L80" i="4"/>
  <c r="M80" i="4" s="1"/>
  <c r="N97" i="4"/>
  <c r="O97" i="4" s="1"/>
  <c r="P97" i="4"/>
  <c r="Q97" i="4" s="1"/>
  <c r="J26" i="4"/>
  <c r="L26" i="4"/>
  <c r="M26" i="4" s="1"/>
  <c r="L54" i="4"/>
  <c r="M54" i="4" s="1"/>
  <c r="J54" i="4"/>
  <c r="J78" i="4"/>
  <c r="L78" i="4"/>
  <c r="M78" i="4" s="1"/>
  <c r="J31" i="4"/>
  <c r="L31" i="4"/>
  <c r="M31" i="4" s="1"/>
  <c r="J47" i="4"/>
  <c r="L47" i="4"/>
  <c r="M47" i="4" s="1"/>
  <c r="J79" i="4"/>
  <c r="L79" i="4"/>
  <c r="M79" i="4" s="1"/>
  <c r="J51" i="4"/>
  <c r="L51" i="4"/>
  <c r="M51" i="4" s="1"/>
  <c r="N89" i="4"/>
  <c r="O89" i="4" s="1"/>
  <c r="P89" i="4"/>
  <c r="Q89" i="4" s="1"/>
  <c r="N77" i="4"/>
  <c r="O77" i="4" s="1"/>
  <c r="P77" i="4"/>
  <c r="Q77" i="4" s="1"/>
  <c r="N57" i="4"/>
  <c r="O57" i="4" s="1"/>
  <c r="P57" i="4"/>
  <c r="Q57" i="4" s="1"/>
  <c r="N85" i="4"/>
  <c r="O85" i="4" s="1"/>
  <c r="P85" i="4"/>
  <c r="Q85" i="4" s="1"/>
  <c r="N49" i="4"/>
  <c r="O49" i="4" s="1"/>
  <c r="P49" i="4"/>
  <c r="Q49" i="4" s="1"/>
  <c r="N33" i="4"/>
  <c r="O33" i="4" s="1"/>
  <c r="P33" i="4"/>
  <c r="Q33" i="4" s="1"/>
  <c r="N101" i="4"/>
  <c r="O101" i="4" s="1"/>
  <c r="P101" i="4"/>
  <c r="Q101" i="4" s="1"/>
  <c r="N53" i="4"/>
  <c r="O53" i="4" s="1"/>
  <c r="P53" i="4"/>
  <c r="Q53" i="4" s="1"/>
  <c r="N25" i="4"/>
  <c r="O25" i="4" s="1"/>
  <c r="P25" i="4"/>
  <c r="Q25" i="4" s="1"/>
  <c r="L56" i="4"/>
  <c r="M56" i="4" s="1"/>
  <c r="J56" i="4"/>
  <c r="J28" i="4"/>
  <c r="L28" i="4"/>
  <c r="M28" i="4" s="1"/>
  <c r="J44" i="4"/>
  <c r="L44" i="4"/>
  <c r="M44" i="4" s="1"/>
  <c r="J4" i="4"/>
  <c r="L4" i="4"/>
  <c r="M4" i="4" s="1"/>
  <c r="J68" i="4"/>
  <c r="L68" i="4"/>
  <c r="M68" i="4" s="1"/>
  <c r="J84" i="4"/>
  <c r="L84" i="4"/>
  <c r="M84" i="4" s="1"/>
  <c r="J100" i="4"/>
  <c r="L100" i="4"/>
  <c r="M100" i="4" s="1"/>
  <c r="J2" i="4"/>
  <c r="L2" i="4"/>
  <c r="M2" i="4" s="1"/>
  <c r="J30" i="4"/>
  <c r="L30" i="4"/>
  <c r="M30" i="4" s="1"/>
  <c r="J46" i="4"/>
  <c r="L46" i="4"/>
  <c r="M46" i="4" s="1"/>
  <c r="L62" i="4"/>
  <c r="M62" i="4" s="1"/>
  <c r="J62" i="4"/>
  <c r="J22" i="4"/>
  <c r="L22" i="4"/>
  <c r="M22" i="4" s="1"/>
  <c r="J90" i="4"/>
  <c r="L90" i="4"/>
  <c r="M90" i="4" s="1"/>
  <c r="J102" i="4"/>
  <c r="L102" i="4"/>
  <c r="M102" i="4" s="1"/>
  <c r="N5" i="4"/>
  <c r="O5" i="4" s="1"/>
  <c r="P5" i="4"/>
  <c r="Q5" i="4" s="1"/>
  <c r="J11" i="4"/>
  <c r="L11" i="4"/>
  <c r="M11" i="4" s="1"/>
  <c r="J19" i="4"/>
  <c r="L19" i="4"/>
  <c r="M19" i="4" s="1"/>
  <c r="J35" i="4"/>
  <c r="L35" i="4"/>
  <c r="M35" i="4" s="1"/>
  <c r="J63" i="4"/>
  <c r="L63" i="4"/>
  <c r="M63" i="4" s="1"/>
  <c r="J99" i="4"/>
  <c r="L99" i="4"/>
  <c r="M99" i="4" s="1"/>
  <c r="J59" i="4"/>
  <c r="L59" i="4"/>
  <c r="M59" i="4" s="1"/>
  <c r="J87" i="4"/>
  <c r="L87" i="4"/>
  <c r="M87" i="4" s="1"/>
  <c r="N65" i="4"/>
  <c r="O65" i="4" s="1"/>
  <c r="P65" i="4"/>
  <c r="Q65" i="4" s="1"/>
  <c r="N29" i="4"/>
  <c r="O29" i="4" s="1"/>
  <c r="P29" i="4"/>
  <c r="Q29" i="4" s="1"/>
  <c r="N41" i="4"/>
  <c r="O41" i="4" s="1"/>
  <c r="P41" i="4"/>
  <c r="Q41" i="4" s="1"/>
  <c r="N81" i="4"/>
  <c r="O81" i="4" s="1"/>
  <c r="P81" i="4"/>
  <c r="Q81" i="4" s="1"/>
  <c r="N13" i="4"/>
  <c r="O13" i="4" s="1"/>
  <c r="P13" i="4"/>
  <c r="Q13" i="4" s="1"/>
  <c r="J36" i="4"/>
  <c r="L36" i="4"/>
  <c r="M36" i="4" s="1"/>
  <c r="J12" i="4"/>
  <c r="L12" i="4"/>
  <c r="M12" i="4" s="1"/>
  <c r="J92" i="4"/>
  <c r="L92" i="4"/>
  <c r="M92" i="4" s="1"/>
  <c r="J10" i="4"/>
  <c r="L10" i="4"/>
  <c r="M10" i="4" s="1"/>
  <c r="J82" i="4"/>
  <c r="L82" i="4"/>
  <c r="M82" i="4" s="1"/>
  <c r="L58" i="4"/>
  <c r="M58" i="4" s="1"/>
  <c r="J58" i="4"/>
  <c r="N69" i="4"/>
  <c r="O69" i="4" s="1"/>
  <c r="P69" i="4"/>
  <c r="Q69" i="4" s="1"/>
  <c r="J7" i="4"/>
  <c r="L7" i="4"/>
  <c r="M7" i="4" s="1"/>
  <c r="J43" i="4"/>
  <c r="L43" i="4"/>
  <c r="M43" i="4" s="1"/>
  <c r="J83" i="4"/>
  <c r="L83" i="4"/>
  <c r="M83" i="4" s="1"/>
  <c r="J40" i="4"/>
  <c r="L40" i="4"/>
  <c r="M40" i="4" s="1"/>
  <c r="J24" i="4"/>
  <c r="L24" i="4"/>
  <c r="M24" i="4" s="1"/>
  <c r="J96" i="4"/>
  <c r="L96" i="4"/>
  <c r="M96" i="4" s="1"/>
  <c r="J94" i="4"/>
  <c r="L94" i="4"/>
  <c r="M94" i="4" s="1"/>
  <c r="J42" i="4"/>
  <c r="L42" i="4"/>
  <c r="M42" i="4" s="1"/>
  <c r="J18" i="4"/>
  <c r="L18" i="4"/>
  <c r="M18" i="4" s="1"/>
  <c r="J86" i="4"/>
  <c r="L86" i="4"/>
  <c r="M86" i="4" s="1"/>
  <c r="J15" i="4"/>
  <c r="L15" i="4"/>
  <c r="M15" i="4" s="1"/>
  <c r="J71" i="4"/>
  <c r="L71" i="4"/>
  <c r="M71" i="4" s="1"/>
  <c r="J64" i="4"/>
  <c r="L64" i="4"/>
  <c r="M64" i="4" s="1"/>
  <c r="J32" i="4"/>
  <c r="L32" i="4"/>
  <c r="M32" i="4" s="1"/>
  <c r="J48" i="4"/>
  <c r="L48" i="4"/>
  <c r="M48" i="4" s="1"/>
  <c r="J8" i="4"/>
  <c r="L8" i="4"/>
  <c r="M8" i="4" s="1"/>
  <c r="J72" i="4"/>
  <c r="L72" i="4"/>
  <c r="M72" i="4" s="1"/>
  <c r="J88" i="4"/>
  <c r="L88" i="4"/>
  <c r="M88" i="4" s="1"/>
  <c r="N93" i="4"/>
  <c r="O93" i="4" s="1"/>
  <c r="P93" i="4"/>
  <c r="Q93" i="4" s="1"/>
  <c r="N21" i="4"/>
  <c r="O21" i="4" s="1"/>
  <c r="P21" i="4"/>
  <c r="Q21" i="4" s="1"/>
  <c r="J66" i="4"/>
  <c r="L66" i="4"/>
  <c r="M66" i="4" s="1"/>
  <c r="J34" i="4"/>
  <c r="L34" i="4"/>
  <c r="M34" i="4" s="1"/>
  <c r="J74" i="4"/>
  <c r="L74" i="4"/>
  <c r="M74" i="4" s="1"/>
  <c r="J6" i="4"/>
  <c r="L6" i="4"/>
  <c r="M6" i="4" s="1"/>
  <c r="L50" i="4"/>
  <c r="M50" i="4" s="1"/>
  <c r="J50" i="4"/>
  <c r="J98" i="4"/>
  <c r="L98" i="4"/>
  <c r="M98" i="4" s="1"/>
  <c r="J67" i="4"/>
  <c r="L67" i="4"/>
  <c r="M67" i="4" s="1"/>
  <c r="J23" i="4"/>
  <c r="L23" i="4"/>
  <c r="M23" i="4" s="1"/>
  <c r="J39" i="4"/>
  <c r="L39" i="4"/>
  <c r="M39" i="4" s="1"/>
  <c r="J3" i="4"/>
  <c r="L3" i="4"/>
  <c r="M3" i="4" s="1"/>
  <c r="J55" i="4"/>
  <c r="L55" i="4"/>
  <c r="M55" i="4" s="1"/>
  <c r="J91" i="4"/>
  <c r="L91" i="4"/>
  <c r="M91" i="4" s="1"/>
  <c r="J103" i="4"/>
  <c r="L103" i="4"/>
  <c r="M103" i="4" s="1"/>
  <c r="I9" i="9" l="1"/>
  <c r="J9" i="9"/>
  <c r="F9" i="9"/>
  <c r="G10" i="9"/>
  <c r="H10" i="9" s="1"/>
  <c r="I10" i="9" s="1"/>
  <c r="D9" i="10"/>
  <c r="E10" i="10" s="1"/>
  <c r="F10" i="10" s="1"/>
  <c r="C10" i="10"/>
  <c r="J10" i="9"/>
  <c r="K9" i="9"/>
  <c r="L9" i="9"/>
  <c r="D10" i="9"/>
  <c r="E10" i="9" s="1"/>
  <c r="C11" i="9"/>
  <c r="P48" i="5"/>
  <c r="Q48" i="5" s="1"/>
  <c r="N48" i="5"/>
  <c r="O48" i="5" s="1"/>
  <c r="N72" i="5"/>
  <c r="O72" i="5" s="1"/>
  <c r="P72" i="5"/>
  <c r="Q72" i="5" s="1"/>
  <c r="P43" i="5"/>
  <c r="Q43" i="5" s="1"/>
  <c r="N43" i="5"/>
  <c r="O43" i="5" s="1"/>
  <c r="P44" i="5"/>
  <c r="Q44" i="5" s="1"/>
  <c r="N44" i="5"/>
  <c r="O44" i="5" s="1"/>
  <c r="N92" i="5"/>
  <c r="O92" i="5" s="1"/>
  <c r="P92" i="5"/>
  <c r="Q92" i="5" s="1"/>
  <c r="N87" i="5"/>
  <c r="O87" i="5" s="1"/>
  <c r="P87" i="5"/>
  <c r="Q87" i="5" s="1"/>
  <c r="P55" i="5"/>
  <c r="Q55" i="5" s="1"/>
  <c r="N55" i="5"/>
  <c r="O55" i="5" s="1"/>
  <c r="N3" i="5"/>
  <c r="O3" i="5" s="1"/>
  <c r="P3" i="5"/>
  <c r="Q3" i="5" s="1"/>
  <c r="N91" i="5"/>
  <c r="O91" i="5" s="1"/>
  <c r="P91" i="5"/>
  <c r="Q91" i="5" s="1"/>
  <c r="N68" i="5"/>
  <c r="O68" i="5" s="1"/>
  <c r="P68" i="5"/>
  <c r="Q68" i="5" s="1"/>
  <c r="N99" i="5"/>
  <c r="O99" i="5" s="1"/>
  <c r="P99" i="5"/>
  <c r="Q99" i="5" s="1"/>
  <c r="N31" i="5"/>
  <c r="O31" i="5" s="1"/>
  <c r="P31" i="5"/>
  <c r="Q31" i="5" s="1"/>
  <c r="N80" i="5"/>
  <c r="O80" i="5" s="1"/>
  <c r="P80" i="5"/>
  <c r="Q80" i="5" s="1"/>
  <c r="M112" i="5"/>
  <c r="M115" i="5" s="1"/>
  <c r="Q2" i="5"/>
  <c r="P64" i="5"/>
  <c r="Q64" i="5" s="1"/>
  <c r="N64" i="5"/>
  <c r="O64" i="5" s="1"/>
  <c r="N100" i="5"/>
  <c r="O100" i="5" s="1"/>
  <c r="P100" i="5"/>
  <c r="Q100" i="5" s="1"/>
  <c r="N28" i="5"/>
  <c r="O28" i="5" s="1"/>
  <c r="P28" i="5"/>
  <c r="Q28" i="5" s="1"/>
  <c r="P59" i="5"/>
  <c r="Q59" i="5" s="1"/>
  <c r="N59" i="5"/>
  <c r="O59" i="5" s="1"/>
  <c r="N23" i="5"/>
  <c r="O23" i="5" s="1"/>
  <c r="P23" i="5"/>
  <c r="Q23" i="5" s="1"/>
  <c r="P60" i="5"/>
  <c r="Q60" i="5" s="1"/>
  <c r="N60" i="5"/>
  <c r="O60" i="5" s="1"/>
  <c r="N84" i="5"/>
  <c r="O84" i="5" s="1"/>
  <c r="P84" i="5"/>
  <c r="Q84" i="5" s="1"/>
  <c r="N24" i="5"/>
  <c r="O24" i="5" s="1"/>
  <c r="P24" i="5"/>
  <c r="Q24" i="5" s="1"/>
  <c r="P103" i="5"/>
  <c r="Q103" i="5" s="1"/>
  <c r="N103" i="5"/>
  <c r="O103" i="5" s="1"/>
  <c r="N71" i="5"/>
  <c r="O71" i="5" s="1"/>
  <c r="P71" i="5"/>
  <c r="Q71" i="5" s="1"/>
  <c r="P39" i="5"/>
  <c r="Q39" i="5" s="1"/>
  <c r="N39" i="5"/>
  <c r="O39" i="5" s="1"/>
  <c r="N19" i="5"/>
  <c r="O19" i="5" s="1"/>
  <c r="P19" i="5"/>
  <c r="Q19" i="5" s="1"/>
  <c r="N12" i="5"/>
  <c r="O12" i="5" s="1"/>
  <c r="P12" i="5"/>
  <c r="Q12" i="5" s="1"/>
  <c r="N75" i="5"/>
  <c r="O75" i="5" s="1"/>
  <c r="P75" i="5"/>
  <c r="Q75" i="5" s="1"/>
  <c r="N7" i="5"/>
  <c r="O7" i="5" s="1"/>
  <c r="P7" i="5"/>
  <c r="Q7" i="5" s="1"/>
  <c r="N8" i="5"/>
  <c r="O8" i="5" s="1"/>
  <c r="P8" i="5"/>
  <c r="Q8" i="5" s="1"/>
  <c r="P56" i="5"/>
  <c r="Q56" i="5" s="1"/>
  <c r="N56" i="5"/>
  <c r="O56" i="5" s="1"/>
  <c r="N20" i="5"/>
  <c r="O20" i="5" s="1"/>
  <c r="P20" i="5"/>
  <c r="Q20" i="5" s="1"/>
  <c r="N67" i="5"/>
  <c r="O67" i="5" s="1"/>
  <c r="P67" i="5"/>
  <c r="Q67" i="5" s="1"/>
  <c r="P35" i="5"/>
  <c r="Q35" i="5" s="1"/>
  <c r="N35" i="5"/>
  <c r="O35" i="5" s="1"/>
  <c r="P36" i="5"/>
  <c r="Q36" i="5" s="1"/>
  <c r="N36" i="5"/>
  <c r="O36" i="5" s="1"/>
  <c r="N32" i="5"/>
  <c r="O32" i="5" s="1"/>
  <c r="P32" i="5"/>
  <c r="Q32" i="5" s="1"/>
  <c r="N95" i="5"/>
  <c r="O95" i="5" s="1"/>
  <c r="P95" i="5"/>
  <c r="Q95" i="5" s="1"/>
  <c r="P63" i="5"/>
  <c r="Q63" i="5" s="1"/>
  <c r="N63" i="5"/>
  <c r="O63" i="5" s="1"/>
  <c r="N27" i="5"/>
  <c r="O27" i="5" s="1"/>
  <c r="P27" i="5"/>
  <c r="Q27" i="5" s="1"/>
  <c r="O2" i="5"/>
  <c r="P40" i="5"/>
  <c r="Q40" i="5" s="1"/>
  <c r="N40" i="5"/>
  <c r="O40" i="5" s="1"/>
  <c r="N96" i="5"/>
  <c r="O96" i="5" s="1"/>
  <c r="P96" i="5"/>
  <c r="Q96" i="5" s="1"/>
  <c r="N76" i="5"/>
  <c r="O76" i="5" s="1"/>
  <c r="P76" i="5"/>
  <c r="Q76" i="5" s="1"/>
  <c r="N4" i="5"/>
  <c r="O4" i="5" s="1"/>
  <c r="P4" i="5"/>
  <c r="Q4" i="5" s="1"/>
  <c r="N83" i="5"/>
  <c r="O83" i="5" s="1"/>
  <c r="P83" i="5"/>
  <c r="Q83" i="5" s="1"/>
  <c r="P51" i="5"/>
  <c r="Q51" i="5" s="1"/>
  <c r="N51" i="5"/>
  <c r="O51" i="5" s="1"/>
  <c r="N15" i="5"/>
  <c r="O15" i="5" s="1"/>
  <c r="P15" i="5"/>
  <c r="Q15" i="5" s="1"/>
  <c r="P52" i="5"/>
  <c r="Q52" i="5" s="1"/>
  <c r="N52" i="5"/>
  <c r="O52" i="5" s="1"/>
  <c r="N88" i="5"/>
  <c r="O88" i="5" s="1"/>
  <c r="P88" i="5"/>
  <c r="Q88" i="5" s="1"/>
  <c r="N16" i="5"/>
  <c r="O16" i="5" s="1"/>
  <c r="P16" i="5"/>
  <c r="Q16" i="5" s="1"/>
  <c r="N79" i="5"/>
  <c r="O79" i="5" s="1"/>
  <c r="P79" i="5"/>
  <c r="Q79" i="5" s="1"/>
  <c r="P47" i="5"/>
  <c r="Q47" i="5" s="1"/>
  <c r="N47" i="5"/>
  <c r="O47" i="5" s="1"/>
  <c r="N11" i="5"/>
  <c r="O11" i="5" s="1"/>
  <c r="P11" i="5"/>
  <c r="Q11" i="5" s="1"/>
  <c r="M118" i="5"/>
  <c r="N96" i="4"/>
  <c r="O96" i="4" s="1"/>
  <c r="P96" i="4"/>
  <c r="Q96" i="4" s="1"/>
  <c r="N43" i="4"/>
  <c r="O43" i="4" s="1"/>
  <c r="P43" i="4"/>
  <c r="Q43" i="4" s="1"/>
  <c r="N82" i="4"/>
  <c r="O82" i="4" s="1"/>
  <c r="P82" i="4"/>
  <c r="Q82" i="4" s="1"/>
  <c r="N92" i="4"/>
  <c r="O92" i="4" s="1"/>
  <c r="P92" i="4"/>
  <c r="Q92" i="4" s="1"/>
  <c r="N36" i="4"/>
  <c r="O36" i="4" s="1"/>
  <c r="P36" i="4"/>
  <c r="Q36" i="4" s="1"/>
  <c r="N87" i="4"/>
  <c r="O87" i="4" s="1"/>
  <c r="P87" i="4"/>
  <c r="Q87" i="4" s="1"/>
  <c r="N99" i="4"/>
  <c r="O99" i="4" s="1"/>
  <c r="P99" i="4"/>
  <c r="Q99" i="4" s="1"/>
  <c r="N35" i="4"/>
  <c r="O35" i="4" s="1"/>
  <c r="P35" i="4"/>
  <c r="Q35" i="4" s="1"/>
  <c r="N11" i="4"/>
  <c r="O11" i="4" s="1"/>
  <c r="P11" i="4"/>
  <c r="Q11" i="4" s="1"/>
  <c r="P102" i="4"/>
  <c r="Q102" i="4" s="1"/>
  <c r="N102" i="4"/>
  <c r="O102" i="4" s="1"/>
  <c r="N22" i="4"/>
  <c r="O22" i="4" s="1"/>
  <c r="P22" i="4"/>
  <c r="Q22" i="4" s="1"/>
  <c r="N46" i="4"/>
  <c r="O46" i="4" s="1"/>
  <c r="P46" i="4"/>
  <c r="Q46" i="4" s="1"/>
  <c r="M114" i="4"/>
  <c r="M117" i="4" s="1"/>
  <c r="M108" i="4"/>
  <c r="M111" i="4" s="1"/>
  <c r="M120" i="4"/>
  <c r="N2" i="4"/>
  <c r="P2" i="4"/>
  <c r="N84" i="4"/>
  <c r="O84" i="4" s="1"/>
  <c r="P84" i="4"/>
  <c r="Q84" i="4" s="1"/>
  <c r="N4" i="4"/>
  <c r="O4" i="4" s="1"/>
  <c r="P4" i="4"/>
  <c r="Q4" i="4" s="1"/>
  <c r="N28" i="4"/>
  <c r="O28" i="4" s="1"/>
  <c r="P28" i="4"/>
  <c r="Q28" i="4" s="1"/>
  <c r="N79" i="4"/>
  <c r="O79" i="4" s="1"/>
  <c r="P79" i="4"/>
  <c r="Q79" i="4" s="1"/>
  <c r="N31" i="4"/>
  <c r="O31" i="4" s="1"/>
  <c r="P31" i="4"/>
  <c r="Q31" i="4" s="1"/>
  <c r="N95" i="4"/>
  <c r="O95" i="4" s="1"/>
  <c r="P95" i="4"/>
  <c r="Q95" i="4" s="1"/>
  <c r="N27" i="4"/>
  <c r="O27" i="4" s="1"/>
  <c r="P27" i="4"/>
  <c r="Q27" i="4" s="1"/>
  <c r="N70" i="4"/>
  <c r="O70" i="4" s="1"/>
  <c r="P70" i="4"/>
  <c r="Q70" i="4" s="1"/>
  <c r="N38" i="4"/>
  <c r="O38" i="4" s="1"/>
  <c r="P38" i="4"/>
  <c r="Q38" i="4" s="1"/>
  <c r="P103" i="4"/>
  <c r="Q103" i="4" s="1"/>
  <c r="N103" i="4"/>
  <c r="O103" i="4" s="1"/>
  <c r="N55" i="4"/>
  <c r="O55" i="4" s="1"/>
  <c r="P55" i="4"/>
  <c r="Q55" i="4" s="1"/>
  <c r="N39" i="4"/>
  <c r="O39" i="4" s="1"/>
  <c r="P39" i="4"/>
  <c r="Q39" i="4" s="1"/>
  <c r="N67" i="4"/>
  <c r="O67" i="4" s="1"/>
  <c r="P67" i="4"/>
  <c r="Q67" i="4" s="1"/>
  <c r="N74" i="4"/>
  <c r="O74" i="4" s="1"/>
  <c r="P74" i="4"/>
  <c r="Q74" i="4" s="1"/>
  <c r="N66" i="4"/>
  <c r="O66" i="4" s="1"/>
  <c r="P66" i="4"/>
  <c r="Q66" i="4" s="1"/>
  <c r="N72" i="4"/>
  <c r="O72" i="4" s="1"/>
  <c r="P72" i="4"/>
  <c r="Q72" i="4" s="1"/>
  <c r="N48" i="4"/>
  <c r="O48" i="4" s="1"/>
  <c r="P48" i="4"/>
  <c r="Q48" i="4" s="1"/>
  <c r="N64" i="4"/>
  <c r="O64" i="4" s="1"/>
  <c r="P64" i="4"/>
  <c r="Q64" i="4" s="1"/>
  <c r="N15" i="4"/>
  <c r="O15" i="4" s="1"/>
  <c r="P15" i="4"/>
  <c r="Q15" i="4" s="1"/>
  <c r="N18" i="4"/>
  <c r="O18" i="4" s="1"/>
  <c r="P18" i="4"/>
  <c r="Q18" i="4" s="1"/>
  <c r="N94" i="4"/>
  <c r="O94" i="4" s="1"/>
  <c r="P94" i="4"/>
  <c r="Q94" i="4" s="1"/>
  <c r="N24" i="4"/>
  <c r="O24" i="4" s="1"/>
  <c r="P24" i="4"/>
  <c r="Q24" i="4" s="1"/>
  <c r="N83" i="4"/>
  <c r="O83" i="4" s="1"/>
  <c r="P83" i="4"/>
  <c r="Q83" i="4" s="1"/>
  <c r="N7" i="4"/>
  <c r="O7" i="4" s="1"/>
  <c r="P7" i="4"/>
  <c r="Q7" i="4" s="1"/>
  <c r="N10" i="4"/>
  <c r="O10" i="4" s="1"/>
  <c r="P10" i="4"/>
  <c r="Q10" i="4" s="1"/>
  <c r="N12" i="4"/>
  <c r="O12" i="4" s="1"/>
  <c r="P12" i="4"/>
  <c r="Q12" i="4" s="1"/>
  <c r="N59" i="4"/>
  <c r="O59" i="4" s="1"/>
  <c r="P59" i="4"/>
  <c r="Q59" i="4" s="1"/>
  <c r="N63" i="4"/>
  <c r="O63" i="4" s="1"/>
  <c r="P63" i="4"/>
  <c r="Q63" i="4" s="1"/>
  <c r="N19" i="4"/>
  <c r="O19" i="4" s="1"/>
  <c r="P19" i="4"/>
  <c r="Q19" i="4" s="1"/>
  <c r="N90" i="4"/>
  <c r="O90" i="4" s="1"/>
  <c r="P90" i="4"/>
  <c r="Q90" i="4" s="1"/>
  <c r="N30" i="4"/>
  <c r="O30" i="4" s="1"/>
  <c r="P30" i="4"/>
  <c r="Q30" i="4" s="1"/>
  <c r="N100" i="4"/>
  <c r="O100" i="4" s="1"/>
  <c r="P100" i="4"/>
  <c r="Q100" i="4" s="1"/>
  <c r="N68" i="4"/>
  <c r="O68" i="4" s="1"/>
  <c r="P68" i="4"/>
  <c r="Q68" i="4" s="1"/>
  <c r="N44" i="4"/>
  <c r="O44" i="4" s="1"/>
  <c r="P44" i="4"/>
  <c r="Q44" i="4" s="1"/>
  <c r="N51" i="4"/>
  <c r="O51" i="4" s="1"/>
  <c r="P51" i="4"/>
  <c r="Q51" i="4" s="1"/>
  <c r="N47" i="4"/>
  <c r="O47" i="4" s="1"/>
  <c r="P47" i="4"/>
  <c r="Q47" i="4" s="1"/>
  <c r="N78" i="4"/>
  <c r="O78" i="4" s="1"/>
  <c r="P78" i="4"/>
  <c r="Q78" i="4" s="1"/>
  <c r="N26" i="4"/>
  <c r="O26" i="4" s="1"/>
  <c r="P26" i="4"/>
  <c r="Q26" i="4" s="1"/>
  <c r="N80" i="4"/>
  <c r="O80" i="4" s="1"/>
  <c r="P80" i="4"/>
  <c r="Q80" i="4" s="1"/>
  <c r="N20" i="4"/>
  <c r="O20" i="4" s="1"/>
  <c r="P20" i="4"/>
  <c r="Q20" i="4" s="1"/>
  <c r="N75" i="4"/>
  <c r="O75" i="4" s="1"/>
  <c r="P75" i="4"/>
  <c r="Q75" i="4" s="1"/>
  <c r="N14" i="4"/>
  <c r="O14" i="4" s="1"/>
  <c r="P14" i="4"/>
  <c r="Q14" i="4" s="1"/>
  <c r="N76" i="4"/>
  <c r="O76" i="4" s="1"/>
  <c r="P76" i="4"/>
  <c r="Q76" i="4" s="1"/>
  <c r="N16" i="4"/>
  <c r="O16" i="4" s="1"/>
  <c r="P16" i="4"/>
  <c r="Q16" i="4" s="1"/>
  <c r="N50" i="4"/>
  <c r="O50" i="4" s="1"/>
  <c r="P50" i="4"/>
  <c r="Q50" i="4" s="1"/>
  <c r="N58" i="4"/>
  <c r="O58" i="4" s="1"/>
  <c r="P58" i="4"/>
  <c r="Q58" i="4" s="1"/>
  <c r="N62" i="4"/>
  <c r="O62" i="4" s="1"/>
  <c r="P62" i="4"/>
  <c r="Q62" i="4" s="1"/>
  <c r="P56" i="4"/>
  <c r="Q56" i="4" s="1"/>
  <c r="N56" i="4"/>
  <c r="O56" i="4" s="1"/>
  <c r="N91" i="4"/>
  <c r="O91" i="4" s="1"/>
  <c r="P91" i="4"/>
  <c r="Q91" i="4" s="1"/>
  <c r="N3" i="4"/>
  <c r="O3" i="4" s="1"/>
  <c r="P3" i="4"/>
  <c r="Q3" i="4" s="1"/>
  <c r="N23" i="4"/>
  <c r="O23" i="4" s="1"/>
  <c r="P23" i="4"/>
  <c r="Q23" i="4" s="1"/>
  <c r="N98" i="4"/>
  <c r="O98" i="4" s="1"/>
  <c r="P98" i="4"/>
  <c r="Q98" i="4" s="1"/>
  <c r="N6" i="4"/>
  <c r="O6" i="4" s="1"/>
  <c r="P6" i="4"/>
  <c r="Q6" i="4" s="1"/>
  <c r="N34" i="4"/>
  <c r="O34" i="4" s="1"/>
  <c r="P34" i="4"/>
  <c r="Q34" i="4" s="1"/>
  <c r="N88" i="4"/>
  <c r="O88" i="4" s="1"/>
  <c r="P88" i="4"/>
  <c r="Q88" i="4" s="1"/>
  <c r="N8" i="4"/>
  <c r="O8" i="4" s="1"/>
  <c r="P8" i="4"/>
  <c r="Q8" i="4" s="1"/>
  <c r="N32" i="4"/>
  <c r="O32" i="4" s="1"/>
  <c r="P32" i="4"/>
  <c r="Q32" i="4" s="1"/>
  <c r="N71" i="4"/>
  <c r="O71" i="4" s="1"/>
  <c r="P71" i="4"/>
  <c r="Q71" i="4" s="1"/>
  <c r="N86" i="4"/>
  <c r="O86" i="4" s="1"/>
  <c r="P86" i="4"/>
  <c r="Q86" i="4" s="1"/>
  <c r="N42" i="4"/>
  <c r="O42" i="4" s="1"/>
  <c r="P42" i="4"/>
  <c r="Q42" i="4" s="1"/>
  <c r="N40" i="4"/>
  <c r="O40" i="4" s="1"/>
  <c r="P40" i="4"/>
  <c r="Q40" i="4" s="1"/>
  <c r="P54" i="4"/>
  <c r="Q54" i="4" s="1"/>
  <c r="N54" i="4"/>
  <c r="O54" i="4" s="1"/>
  <c r="P60" i="4"/>
  <c r="Q60" i="4" s="1"/>
  <c r="N60" i="4"/>
  <c r="O60" i="4" s="1"/>
  <c r="P52" i="4"/>
  <c r="Q52" i="4" s="1"/>
  <c r="N52" i="4"/>
  <c r="O52" i="4" s="1"/>
  <c r="F10" i="9" l="1"/>
  <c r="G11" i="9" s="1"/>
  <c r="H11" i="9" s="1"/>
  <c r="I10" i="10"/>
  <c r="G10" i="10"/>
  <c r="H10" i="10" s="1"/>
  <c r="D10" i="10"/>
  <c r="E11" i="10" s="1"/>
  <c r="F11" i="10" s="1"/>
  <c r="C12" i="9"/>
  <c r="D11" i="9"/>
  <c r="E11" i="9" s="1"/>
  <c r="L10" i="9"/>
  <c r="K10" i="9"/>
  <c r="P106" i="5"/>
  <c r="P109" i="5" s="1"/>
  <c r="N106" i="5"/>
  <c r="N109" i="5" s="1"/>
  <c r="O106" i="5"/>
  <c r="O109" i="5" s="1"/>
  <c r="Q106" i="5"/>
  <c r="Q109" i="5" s="1"/>
  <c r="O2" i="4"/>
  <c r="O108" i="4" s="1"/>
  <c r="O111" i="4" s="1"/>
  <c r="N108" i="4"/>
  <c r="N111" i="4" s="1"/>
  <c r="P108" i="4"/>
  <c r="P111" i="4" s="1"/>
  <c r="Q2" i="4"/>
  <c r="Q108" i="4" s="1"/>
  <c r="Q111" i="4" s="1"/>
  <c r="C11" i="10" l="1"/>
  <c r="I11" i="9"/>
  <c r="K11" i="9" s="1"/>
  <c r="J11" i="9"/>
  <c r="I11" i="10"/>
  <c r="G11" i="10"/>
  <c r="H11" i="10" s="1"/>
  <c r="D11" i="10"/>
  <c r="C12" i="10" s="1"/>
  <c r="F11" i="9"/>
  <c r="G12" i="9" s="1"/>
  <c r="H12" i="9" s="1"/>
  <c r="D12" i="9"/>
  <c r="F12" i="9" s="1"/>
  <c r="C13" i="9"/>
  <c r="L11" i="9"/>
  <c r="E12" i="9" l="1"/>
  <c r="E12" i="10"/>
  <c r="F12" i="10" s="1"/>
  <c r="D12" i="10"/>
  <c r="C13" i="10" s="1"/>
  <c r="G12" i="10"/>
  <c r="H12" i="10" s="1"/>
  <c r="I12" i="10"/>
  <c r="I12" i="9"/>
  <c r="J12" i="9"/>
  <c r="G13" i="9"/>
  <c r="H13" i="9" s="1"/>
  <c r="C14" i="9"/>
  <c r="D13" i="9"/>
  <c r="E13" i="9" s="1"/>
  <c r="F13" i="9" l="1"/>
  <c r="G14" i="9"/>
  <c r="H14" i="9" s="1"/>
  <c r="D13" i="10"/>
  <c r="E14" i="10" s="1"/>
  <c r="F14" i="10" s="1"/>
  <c r="E13" i="10"/>
  <c r="F13" i="10" s="1"/>
  <c r="I14" i="9"/>
  <c r="J14" i="9"/>
  <c r="J13" i="9"/>
  <c r="I13" i="9"/>
  <c r="D14" i="9"/>
  <c r="E14" i="9" s="1"/>
  <c r="C15" i="9"/>
  <c r="L12" i="9"/>
  <c r="K12" i="9"/>
  <c r="I14" i="10" l="1"/>
  <c r="G14" i="10"/>
  <c r="H14" i="10" s="1"/>
  <c r="G13" i="10"/>
  <c r="I13" i="10"/>
  <c r="C14" i="10"/>
  <c r="F14" i="9"/>
  <c r="G15" i="9" s="1"/>
  <c r="H15" i="9" s="1"/>
  <c r="K13" i="9"/>
  <c r="L13" i="9"/>
  <c r="C16" i="9"/>
  <c r="D15" i="9"/>
  <c r="F15" i="9" s="1"/>
  <c r="L14" i="9"/>
  <c r="K14" i="9"/>
  <c r="D14" i="10" l="1"/>
  <c r="C15" i="10" s="1"/>
  <c r="H13" i="10"/>
  <c r="J15" i="9"/>
  <c r="I15" i="9"/>
  <c r="E15" i="9"/>
  <c r="G16" i="9" s="1"/>
  <c r="H16" i="9" s="1"/>
  <c r="D16" i="9"/>
  <c r="E16" i="9" s="1"/>
  <c r="F16" i="9"/>
  <c r="C17" i="9"/>
  <c r="D15" i="10" l="1"/>
  <c r="C16" i="10" s="1"/>
  <c r="E15" i="10"/>
  <c r="F15" i="10" s="1"/>
  <c r="K15" i="9"/>
  <c r="L15" i="9"/>
  <c r="I16" i="9"/>
  <c r="J16" i="9"/>
  <c r="G17" i="9"/>
  <c r="H17" i="9" s="1"/>
  <c r="C18" i="9"/>
  <c r="D17" i="9"/>
  <c r="E17" i="9" s="1"/>
  <c r="F17" i="9" l="1"/>
  <c r="G18" i="9" s="1"/>
  <c r="H18" i="9" s="1"/>
  <c r="D16" i="10"/>
  <c r="C17" i="10" s="1"/>
  <c r="I15" i="10"/>
  <c r="G15" i="10"/>
  <c r="E16" i="10"/>
  <c r="F16" i="10" s="1"/>
  <c r="D18" i="9"/>
  <c r="E18" i="9" s="1"/>
  <c r="F18" i="9"/>
  <c r="C19" i="9"/>
  <c r="L16" i="9"/>
  <c r="K16" i="9"/>
  <c r="J17" i="9"/>
  <c r="I17" i="9"/>
  <c r="J18" i="9" l="1"/>
  <c r="I18" i="9"/>
  <c r="D17" i="10"/>
  <c r="E18" i="10" s="1"/>
  <c r="F18" i="10" s="1"/>
  <c r="C18" i="10"/>
  <c r="E17" i="10"/>
  <c r="F17" i="10" s="1"/>
  <c r="G16" i="10"/>
  <c r="H16" i="10" s="1"/>
  <c r="I16" i="10"/>
  <c r="H15" i="10"/>
  <c r="K17" i="9"/>
  <c r="L17" i="9"/>
  <c r="G19" i="9"/>
  <c r="H19" i="9" s="1"/>
  <c r="L18" i="9"/>
  <c r="K18" i="9"/>
  <c r="C20" i="9"/>
  <c r="D19" i="9"/>
  <c r="F19" i="9" s="1"/>
  <c r="E19" i="9" l="1"/>
  <c r="I18" i="10"/>
  <c r="G18" i="10"/>
  <c r="H18" i="10" s="1"/>
  <c r="D18" i="10"/>
  <c r="C19" i="10" s="1"/>
  <c r="G17" i="10"/>
  <c r="I17" i="10"/>
  <c r="G20" i="9"/>
  <c r="H20" i="9" s="1"/>
  <c r="D20" i="9"/>
  <c r="E20" i="9" s="1"/>
  <c r="C21" i="9"/>
  <c r="J19" i="9"/>
  <c r="I19" i="9"/>
  <c r="E19" i="10" l="1"/>
  <c r="F19" i="10" s="1"/>
  <c r="I19" i="10" s="1"/>
  <c r="D19" i="10"/>
  <c r="C20" i="10" s="1"/>
  <c r="H17" i="10"/>
  <c r="C22" i="9"/>
  <c r="D21" i="9"/>
  <c r="E21" i="9" s="1"/>
  <c r="F20" i="9"/>
  <c r="G21" i="9" s="1"/>
  <c r="H21" i="9" s="1"/>
  <c r="K19" i="9"/>
  <c r="L19" i="9"/>
  <c r="J20" i="9"/>
  <c r="I20" i="9"/>
  <c r="G19" i="10" l="1"/>
  <c r="H19" i="10" s="1"/>
  <c r="D20" i="10"/>
  <c r="E21" i="10" s="1"/>
  <c r="F21" i="10" s="1"/>
  <c r="E20" i="10"/>
  <c r="F20" i="10" s="1"/>
  <c r="I21" i="9"/>
  <c r="J21" i="9"/>
  <c r="C23" i="9"/>
  <c r="D22" i="9"/>
  <c r="F22" i="9" s="1"/>
  <c r="F21" i="9"/>
  <c r="G22" i="9" s="1"/>
  <c r="H22" i="9" s="1"/>
  <c r="K20" i="9"/>
  <c r="L20" i="9"/>
  <c r="I21" i="10" l="1"/>
  <c r="G21" i="10"/>
  <c r="H21" i="10" s="1"/>
  <c r="C21" i="10"/>
  <c r="G20" i="10"/>
  <c r="I20" i="10"/>
  <c r="J22" i="9"/>
  <c r="I22" i="9"/>
  <c r="E22" i="9"/>
  <c r="G23" i="9" s="1"/>
  <c r="H23" i="9" s="1"/>
  <c r="C24" i="9"/>
  <c r="D23" i="9"/>
  <c r="E23" i="9" s="1"/>
  <c r="L21" i="9"/>
  <c r="K21" i="9"/>
  <c r="F23" i="9" l="1"/>
  <c r="G24" i="9" s="1"/>
  <c r="H24" i="9" s="1"/>
  <c r="H20" i="10"/>
  <c r="D21" i="10"/>
  <c r="C22" i="10" s="1"/>
  <c r="C25" i="9"/>
  <c r="D24" i="9"/>
  <c r="E24" i="9" s="1"/>
  <c r="I23" i="9"/>
  <c r="J23" i="9"/>
  <c r="K22" i="9"/>
  <c r="L22" i="9"/>
  <c r="J24" i="9" l="1"/>
  <c r="I24" i="9"/>
  <c r="K24" i="9" s="1"/>
  <c r="D22" i="10"/>
  <c r="C23" i="10" s="1"/>
  <c r="E22" i="10"/>
  <c r="F22" i="10" s="1"/>
  <c r="C26" i="9"/>
  <c r="D25" i="9"/>
  <c r="F25" i="9" s="1"/>
  <c r="F24" i="9"/>
  <c r="G25" i="9" s="1"/>
  <c r="H25" i="9" s="1"/>
  <c r="L23" i="9"/>
  <c r="K23" i="9"/>
  <c r="L24" i="9" l="1"/>
  <c r="D23" i="10"/>
  <c r="C24" i="10" s="1"/>
  <c r="E24" i="10"/>
  <c r="F24" i="10" s="1"/>
  <c r="I22" i="10"/>
  <c r="G22" i="10"/>
  <c r="E23" i="10"/>
  <c r="F23" i="10" s="1"/>
  <c r="I25" i="9"/>
  <c r="J25" i="9"/>
  <c r="E25" i="9"/>
  <c r="G26" i="9" s="1"/>
  <c r="H26" i="9" s="1"/>
  <c r="C27" i="9"/>
  <c r="D26" i="9"/>
  <c r="F26" i="9" s="1"/>
  <c r="D24" i="10" l="1"/>
  <c r="E25" i="10" s="1"/>
  <c r="F25" i="10" s="1"/>
  <c r="C25" i="10"/>
  <c r="G24" i="10"/>
  <c r="H24" i="10" s="1"/>
  <c r="I24" i="10"/>
  <c r="G23" i="10"/>
  <c r="H23" i="10" s="1"/>
  <c r="I23" i="10"/>
  <c r="H22" i="10"/>
  <c r="J26" i="9"/>
  <c r="I26" i="9"/>
  <c r="E26" i="9"/>
  <c r="G27" i="9" s="1"/>
  <c r="H27" i="9" s="1"/>
  <c r="C28" i="9"/>
  <c r="D27" i="9"/>
  <c r="E27" i="9" s="1"/>
  <c r="L25" i="9"/>
  <c r="K25" i="9"/>
  <c r="F27" i="9" l="1"/>
  <c r="G28" i="9" s="1"/>
  <c r="H28" i="9" s="1"/>
  <c r="I25" i="10"/>
  <c r="G25" i="10"/>
  <c r="H25" i="10" s="1"/>
  <c r="D25" i="10"/>
  <c r="C26" i="10" s="1"/>
  <c r="K26" i="9"/>
  <c r="L26" i="9"/>
  <c r="C29" i="9"/>
  <c r="D28" i="9"/>
  <c r="F28" i="9" s="1"/>
  <c r="I27" i="9"/>
  <c r="J27" i="9"/>
  <c r="H108" i="9"/>
  <c r="D113" i="9"/>
  <c r="D111" i="9"/>
  <c r="J28" i="9" l="1"/>
  <c r="I28" i="9"/>
  <c r="D26" i="10"/>
  <c r="C27" i="10" s="1"/>
  <c r="E26" i="10"/>
  <c r="F26" i="10" s="1"/>
  <c r="E28" i="9"/>
  <c r="G29" i="9" s="1"/>
  <c r="H29" i="9" s="1"/>
  <c r="J108" i="9"/>
  <c r="D114" i="9"/>
  <c r="C30" i="9"/>
  <c r="D29" i="9"/>
  <c r="E29" i="9" s="1"/>
  <c r="K28" i="9"/>
  <c r="L28" i="9"/>
  <c r="L27" i="9"/>
  <c r="K27" i="9"/>
  <c r="K108" i="9" s="1"/>
  <c r="I108" i="9"/>
  <c r="D112" i="9"/>
  <c r="F29" i="9" l="1"/>
  <c r="G30" i="9"/>
  <c r="H30" i="9" s="1"/>
  <c r="I30" i="9" s="1"/>
  <c r="D27" i="10"/>
  <c r="C28" i="10" s="1"/>
  <c r="E28" i="10"/>
  <c r="F28" i="10" s="1"/>
  <c r="E27" i="10"/>
  <c r="F27" i="10" s="1"/>
  <c r="I26" i="10"/>
  <c r="G26" i="10"/>
  <c r="H26" i="10" s="1"/>
  <c r="J30" i="9"/>
  <c r="D115" i="9"/>
  <c r="L108" i="9"/>
  <c r="C31" i="9"/>
  <c r="D30" i="9"/>
  <c r="F30" i="9" s="1"/>
  <c r="I29" i="9"/>
  <c r="J29" i="9"/>
  <c r="D28" i="10" l="1"/>
  <c r="E29" i="10" s="1"/>
  <c r="F29" i="10" s="1"/>
  <c r="C29" i="10"/>
  <c r="G28" i="10"/>
  <c r="H28" i="10" s="1"/>
  <c r="I28" i="10"/>
  <c r="G27" i="10"/>
  <c r="I27" i="10"/>
  <c r="D114" i="10" s="1"/>
  <c r="D113" i="10"/>
  <c r="D111" i="10"/>
  <c r="C32" i="9"/>
  <c r="D31" i="9"/>
  <c r="E31" i="9" s="1"/>
  <c r="K30" i="9"/>
  <c r="L30" i="9"/>
  <c r="E30" i="9"/>
  <c r="G31" i="9" s="1"/>
  <c r="H31" i="9" s="1"/>
  <c r="L29" i="9"/>
  <c r="K29" i="9"/>
  <c r="F31" i="9" l="1"/>
  <c r="G32" i="9" s="1"/>
  <c r="H32" i="9" s="1"/>
  <c r="I29" i="10"/>
  <c r="G29" i="10"/>
  <c r="H29" i="10" s="1"/>
  <c r="D29" i="10"/>
  <c r="C30" i="10" s="1"/>
  <c r="H27" i="10"/>
  <c r="H108" i="10" s="1"/>
  <c r="D112" i="10"/>
  <c r="I31" i="9"/>
  <c r="J31" i="9"/>
  <c r="C33" i="9"/>
  <c r="D32" i="9"/>
  <c r="F32" i="9" s="1"/>
  <c r="I32" i="9" l="1"/>
  <c r="L32" i="9" s="1"/>
  <c r="J32" i="9"/>
  <c r="D30" i="10"/>
  <c r="C31" i="10" s="1"/>
  <c r="E30" i="10"/>
  <c r="F30" i="10" s="1"/>
  <c r="D115" i="10"/>
  <c r="E32" i="9"/>
  <c r="G33" i="9" s="1"/>
  <c r="H33" i="9" s="1"/>
  <c r="C34" i="9"/>
  <c r="D33" i="9"/>
  <c r="F33" i="9" s="1"/>
  <c r="K32" i="9"/>
  <c r="L31" i="9"/>
  <c r="K31" i="9"/>
  <c r="D31" i="10" l="1"/>
  <c r="C32" i="10" s="1"/>
  <c r="I30" i="10"/>
  <c r="G30" i="10"/>
  <c r="H30" i="10" s="1"/>
  <c r="E31" i="10"/>
  <c r="F31" i="10" s="1"/>
  <c r="E33" i="9"/>
  <c r="G34" i="9" s="1"/>
  <c r="H34" i="9" s="1"/>
  <c r="C35" i="9"/>
  <c r="D34" i="9"/>
  <c r="F34" i="9" s="1"/>
  <c r="I33" i="9"/>
  <c r="J33" i="9"/>
  <c r="E34" i="9" l="1"/>
  <c r="D32" i="10"/>
  <c r="E33" i="10" s="1"/>
  <c r="F33" i="10" s="1"/>
  <c r="G31" i="10"/>
  <c r="H31" i="10" s="1"/>
  <c r="I31" i="10"/>
  <c r="E32" i="10"/>
  <c r="F32" i="10" s="1"/>
  <c r="C36" i="9"/>
  <c r="D35" i="9"/>
  <c r="E35" i="9" s="1"/>
  <c r="G35" i="9"/>
  <c r="H35" i="9" s="1"/>
  <c r="L33" i="9"/>
  <c r="K33" i="9"/>
  <c r="J34" i="9"/>
  <c r="I34" i="9"/>
  <c r="C33" i="10" l="1"/>
  <c r="F35" i="9"/>
  <c r="G36" i="9" s="1"/>
  <c r="H36" i="9" s="1"/>
  <c r="I33" i="10"/>
  <c r="G33" i="10"/>
  <c r="H33" i="10" s="1"/>
  <c r="D33" i="10"/>
  <c r="C34" i="10" s="1"/>
  <c r="G32" i="10"/>
  <c r="H32" i="10" s="1"/>
  <c r="I32" i="10"/>
  <c r="K34" i="9"/>
  <c r="L34" i="9"/>
  <c r="I35" i="9"/>
  <c r="J35" i="9"/>
  <c r="C37" i="9"/>
  <c r="D36" i="9"/>
  <c r="E36" i="9" s="1"/>
  <c r="I36" i="9" l="1"/>
  <c r="J36" i="9"/>
  <c r="F36" i="9"/>
  <c r="G37" i="9" s="1"/>
  <c r="H37" i="9" s="1"/>
  <c r="D34" i="10"/>
  <c r="C35" i="10" s="1"/>
  <c r="E34" i="10"/>
  <c r="F34" i="10" s="1"/>
  <c r="C38" i="9"/>
  <c r="D37" i="9"/>
  <c r="E37" i="9" s="1"/>
  <c r="F37" i="9"/>
  <c r="K36" i="9"/>
  <c r="L36" i="9"/>
  <c r="L35" i="9"/>
  <c r="K35" i="9"/>
  <c r="G38" i="9" l="1"/>
  <c r="H38" i="9" s="1"/>
  <c r="I37" i="9"/>
  <c r="J37" i="9"/>
  <c r="D35" i="10"/>
  <c r="C36" i="10" s="1"/>
  <c r="I34" i="10"/>
  <c r="G34" i="10"/>
  <c r="H34" i="10" s="1"/>
  <c r="E35" i="10"/>
  <c r="F35" i="10" s="1"/>
  <c r="C39" i="9"/>
  <c r="D38" i="9"/>
  <c r="F38" i="9" s="1"/>
  <c r="J38" i="9"/>
  <c r="I38" i="9"/>
  <c r="L37" i="9"/>
  <c r="K37" i="9"/>
  <c r="D36" i="10" l="1"/>
  <c r="E37" i="10" s="1"/>
  <c r="F37" i="10" s="1"/>
  <c r="C37" i="10"/>
  <c r="G35" i="10"/>
  <c r="H35" i="10" s="1"/>
  <c r="I35" i="10"/>
  <c r="E36" i="10"/>
  <c r="F36" i="10" s="1"/>
  <c r="E38" i="9"/>
  <c r="G39" i="9" s="1"/>
  <c r="H39" i="9" s="1"/>
  <c r="C40" i="9"/>
  <c r="D39" i="9"/>
  <c r="F39" i="9" s="1"/>
  <c r="K38" i="9"/>
  <c r="L38" i="9"/>
  <c r="I37" i="10" l="1"/>
  <c r="G37" i="10"/>
  <c r="H37" i="10" s="1"/>
  <c r="D37" i="10"/>
  <c r="C38" i="10" s="1"/>
  <c r="G36" i="10"/>
  <c r="H36" i="10" s="1"/>
  <c r="I36" i="10"/>
  <c r="E39" i="9"/>
  <c r="G40" i="9" s="1"/>
  <c r="H40" i="9" s="1"/>
  <c r="C41" i="9"/>
  <c r="E40" i="9"/>
  <c r="D40" i="9"/>
  <c r="F40" i="9" s="1"/>
  <c r="I39" i="9"/>
  <c r="J39" i="9"/>
  <c r="D38" i="10" l="1"/>
  <c r="C39" i="10" s="1"/>
  <c r="E38" i="10"/>
  <c r="F38" i="10" s="1"/>
  <c r="G41" i="9"/>
  <c r="H41" i="9" s="1"/>
  <c r="L39" i="9"/>
  <c r="K39" i="9"/>
  <c r="C42" i="9"/>
  <c r="D41" i="9"/>
  <c r="E41" i="9" s="1"/>
  <c r="J40" i="9"/>
  <c r="I40" i="9"/>
  <c r="F41" i="9" l="1"/>
  <c r="G42" i="9" s="1"/>
  <c r="H42" i="9" s="1"/>
  <c r="D39" i="10"/>
  <c r="C40" i="10" s="1"/>
  <c r="I38" i="10"/>
  <c r="G38" i="10"/>
  <c r="H38" i="10" s="1"/>
  <c r="E39" i="10"/>
  <c r="F39" i="10" s="1"/>
  <c r="C43" i="9"/>
  <c r="D42" i="9"/>
  <c r="E42" i="9" s="1"/>
  <c r="K40" i="9"/>
  <c r="L40" i="9"/>
  <c r="I41" i="9"/>
  <c r="J41" i="9"/>
  <c r="I42" i="9" l="1"/>
  <c r="J42" i="9"/>
  <c r="E40" i="10"/>
  <c r="F40" i="10" s="1"/>
  <c r="F42" i="9"/>
  <c r="G43" i="9" s="1"/>
  <c r="H43" i="9" s="1"/>
  <c r="D40" i="10"/>
  <c r="E41" i="10" s="1"/>
  <c r="F41" i="10" s="1"/>
  <c r="C41" i="10"/>
  <c r="G40" i="10"/>
  <c r="H40" i="10" s="1"/>
  <c r="I40" i="10"/>
  <c r="G39" i="10"/>
  <c r="H39" i="10" s="1"/>
  <c r="I39" i="10"/>
  <c r="K42" i="9"/>
  <c r="L42" i="9"/>
  <c r="C44" i="9"/>
  <c r="D43" i="9"/>
  <c r="E43" i="9" s="1"/>
  <c r="L41" i="9"/>
  <c r="K41" i="9"/>
  <c r="I43" i="9" l="1"/>
  <c r="J43" i="9"/>
  <c r="I41" i="10"/>
  <c r="G41" i="10"/>
  <c r="H41" i="10" s="1"/>
  <c r="D41" i="10"/>
  <c r="C42" i="10" s="1"/>
  <c r="F43" i="9"/>
  <c r="G44" i="9" s="1"/>
  <c r="H44" i="9" s="1"/>
  <c r="F44" i="9"/>
  <c r="C45" i="9"/>
  <c r="D44" i="9"/>
  <c r="E44" i="9" s="1"/>
  <c r="L43" i="9"/>
  <c r="K43" i="9"/>
  <c r="G45" i="9" l="1"/>
  <c r="H45" i="9" s="1"/>
  <c r="D42" i="10"/>
  <c r="C43" i="10" s="1"/>
  <c r="E42" i="10"/>
  <c r="F42" i="10" s="1"/>
  <c r="I45" i="9"/>
  <c r="J45" i="9"/>
  <c r="J44" i="9"/>
  <c r="I44" i="9"/>
  <c r="C46" i="9"/>
  <c r="D45" i="9"/>
  <c r="E45" i="9" s="1"/>
  <c r="F45" i="9"/>
  <c r="G46" i="9" l="1"/>
  <c r="H46" i="9" s="1"/>
  <c r="D43" i="10"/>
  <c r="C44" i="10" s="1"/>
  <c r="E44" i="10"/>
  <c r="F44" i="10" s="1"/>
  <c r="E43" i="10"/>
  <c r="F43" i="10" s="1"/>
  <c r="I42" i="10"/>
  <c r="G42" i="10"/>
  <c r="H42" i="10" s="1"/>
  <c r="J46" i="9"/>
  <c r="I46" i="9"/>
  <c r="K44" i="9"/>
  <c r="L44" i="9"/>
  <c r="C47" i="9"/>
  <c r="D46" i="9"/>
  <c r="E46" i="9" s="1"/>
  <c r="L45" i="9"/>
  <c r="K45" i="9"/>
  <c r="D44" i="10" l="1"/>
  <c r="E45" i="10" s="1"/>
  <c r="F45" i="10" s="1"/>
  <c r="G44" i="10"/>
  <c r="H44" i="10" s="1"/>
  <c r="I44" i="10"/>
  <c r="G43" i="10"/>
  <c r="H43" i="10" s="1"/>
  <c r="I43" i="10"/>
  <c r="F46" i="9"/>
  <c r="G47" i="9" s="1"/>
  <c r="H47" i="9" s="1"/>
  <c r="K46" i="9"/>
  <c r="L46" i="9"/>
  <c r="C48" i="9"/>
  <c r="D47" i="9"/>
  <c r="E47" i="9" s="1"/>
  <c r="F47" i="9"/>
  <c r="C45" i="10" l="1"/>
  <c r="G48" i="9"/>
  <c r="H48" i="9" s="1"/>
  <c r="I45" i="10"/>
  <c r="G45" i="10"/>
  <c r="H45" i="10" s="1"/>
  <c r="D45" i="10"/>
  <c r="C46" i="10" s="1"/>
  <c r="J48" i="9"/>
  <c r="I48" i="9"/>
  <c r="I47" i="9"/>
  <c r="J47" i="9"/>
  <c r="C49" i="9"/>
  <c r="D48" i="9"/>
  <c r="F48" i="9" s="1"/>
  <c r="D46" i="10" l="1"/>
  <c r="C47" i="10" s="1"/>
  <c r="E46" i="10"/>
  <c r="F46" i="10" s="1"/>
  <c r="E48" i="9"/>
  <c r="G49" i="9" s="1"/>
  <c r="H49" i="9" s="1"/>
  <c r="L47" i="9"/>
  <c r="K47" i="9"/>
  <c r="K48" i="9"/>
  <c r="L48" i="9"/>
  <c r="C50" i="9"/>
  <c r="D49" i="9"/>
  <c r="F49" i="9" s="1"/>
  <c r="D47" i="10" l="1"/>
  <c r="C48" i="10" s="1"/>
  <c r="I46" i="10"/>
  <c r="G46" i="10"/>
  <c r="H46" i="10" s="1"/>
  <c r="E47" i="10"/>
  <c r="F47" i="10" s="1"/>
  <c r="E49" i="9"/>
  <c r="G50" i="9" s="1"/>
  <c r="H50" i="9" s="1"/>
  <c r="C51" i="9"/>
  <c r="D50" i="9"/>
  <c r="F50" i="9" s="1"/>
  <c r="I49" i="9"/>
  <c r="J49" i="9"/>
  <c r="E50" i="9" l="1"/>
  <c r="D48" i="10"/>
  <c r="E49" i="10" s="1"/>
  <c r="F49" i="10" s="1"/>
  <c r="G47" i="10"/>
  <c r="H47" i="10" s="1"/>
  <c r="I47" i="10"/>
  <c r="E48" i="10"/>
  <c r="F48" i="10" s="1"/>
  <c r="C52" i="9"/>
  <c r="D51" i="9"/>
  <c r="F51" i="9" s="1"/>
  <c r="L49" i="9"/>
  <c r="K49" i="9"/>
  <c r="G51" i="9"/>
  <c r="H51" i="9" s="1"/>
  <c r="J50" i="9"/>
  <c r="I50" i="9"/>
  <c r="C49" i="10" l="1"/>
  <c r="I49" i="10"/>
  <c r="G49" i="10"/>
  <c r="H49" i="10" s="1"/>
  <c r="D49" i="10"/>
  <c r="C50" i="10" s="1"/>
  <c r="G48" i="10"/>
  <c r="H48" i="10" s="1"/>
  <c r="I48" i="10"/>
  <c r="I51" i="9"/>
  <c r="J51" i="9"/>
  <c r="E51" i="9"/>
  <c r="G52" i="9" s="1"/>
  <c r="H52" i="9" s="1"/>
  <c r="K50" i="9"/>
  <c r="L50" i="9"/>
  <c r="C53" i="9"/>
  <c r="D52" i="9"/>
  <c r="E52" i="9" s="1"/>
  <c r="F52" i="9" l="1"/>
  <c r="G53" i="9" s="1"/>
  <c r="H53" i="9" s="1"/>
  <c r="D50" i="10"/>
  <c r="C51" i="10" s="1"/>
  <c r="E50" i="10"/>
  <c r="F50" i="10" s="1"/>
  <c r="J52" i="9"/>
  <c r="I52" i="9"/>
  <c r="C54" i="9"/>
  <c r="D53" i="9"/>
  <c r="E53" i="9" s="1"/>
  <c r="L51" i="9"/>
  <c r="K51" i="9"/>
  <c r="J53" i="9" l="1"/>
  <c r="I53" i="9"/>
  <c r="D51" i="10"/>
  <c r="C52" i="10" s="1"/>
  <c r="I50" i="10"/>
  <c r="G50" i="10"/>
  <c r="H50" i="10" s="1"/>
  <c r="E51" i="10"/>
  <c r="F51" i="10" s="1"/>
  <c r="F53" i="9"/>
  <c r="G54" i="9" s="1"/>
  <c r="H54" i="9" s="1"/>
  <c r="L53" i="9"/>
  <c r="K53" i="9"/>
  <c r="K52" i="9"/>
  <c r="L52" i="9"/>
  <c r="C55" i="9"/>
  <c r="D54" i="9"/>
  <c r="E54" i="9" s="1"/>
  <c r="D52" i="10" l="1"/>
  <c r="E53" i="10" s="1"/>
  <c r="F53" i="10" s="1"/>
  <c r="C53" i="10"/>
  <c r="G51" i="10"/>
  <c r="H51" i="10" s="1"/>
  <c r="I51" i="10"/>
  <c r="E52" i="10"/>
  <c r="F52" i="10" s="1"/>
  <c r="J54" i="9"/>
  <c r="I54" i="9"/>
  <c r="C56" i="9"/>
  <c r="D55" i="9"/>
  <c r="E55" i="9" s="1"/>
  <c r="F55" i="9"/>
  <c r="F54" i="9"/>
  <c r="G55" i="9" s="1"/>
  <c r="H55" i="9" s="1"/>
  <c r="G56" i="9" l="1"/>
  <c r="H56" i="9" s="1"/>
  <c r="J56" i="9" s="1"/>
  <c r="I53" i="10"/>
  <c r="G53" i="10"/>
  <c r="H53" i="10" s="1"/>
  <c r="D53" i="10"/>
  <c r="C54" i="10" s="1"/>
  <c r="G52" i="10"/>
  <c r="H52" i="10" s="1"/>
  <c r="I52" i="10"/>
  <c r="I55" i="9"/>
  <c r="J55" i="9"/>
  <c r="C57" i="9"/>
  <c r="D56" i="9"/>
  <c r="F56" i="9" s="1"/>
  <c r="K54" i="9"/>
  <c r="L54" i="9"/>
  <c r="I56" i="9" l="1"/>
  <c r="L56" i="9" s="1"/>
  <c r="D54" i="10"/>
  <c r="C55" i="10" s="1"/>
  <c r="E54" i="10"/>
  <c r="F54" i="10" s="1"/>
  <c r="L55" i="9"/>
  <c r="K55" i="9"/>
  <c r="E56" i="9"/>
  <c r="G57" i="9" s="1"/>
  <c r="H57" i="9" s="1"/>
  <c r="C58" i="9"/>
  <c r="D57" i="9"/>
  <c r="F57" i="9" s="1"/>
  <c r="K56" i="9" l="1"/>
  <c r="D55" i="10"/>
  <c r="C56" i="10" s="1"/>
  <c r="I54" i="10"/>
  <c r="G54" i="10"/>
  <c r="H54" i="10" s="1"/>
  <c r="E55" i="10"/>
  <c r="F55" i="10" s="1"/>
  <c r="C59" i="9"/>
  <c r="D58" i="9"/>
  <c r="F58" i="9" s="1"/>
  <c r="E57" i="9"/>
  <c r="G58" i="9" s="1"/>
  <c r="H58" i="9" s="1"/>
  <c r="I57" i="9"/>
  <c r="J57" i="9"/>
  <c r="E56" i="10" l="1"/>
  <c r="F56" i="10" s="1"/>
  <c r="D56" i="10"/>
  <c r="E57" i="10" s="1"/>
  <c r="F57" i="10" s="1"/>
  <c r="C57" i="10"/>
  <c r="G56" i="10"/>
  <c r="H56" i="10" s="1"/>
  <c r="I56" i="10"/>
  <c r="G55" i="10"/>
  <c r="H55" i="10" s="1"/>
  <c r="I55" i="10"/>
  <c r="E58" i="9"/>
  <c r="G59" i="9" s="1"/>
  <c r="H59" i="9" s="1"/>
  <c r="C60" i="9"/>
  <c r="D59" i="9"/>
  <c r="F59" i="9" s="1"/>
  <c r="L57" i="9"/>
  <c r="K57" i="9"/>
  <c r="J58" i="9"/>
  <c r="I58" i="9"/>
  <c r="G57" i="10" l="1"/>
  <c r="H57" i="10" s="1"/>
  <c r="I57" i="10"/>
  <c r="D57" i="10"/>
  <c r="E58" i="10" s="1"/>
  <c r="F58" i="10" s="1"/>
  <c r="E59" i="9"/>
  <c r="G60" i="9" s="1"/>
  <c r="H60" i="9" s="1"/>
  <c r="C61" i="9"/>
  <c r="E60" i="9"/>
  <c r="D60" i="9"/>
  <c r="F60" i="9" s="1"/>
  <c r="K58" i="9"/>
  <c r="L58" i="9"/>
  <c r="I59" i="9"/>
  <c r="J59" i="9"/>
  <c r="C58" i="10" l="1"/>
  <c r="I58" i="10"/>
  <c r="G58" i="10"/>
  <c r="H58" i="10" s="1"/>
  <c r="D58" i="10"/>
  <c r="C59" i="10" s="1"/>
  <c r="C62" i="9"/>
  <c r="D61" i="9"/>
  <c r="E61" i="9" s="1"/>
  <c r="F61" i="9"/>
  <c r="L59" i="9"/>
  <c r="K59" i="9"/>
  <c r="G61" i="9"/>
  <c r="H61" i="9" s="1"/>
  <c r="J60" i="9"/>
  <c r="I60" i="9"/>
  <c r="G62" i="9" l="1"/>
  <c r="H62" i="9" s="1"/>
  <c r="D59" i="10"/>
  <c r="C60" i="10" s="1"/>
  <c r="E59" i="10"/>
  <c r="F59" i="10" s="1"/>
  <c r="J62" i="9"/>
  <c r="I62" i="9"/>
  <c r="I61" i="9"/>
  <c r="J61" i="9"/>
  <c r="K60" i="9"/>
  <c r="L60" i="9"/>
  <c r="C63" i="9"/>
  <c r="D62" i="9"/>
  <c r="E62" i="9" s="1"/>
  <c r="D60" i="10" l="1"/>
  <c r="C61" i="10" s="1"/>
  <c r="I59" i="10"/>
  <c r="G59" i="10"/>
  <c r="H59" i="10" s="1"/>
  <c r="E60" i="10"/>
  <c r="F60" i="10" s="1"/>
  <c r="F62" i="9"/>
  <c r="G63" i="9" s="1"/>
  <c r="H63" i="9" s="1"/>
  <c r="K62" i="9"/>
  <c r="L62" i="9"/>
  <c r="C64" i="9"/>
  <c r="D63" i="9"/>
  <c r="E63" i="9" s="1"/>
  <c r="L61" i="9"/>
  <c r="K61" i="9"/>
  <c r="F63" i="9" l="1"/>
  <c r="G64" i="9" s="1"/>
  <c r="H64" i="9" s="1"/>
  <c r="D61" i="10"/>
  <c r="E62" i="10" s="1"/>
  <c r="F62" i="10" s="1"/>
  <c r="G60" i="10"/>
  <c r="H60" i="10" s="1"/>
  <c r="I60" i="10"/>
  <c r="E61" i="10"/>
  <c r="F61" i="10" s="1"/>
  <c r="I63" i="9"/>
  <c r="J63" i="9"/>
  <c r="C65" i="9"/>
  <c r="D64" i="9"/>
  <c r="F64" i="9" s="1"/>
  <c r="J64" i="9" l="1"/>
  <c r="I64" i="9"/>
  <c r="C62" i="10"/>
  <c r="I62" i="10"/>
  <c r="G62" i="10"/>
  <c r="H62" i="10" s="1"/>
  <c r="D62" i="10"/>
  <c r="C63" i="10" s="1"/>
  <c r="G61" i="10"/>
  <c r="H61" i="10" s="1"/>
  <c r="I61" i="10"/>
  <c r="E64" i="9"/>
  <c r="G65" i="9" s="1"/>
  <c r="H65" i="9" s="1"/>
  <c r="L63" i="9"/>
  <c r="K63" i="9"/>
  <c r="K64" i="9"/>
  <c r="L64" i="9"/>
  <c r="C66" i="9"/>
  <c r="D65" i="9"/>
  <c r="F65" i="9" s="1"/>
  <c r="D63" i="10" l="1"/>
  <c r="C64" i="10" s="1"/>
  <c r="E63" i="10"/>
  <c r="F63" i="10" s="1"/>
  <c r="E65" i="9"/>
  <c r="G66" i="9" s="1"/>
  <c r="H66" i="9" s="1"/>
  <c r="C67" i="9"/>
  <c r="D66" i="9"/>
  <c r="F66" i="9" s="1"/>
  <c r="I65" i="9"/>
  <c r="J65" i="9"/>
  <c r="E66" i="9" l="1"/>
  <c r="D64" i="10"/>
  <c r="C65" i="10" s="1"/>
  <c r="E65" i="10"/>
  <c r="F65" i="10" s="1"/>
  <c r="I63" i="10"/>
  <c r="G63" i="10"/>
  <c r="H63" i="10" s="1"/>
  <c r="E64" i="10"/>
  <c r="F64" i="10" s="1"/>
  <c r="C68" i="9"/>
  <c r="D67" i="9"/>
  <c r="E67" i="9" s="1"/>
  <c r="L65" i="9"/>
  <c r="K65" i="9"/>
  <c r="G67" i="9"/>
  <c r="H67" i="9" s="1"/>
  <c r="J66" i="9"/>
  <c r="I66" i="9"/>
  <c r="F67" i="9" l="1"/>
  <c r="G68" i="9" s="1"/>
  <c r="H68" i="9" s="1"/>
  <c r="D65" i="10"/>
  <c r="E66" i="10" s="1"/>
  <c r="F66" i="10" s="1"/>
  <c r="C66" i="10"/>
  <c r="G65" i="10"/>
  <c r="H65" i="10" s="1"/>
  <c r="I65" i="10"/>
  <c r="G64" i="10"/>
  <c r="H64" i="10" s="1"/>
  <c r="I64" i="10"/>
  <c r="I67" i="9"/>
  <c r="J67" i="9"/>
  <c r="K66" i="9"/>
  <c r="L66" i="9"/>
  <c r="C69" i="9"/>
  <c r="D68" i="9"/>
  <c r="E68" i="9" s="1"/>
  <c r="F68" i="9" l="1"/>
  <c r="J68" i="9"/>
  <c r="I68" i="9"/>
  <c r="G69" i="9"/>
  <c r="H69" i="9" s="1"/>
  <c r="I69" i="9" s="1"/>
  <c r="I66" i="10"/>
  <c r="G66" i="10"/>
  <c r="H66" i="10" s="1"/>
  <c r="D66" i="10"/>
  <c r="C67" i="10" s="1"/>
  <c r="J69" i="9"/>
  <c r="C70" i="9"/>
  <c r="D69" i="9"/>
  <c r="E69" i="9" s="1"/>
  <c r="F69" i="9"/>
  <c r="K68" i="9"/>
  <c r="L68" i="9"/>
  <c r="L67" i="9"/>
  <c r="K67" i="9"/>
  <c r="G70" i="9" l="1"/>
  <c r="H70" i="9" s="1"/>
  <c r="D67" i="10"/>
  <c r="C68" i="10" s="1"/>
  <c r="E67" i="10"/>
  <c r="F67" i="10" s="1"/>
  <c r="C71" i="9"/>
  <c r="D70" i="9"/>
  <c r="F70" i="9" s="1"/>
  <c r="J70" i="9"/>
  <c r="I70" i="9"/>
  <c r="L69" i="9"/>
  <c r="K69" i="9"/>
  <c r="D68" i="10" l="1"/>
  <c r="C69" i="10" s="1"/>
  <c r="I67" i="10"/>
  <c r="G67" i="10"/>
  <c r="H67" i="10" s="1"/>
  <c r="E68" i="10"/>
  <c r="F68" i="10" s="1"/>
  <c r="K70" i="9"/>
  <c r="L70" i="9"/>
  <c r="C72" i="9"/>
  <c r="D71" i="9"/>
  <c r="E71" i="9" s="1"/>
  <c r="E70" i="9"/>
  <c r="G71" i="9" s="1"/>
  <c r="H71" i="9" s="1"/>
  <c r="F71" i="9" l="1"/>
  <c r="E69" i="10"/>
  <c r="F69" i="10" s="1"/>
  <c r="G72" i="9"/>
  <c r="H72" i="9" s="1"/>
  <c r="J72" i="9" s="1"/>
  <c r="D69" i="10"/>
  <c r="E70" i="10" s="1"/>
  <c r="F70" i="10" s="1"/>
  <c r="G69" i="10"/>
  <c r="H69" i="10" s="1"/>
  <c r="I69" i="10"/>
  <c r="G68" i="10"/>
  <c r="H68" i="10" s="1"/>
  <c r="I68" i="10"/>
  <c r="I71" i="9"/>
  <c r="J71" i="9"/>
  <c r="C73" i="9"/>
  <c r="D72" i="9"/>
  <c r="F72" i="9" s="1"/>
  <c r="I72" i="9" l="1"/>
  <c r="L72" i="9" s="1"/>
  <c r="C70" i="10"/>
  <c r="I70" i="10"/>
  <c r="G70" i="10"/>
  <c r="H70" i="10" s="1"/>
  <c r="D70" i="10"/>
  <c r="C71" i="10" s="1"/>
  <c r="D73" i="9"/>
  <c r="F73" i="9" s="1"/>
  <c r="C74" i="9"/>
  <c r="E72" i="9"/>
  <c r="G73" i="9" s="1"/>
  <c r="H73" i="9" s="1"/>
  <c r="L71" i="9"/>
  <c r="K71" i="9"/>
  <c r="K72" i="9" l="1"/>
  <c r="E73" i="9"/>
  <c r="G74" i="9" s="1"/>
  <c r="H74" i="9" s="1"/>
  <c r="D71" i="10"/>
  <c r="C72" i="10" s="1"/>
  <c r="E71" i="10"/>
  <c r="F71" i="10" s="1"/>
  <c r="J74" i="9"/>
  <c r="I74" i="9"/>
  <c r="C75" i="9"/>
  <c r="D74" i="9"/>
  <c r="E74" i="9" s="1"/>
  <c r="J73" i="9"/>
  <c r="I73" i="9"/>
  <c r="D72" i="10" l="1"/>
  <c r="C73" i="10" s="1"/>
  <c r="I71" i="10"/>
  <c r="G71" i="10"/>
  <c r="H71" i="10" s="1"/>
  <c r="E72" i="10"/>
  <c r="F72" i="10" s="1"/>
  <c r="L73" i="9"/>
  <c r="K73" i="9"/>
  <c r="L74" i="9"/>
  <c r="K74" i="9"/>
  <c r="D75" i="9"/>
  <c r="F75" i="9" s="1"/>
  <c r="E75" i="9"/>
  <c r="C76" i="9"/>
  <c r="F74" i="9"/>
  <c r="G75" i="9" s="1"/>
  <c r="H75" i="9" s="1"/>
  <c r="G76" i="9" l="1"/>
  <c r="H76" i="9" s="1"/>
  <c r="I76" i="9" s="1"/>
  <c r="D73" i="10"/>
  <c r="E74" i="10" s="1"/>
  <c r="F74" i="10" s="1"/>
  <c r="G72" i="10"/>
  <c r="H72" i="10" s="1"/>
  <c r="I72" i="10"/>
  <c r="E73" i="10"/>
  <c r="F73" i="10" s="1"/>
  <c r="J75" i="9"/>
  <c r="I75" i="9"/>
  <c r="C77" i="9"/>
  <c r="D76" i="9"/>
  <c r="F76" i="9" s="1"/>
  <c r="J76" i="9" l="1"/>
  <c r="C74" i="10"/>
  <c r="I74" i="10"/>
  <c r="G74" i="10"/>
  <c r="H74" i="10" s="1"/>
  <c r="D74" i="10"/>
  <c r="C75" i="10" s="1"/>
  <c r="G73" i="10"/>
  <c r="H73" i="10" s="1"/>
  <c r="I73" i="10"/>
  <c r="L76" i="9"/>
  <c r="K76" i="9"/>
  <c r="E76" i="9"/>
  <c r="G77" i="9" s="1"/>
  <c r="H77" i="9" s="1"/>
  <c r="L75" i="9"/>
  <c r="K75" i="9"/>
  <c r="D77" i="9"/>
  <c r="E77" i="9" s="1"/>
  <c r="F77" i="9"/>
  <c r="C78" i="9"/>
  <c r="G78" i="9" l="1"/>
  <c r="H78" i="9" s="1"/>
  <c r="D75" i="10"/>
  <c r="C76" i="10" s="1"/>
  <c r="E75" i="10"/>
  <c r="F75" i="10" s="1"/>
  <c r="J78" i="9"/>
  <c r="I78" i="9"/>
  <c r="C79" i="9"/>
  <c r="D78" i="9"/>
  <c r="E78" i="9" s="1"/>
  <c r="J77" i="9"/>
  <c r="I77" i="9"/>
  <c r="D76" i="10" l="1"/>
  <c r="C77" i="10" s="1"/>
  <c r="I75" i="10"/>
  <c r="G75" i="10"/>
  <c r="H75" i="10" s="1"/>
  <c r="E76" i="10"/>
  <c r="F76" i="10" s="1"/>
  <c r="L77" i="9"/>
  <c r="K77" i="9"/>
  <c r="L78" i="9"/>
  <c r="K78" i="9"/>
  <c r="D79" i="9"/>
  <c r="E79" i="9" s="1"/>
  <c r="C80" i="9"/>
  <c r="F78" i="9"/>
  <c r="G79" i="9" s="1"/>
  <c r="H79" i="9" s="1"/>
  <c r="F79" i="9" l="1"/>
  <c r="G80" i="9" s="1"/>
  <c r="H80" i="9" s="1"/>
  <c r="D77" i="10"/>
  <c r="E78" i="10" s="1"/>
  <c r="F78" i="10" s="1"/>
  <c r="G76" i="10"/>
  <c r="H76" i="10" s="1"/>
  <c r="I76" i="10"/>
  <c r="E77" i="10"/>
  <c r="F77" i="10" s="1"/>
  <c r="J79" i="9"/>
  <c r="I79" i="9"/>
  <c r="C81" i="9"/>
  <c r="D80" i="9"/>
  <c r="F80" i="9" s="1"/>
  <c r="J80" i="9" l="1"/>
  <c r="I80" i="9"/>
  <c r="C78" i="10"/>
  <c r="I78" i="10"/>
  <c r="G78" i="10"/>
  <c r="H78" i="10" s="1"/>
  <c r="D78" i="10"/>
  <c r="C79" i="10" s="1"/>
  <c r="G77" i="10"/>
  <c r="H77" i="10" s="1"/>
  <c r="I77" i="10"/>
  <c r="E80" i="9"/>
  <c r="G81" i="9" s="1"/>
  <c r="H81" i="9" s="1"/>
  <c r="D81" i="9"/>
  <c r="E81" i="9" s="1"/>
  <c r="F81" i="9"/>
  <c r="C82" i="9"/>
  <c r="L79" i="9"/>
  <c r="K79" i="9"/>
  <c r="L80" i="9"/>
  <c r="K80" i="9"/>
  <c r="G82" i="9" l="1"/>
  <c r="H82" i="9" s="1"/>
  <c r="D79" i="10"/>
  <c r="C80" i="10" s="1"/>
  <c r="E79" i="10"/>
  <c r="F79" i="10" s="1"/>
  <c r="J82" i="9"/>
  <c r="I82" i="9"/>
  <c r="C83" i="9"/>
  <c r="D82" i="9"/>
  <c r="E82" i="9" s="1"/>
  <c r="J81" i="9"/>
  <c r="I81" i="9"/>
  <c r="D80" i="10" l="1"/>
  <c r="C81" i="10" s="1"/>
  <c r="I79" i="10"/>
  <c r="G79" i="10"/>
  <c r="H79" i="10" s="1"/>
  <c r="E80" i="10"/>
  <c r="F80" i="10" s="1"/>
  <c r="L81" i="9"/>
  <c r="K81" i="9"/>
  <c r="L82" i="9"/>
  <c r="K82" i="9"/>
  <c r="D83" i="9"/>
  <c r="F83" i="9"/>
  <c r="E83" i="9"/>
  <c r="G84" i="9" s="1"/>
  <c r="H84" i="9" s="1"/>
  <c r="C84" i="9"/>
  <c r="F82" i="9"/>
  <c r="G83" i="9" s="1"/>
  <c r="H83" i="9" s="1"/>
  <c r="E81" i="10" l="1"/>
  <c r="F81" i="10" s="1"/>
  <c r="D81" i="10"/>
  <c r="E82" i="10" s="1"/>
  <c r="F82" i="10" s="1"/>
  <c r="C82" i="10"/>
  <c r="G81" i="10"/>
  <c r="H81" i="10" s="1"/>
  <c r="I81" i="10"/>
  <c r="G80" i="10"/>
  <c r="H80" i="10" s="1"/>
  <c r="I80" i="10"/>
  <c r="J83" i="9"/>
  <c r="I83" i="9"/>
  <c r="J84" i="9"/>
  <c r="I84" i="9"/>
  <c r="C85" i="9"/>
  <c r="D84" i="9"/>
  <c r="F84" i="9" s="1"/>
  <c r="I82" i="10" l="1"/>
  <c r="G82" i="10"/>
  <c r="H82" i="10" s="1"/>
  <c r="D82" i="10"/>
  <c r="C83" i="10" s="1"/>
  <c r="E84" i="9"/>
  <c r="G85" i="9" s="1"/>
  <c r="H85" i="9" s="1"/>
  <c r="L83" i="9"/>
  <c r="K83" i="9"/>
  <c r="L84" i="9"/>
  <c r="K84" i="9"/>
  <c r="D85" i="9"/>
  <c r="E85" i="9" s="1"/>
  <c r="F85" i="9"/>
  <c r="C86" i="9"/>
  <c r="G86" i="9" l="1"/>
  <c r="H86" i="9" s="1"/>
  <c r="I86" i="9" s="1"/>
  <c r="D83" i="10"/>
  <c r="C84" i="10" s="1"/>
  <c r="E83" i="10"/>
  <c r="F83" i="10" s="1"/>
  <c r="C87" i="9"/>
  <c r="D86" i="9"/>
  <c r="E86" i="9" s="1"/>
  <c r="J85" i="9"/>
  <c r="I85" i="9"/>
  <c r="J86" i="9" l="1"/>
  <c r="D84" i="10"/>
  <c r="C85" i="10" s="1"/>
  <c r="I83" i="10"/>
  <c r="G83" i="10"/>
  <c r="H83" i="10" s="1"/>
  <c r="E84" i="10"/>
  <c r="F84" i="10" s="1"/>
  <c r="L85" i="9"/>
  <c r="K85" i="9"/>
  <c r="F86" i="9"/>
  <c r="G87" i="9" s="1"/>
  <c r="H87" i="9" s="1"/>
  <c r="L86" i="9"/>
  <c r="K86" i="9"/>
  <c r="D87" i="9"/>
  <c r="E87" i="9" s="1"/>
  <c r="C88" i="9"/>
  <c r="F87" i="9" l="1"/>
  <c r="E85" i="10"/>
  <c r="F85" i="10" s="1"/>
  <c r="G88" i="9"/>
  <c r="H88" i="9" s="1"/>
  <c r="J88" i="9" s="1"/>
  <c r="D85" i="10"/>
  <c r="E86" i="10" s="1"/>
  <c r="F86" i="10" s="1"/>
  <c r="C86" i="10"/>
  <c r="G85" i="10"/>
  <c r="H85" i="10" s="1"/>
  <c r="I85" i="10"/>
  <c r="G84" i="10"/>
  <c r="H84" i="10" s="1"/>
  <c r="I84" i="10"/>
  <c r="J87" i="9"/>
  <c r="I87" i="9"/>
  <c r="I88" i="9"/>
  <c r="C89" i="9"/>
  <c r="D88" i="9"/>
  <c r="F88" i="9" s="1"/>
  <c r="I86" i="10" l="1"/>
  <c r="G86" i="10"/>
  <c r="H86" i="10" s="1"/>
  <c r="D86" i="10"/>
  <c r="C87" i="10" s="1"/>
  <c r="L87" i="9"/>
  <c r="K87" i="9"/>
  <c r="L88" i="9"/>
  <c r="K88" i="9"/>
  <c r="E88" i="9"/>
  <c r="G89" i="9" s="1"/>
  <c r="H89" i="9" s="1"/>
  <c r="D89" i="9"/>
  <c r="F89" i="9"/>
  <c r="E89" i="9"/>
  <c r="G90" i="9" s="1"/>
  <c r="H90" i="9" s="1"/>
  <c r="C90" i="9"/>
  <c r="D87" i="10" l="1"/>
  <c r="C88" i="10" s="1"/>
  <c r="E87" i="10"/>
  <c r="F87" i="10" s="1"/>
  <c r="J90" i="9"/>
  <c r="I90" i="9"/>
  <c r="C91" i="9"/>
  <c r="D90" i="9"/>
  <c r="E90" i="9" s="1"/>
  <c r="J89" i="9"/>
  <c r="I89" i="9"/>
  <c r="F90" i="9" l="1"/>
  <c r="G91" i="9" s="1"/>
  <c r="H91" i="9" s="1"/>
  <c r="D88" i="10"/>
  <c r="C89" i="10" s="1"/>
  <c r="I87" i="10"/>
  <c r="G87" i="10"/>
  <c r="H87" i="10" s="1"/>
  <c r="E88" i="10"/>
  <c r="F88" i="10" s="1"/>
  <c r="L89" i="9"/>
  <c r="K89" i="9"/>
  <c r="L90" i="9"/>
  <c r="K90" i="9"/>
  <c r="D91" i="9"/>
  <c r="E91" i="9" s="1"/>
  <c r="C92" i="9"/>
  <c r="J91" i="9" l="1"/>
  <c r="I91" i="9"/>
  <c r="K91" i="9" s="1"/>
  <c r="D89" i="10"/>
  <c r="E90" i="10" s="1"/>
  <c r="F90" i="10" s="1"/>
  <c r="G88" i="10"/>
  <c r="H88" i="10" s="1"/>
  <c r="I88" i="10"/>
  <c r="E89" i="10"/>
  <c r="F89" i="10" s="1"/>
  <c r="F91" i="9"/>
  <c r="G92" i="9" s="1"/>
  <c r="H92" i="9" s="1"/>
  <c r="L91" i="9"/>
  <c r="C93" i="9"/>
  <c r="D92" i="9"/>
  <c r="F92" i="9" s="1"/>
  <c r="I90" i="10" l="1"/>
  <c r="G90" i="10"/>
  <c r="H90" i="10" s="1"/>
  <c r="C90" i="10"/>
  <c r="G89" i="10"/>
  <c r="H89" i="10" s="1"/>
  <c r="I89" i="10"/>
  <c r="J92" i="9"/>
  <c r="I92" i="9"/>
  <c r="E92" i="9"/>
  <c r="G93" i="9" s="1"/>
  <c r="H93" i="9" s="1"/>
  <c r="D93" i="9"/>
  <c r="F93" i="9" s="1"/>
  <c r="C94" i="9"/>
  <c r="D90" i="10" l="1"/>
  <c r="E91" i="10" s="1"/>
  <c r="F91" i="10" s="1"/>
  <c r="C91" i="10"/>
  <c r="E93" i="9"/>
  <c r="G94" i="9" s="1"/>
  <c r="H94" i="9" s="1"/>
  <c r="J93" i="9"/>
  <c r="I93" i="9"/>
  <c r="L92" i="9"/>
  <c r="K92" i="9"/>
  <c r="C95" i="9"/>
  <c r="D94" i="9"/>
  <c r="F94" i="9" s="1"/>
  <c r="E94" i="9" l="1"/>
  <c r="G95" i="9" s="1"/>
  <c r="H95" i="9" s="1"/>
  <c r="I91" i="10"/>
  <c r="G91" i="10"/>
  <c r="H91" i="10" s="1"/>
  <c r="D91" i="10"/>
  <c r="E92" i="10" s="1"/>
  <c r="F92" i="10" s="1"/>
  <c r="D95" i="9"/>
  <c r="E95" i="9" s="1"/>
  <c r="F95" i="9"/>
  <c r="C96" i="9"/>
  <c r="L93" i="9"/>
  <c r="K93" i="9"/>
  <c r="J94" i="9"/>
  <c r="I94" i="9"/>
  <c r="C92" i="10" l="1"/>
  <c r="G96" i="9"/>
  <c r="H96" i="9" s="1"/>
  <c r="I96" i="9" s="1"/>
  <c r="D92" i="10"/>
  <c r="C93" i="10" s="1"/>
  <c r="G92" i="10"/>
  <c r="H92" i="10" s="1"/>
  <c r="I92" i="10"/>
  <c r="C97" i="9"/>
  <c r="D96" i="9"/>
  <c r="F96" i="9" s="1"/>
  <c r="J96" i="9"/>
  <c r="L94" i="9"/>
  <c r="K94" i="9"/>
  <c r="J95" i="9"/>
  <c r="I95" i="9"/>
  <c r="D93" i="10" l="1"/>
  <c r="E94" i="10" s="1"/>
  <c r="F94" i="10" s="1"/>
  <c r="C94" i="10"/>
  <c r="E93" i="10"/>
  <c r="F93" i="10" s="1"/>
  <c r="E96" i="9"/>
  <c r="G97" i="9" s="1"/>
  <c r="H97" i="9" s="1"/>
  <c r="L96" i="9"/>
  <c r="K96" i="9"/>
  <c r="D97" i="9"/>
  <c r="F97" i="9" s="1"/>
  <c r="C98" i="9"/>
  <c r="L95" i="9"/>
  <c r="K95" i="9"/>
  <c r="I94" i="10" l="1"/>
  <c r="G94" i="10"/>
  <c r="H94" i="10" s="1"/>
  <c r="D94" i="10"/>
  <c r="C95" i="10" s="1"/>
  <c r="G93" i="10"/>
  <c r="H93" i="10" s="1"/>
  <c r="I93" i="10"/>
  <c r="C99" i="9"/>
  <c r="D98" i="9"/>
  <c r="F98" i="9" s="1"/>
  <c r="E97" i="9"/>
  <c r="G98" i="9" s="1"/>
  <c r="H98" i="9" s="1"/>
  <c r="J97" i="9"/>
  <c r="I97" i="9"/>
  <c r="D95" i="10" l="1"/>
  <c r="C96" i="10" s="1"/>
  <c r="E95" i="10"/>
  <c r="F95" i="10" s="1"/>
  <c r="E98" i="9"/>
  <c r="G99" i="9" s="1"/>
  <c r="H99" i="9" s="1"/>
  <c r="D99" i="9"/>
  <c r="F99" i="9" s="1"/>
  <c r="C100" i="9"/>
  <c r="L97" i="9"/>
  <c r="K97" i="9"/>
  <c r="J98" i="9"/>
  <c r="I98" i="9"/>
  <c r="E99" i="9" l="1"/>
  <c r="G100" i="9" s="1"/>
  <c r="H100" i="9" s="1"/>
  <c r="D96" i="10"/>
  <c r="C97" i="10" s="1"/>
  <c r="I95" i="10"/>
  <c r="G95" i="10"/>
  <c r="H95" i="10" s="1"/>
  <c r="E96" i="10"/>
  <c r="F96" i="10" s="1"/>
  <c r="J100" i="9"/>
  <c r="I100" i="9"/>
  <c r="L98" i="9"/>
  <c r="K98" i="9"/>
  <c r="C101" i="9"/>
  <c r="D100" i="9"/>
  <c r="F100" i="9" s="1"/>
  <c r="J99" i="9"/>
  <c r="I99" i="9"/>
  <c r="E97" i="10" l="1"/>
  <c r="F97" i="10" s="1"/>
  <c r="D97" i="10"/>
  <c r="E98" i="10" s="1"/>
  <c r="F98" i="10" s="1"/>
  <c r="C98" i="10"/>
  <c r="G97" i="10"/>
  <c r="H97" i="10" s="1"/>
  <c r="I97" i="10"/>
  <c r="G96" i="10"/>
  <c r="H96" i="10" s="1"/>
  <c r="I96" i="10"/>
  <c r="L99" i="9"/>
  <c r="K99" i="9"/>
  <c r="D101" i="9"/>
  <c r="E101" i="9" s="1"/>
  <c r="F101" i="9"/>
  <c r="C102" i="9"/>
  <c r="L100" i="9"/>
  <c r="K100" i="9"/>
  <c r="E100" i="9"/>
  <c r="G101" i="9" s="1"/>
  <c r="H101" i="9" s="1"/>
  <c r="G102" i="9" l="1"/>
  <c r="H102" i="9" s="1"/>
  <c r="I98" i="10"/>
  <c r="G98" i="10"/>
  <c r="H98" i="10" s="1"/>
  <c r="D98" i="10"/>
  <c r="C99" i="10" s="1"/>
  <c r="J102" i="9"/>
  <c r="I102" i="9"/>
  <c r="J101" i="9"/>
  <c r="I101" i="9"/>
  <c r="C103" i="9"/>
  <c r="D102" i="9"/>
  <c r="F102" i="9" s="1"/>
  <c r="D99" i="10" l="1"/>
  <c r="C100" i="10" s="1"/>
  <c r="E99" i="10"/>
  <c r="F99" i="10" s="1"/>
  <c r="E102" i="9"/>
  <c r="G103" i="9" s="1"/>
  <c r="H103" i="9" s="1"/>
  <c r="D103" i="9"/>
  <c r="E103" i="9" s="1"/>
  <c r="C104" i="9"/>
  <c r="C105" i="9" s="1"/>
  <c r="L102" i="9"/>
  <c r="K102" i="9"/>
  <c r="L101" i="9"/>
  <c r="K101" i="9"/>
  <c r="F103" i="9" l="1"/>
  <c r="G104" i="9" s="1"/>
  <c r="H104" i="9" s="1"/>
  <c r="D100" i="10"/>
  <c r="C101" i="10" s="1"/>
  <c r="E101" i="10"/>
  <c r="F101" i="10" s="1"/>
  <c r="I99" i="10"/>
  <c r="G99" i="10"/>
  <c r="H99" i="10" s="1"/>
  <c r="E100" i="10"/>
  <c r="F100" i="10" s="1"/>
  <c r="D104" i="9"/>
  <c r="E104" i="9" s="1"/>
  <c r="J103" i="9"/>
  <c r="I103" i="9"/>
  <c r="G105" i="9" l="1"/>
  <c r="H105" i="9" s="1"/>
  <c r="D105" i="9"/>
  <c r="I104" i="9"/>
  <c r="J104" i="9"/>
  <c r="F104" i="9"/>
  <c r="D101" i="10"/>
  <c r="E102" i="10" s="1"/>
  <c r="F102" i="10" s="1"/>
  <c r="G101" i="10"/>
  <c r="H101" i="10" s="1"/>
  <c r="I101" i="10"/>
  <c r="G100" i="10"/>
  <c r="H100" i="10" s="1"/>
  <c r="I100" i="10"/>
  <c r="L103" i="9"/>
  <c r="K103" i="9"/>
  <c r="L104" i="9"/>
  <c r="K104" i="9"/>
  <c r="J105" i="9" l="1"/>
  <c r="I105" i="9"/>
  <c r="F105" i="9"/>
  <c r="E105" i="9"/>
  <c r="C102" i="10"/>
  <c r="I102" i="10"/>
  <c r="G102" i="10"/>
  <c r="H102" i="10" s="1"/>
  <c r="D102" i="10"/>
  <c r="C103" i="10" s="1"/>
  <c r="L105" i="9" l="1"/>
  <c r="K105" i="9"/>
  <c r="D103" i="10"/>
  <c r="C104" i="10" s="1"/>
  <c r="E103" i="10"/>
  <c r="F103" i="10" s="1"/>
  <c r="D104" i="10" l="1"/>
  <c r="E105" i="10" s="1"/>
  <c r="F105" i="10" s="1"/>
  <c r="I103" i="10"/>
  <c r="G103" i="10"/>
  <c r="H103" i="10" s="1"/>
  <c r="E104" i="10"/>
  <c r="F104" i="10" s="1"/>
  <c r="I105" i="10" l="1"/>
  <c r="G105" i="10"/>
  <c r="H105" i="10" s="1"/>
  <c r="C105" i="10"/>
  <c r="D105" i="10" s="1"/>
  <c r="G104" i="10"/>
  <c r="H104" i="10" s="1"/>
  <c r="I104" i="10"/>
</calcChain>
</file>

<file path=xl/sharedStrings.xml><?xml version="1.0" encoding="utf-8"?>
<sst xmlns="http://schemas.openxmlformats.org/spreadsheetml/2006/main" count="209" uniqueCount="143">
  <si>
    <t>https://fred.stlouisfed.org/series/SLRTTO02GBQ661N</t>
  </si>
  <si>
    <t>First time accessed on 23/10/2019</t>
  </si>
  <si>
    <t>https://fred.stlouisfed.org/search?nasw=0&amp;st=uk%20retail%20sales&amp;t=nsa%3Bquarterly%3Bretail%20trade%3Bunited%20kingdom&amp;ob=sr&amp;od=desc</t>
  </si>
  <si>
    <t>FRED Graph Observations</t>
  </si>
  <si>
    <t>Federal Reserve Economic Data</t>
  </si>
  <si>
    <t>Link: https://fred.stlouisfed.org</t>
  </si>
  <si>
    <t>Help: https://fred.stlouisfed.org/help-faq</t>
  </si>
  <si>
    <t>Economic Research Division</t>
  </si>
  <si>
    <t>Federal Reserve Bank of St. Louis</t>
  </si>
  <si>
    <t>SLRTTO02GBQ661N</t>
  </si>
  <si>
    <t>Value of Total Retail Trade sales for the United Kingdom, Index 2015=100, Quarterly, Not Seasonally Adjusted</t>
  </si>
  <si>
    <t>Frequency: Quarterly</t>
  </si>
  <si>
    <t>observation_date</t>
  </si>
  <si>
    <t>Date</t>
  </si>
  <si>
    <t>Index</t>
  </si>
  <si>
    <t>Quartes</t>
  </si>
  <si>
    <t>Total Retail Trade sales for the Uk</t>
  </si>
  <si>
    <t>Years &amp; Months</t>
  </si>
  <si>
    <t>Years</t>
  </si>
  <si>
    <t>Quarter</t>
  </si>
  <si>
    <t>Total RetailTrade Sale for the UK</t>
  </si>
  <si>
    <t>MA</t>
  </si>
  <si>
    <t>CMA</t>
  </si>
  <si>
    <t>Seasonal Components</t>
  </si>
  <si>
    <t>AQSC</t>
  </si>
  <si>
    <t>Deseasonlized</t>
  </si>
  <si>
    <t>Trend</t>
  </si>
  <si>
    <t>Forecast</t>
  </si>
  <si>
    <t>Error</t>
  </si>
  <si>
    <t>Absolute Error</t>
  </si>
  <si>
    <t>Abs(Error)/data</t>
  </si>
  <si>
    <t>Percentage Error</t>
  </si>
  <si>
    <t>Absolute Percentage Error</t>
  </si>
  <si>
    <t>Months</t>
  </si>
  <si>
    <t>Quarterly seasonal Components</t>
  </si>
  <si>
    <t>Month</t>
  </si>
  <si>
    <t>Adjusted quarterly Seasonal components</t>
  </si>
  <si>
    <t>Sum of Error (SE)</t>
  </si>
  <si>
    <t>Sum of Abs Error</t>
  </si>
  <si>
    <t>Sum of Abs(Error)/Data</t>
  </si>
  <si>
    <t>Sum of PE (SPE)</t>
  </si>
  <si>
    <t>Sum of Absolute PE (SAPE)</t>
  </si>
  <si>
    <t>Mean Error (ME)</t>
  </si>
  <si>
    <t>Mean Abs Error</t>
  </si>
  <si>
    <t>MAPE</t>
  </si>
  <si>
    <t>Mean of P Error (MPE)</t>
  </si>
  <si>
    <t>Mean of APE (MAPE)</t>
  </si>
  <si>
    <t>Mean of SE (MSE)</t>
  </si>
  <si>
    <t xml:space="preserve">The Number of Observation = </t>
  </si>
  <si>
    <t>Square Root of  MSE</t>
  </si>
  <si>
    <t>SD Of Error</t>
  </si>
  <si>
    <t>Sum of quarterly seasonal components</t>
  </si>
  <si>
    <t>Sum of AQSC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</si>
  <si>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</si>
  <si>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</si>
  <si>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</si>
  <si>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</si>
  <si>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</si>
  <si>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</si>
  <si>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</si>
  <si>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</si>
  <si>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</si>
  <si>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</si>
  <si>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</si>
  <si>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</si>
  <si>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</si>
  <si>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</si>
  <si>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</si>
  <si>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</si>
  <si>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</si>
  <si>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</si>
  <si>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</si>
  <si>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</si>
  <si>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</si>
  <si>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</si>
  <si>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</si>
  <si>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Intercept</t>
  </si>
  <si>
    <t>X Variable 1</t>
  </si>
  <si>
    <t>Months &amp; Years</t>
  </si>
  <si>
    <t>Total Retail sales for the UK</t>
  </si>
  <si>
    <t>MV</t>
  </si>
  <si>
    <t>Seasonal components</t>
  </si>
  <si>
    <t>Ajusted Seasonal Components</t>
  </si>
  <si>
    <t xml:space="preserve">Trend </t>
  </si>
  <si>
    <t xml:space="preserve">Errors </t>
  </si>
  <si>
    <t>Abs(Error)/Data</t>
  </si>
  <si>
    <t>Percentage Errors (PE)</t>
  </si>
  <si>
    <t>Absolute PE (APE)</t>
  </si>
  <si>
    <t>Quarterly Seasonal Components</t>
  </si>
  <si>
    <t>Quarterly Adjusted Seasonal Components</t>
  </si>
  <si>
    <t>Sum of Errors(SE)</t>
  </si>
  <si>
    <t>Sum of Abs(Error)/data</t>
  </si>
  <si>
    <t>Sum of Percentage Error</t>
  </si>
  <si>
    <t>Sum of absolute PE</t>
  </si>
  <si>
    <t>MPE</t>
  </si>
  <si>
    <t>Mean of APE</t>
  </si>
  <si>
    <t xml:space="preserve">The Number of Observations = </t>
  </si>
  <si>
    <t>Mean Square Error (MSE)</t>
  </si>
  <si>
    <t xml:space="preserve">The Number of Quarters = </t>
  </si>
  <si>
    <t xml:space="preserve">Square Root of MSE </t>
  </si>
  <si>
    <t>SD of Errors</t>
  </si>
  <si>
    <t>Sum of QSCs</t>
  </si>
  <si>
    <t>Sum os QASCs</t>
  </si>
  <si>
    <t xml:space="preserve">Number of Observations = </t>
  </si>
  <si>
    <t>https://fred.stlouisfed.org/series/QUSPAM770A</t>
  </si>
  <si>
    <t>https://fred.stlouisfed.org/search/?st=time series data not seasonally adjusted</t>
  </si>
  <si>
    <t>QUSPAM770A</t>
  </si>
  <si>
    <t>Total Credit to Private Non-Financial Sector, Adjusted for Breaks, for United States, Percentage of GDP, Quarterly, Not Seasonally Adjusted</t>
  </si>
  <si>
    <t>Frequency: Quarterly, End of Quarter</t>
  </si>
  <si>
    <t>Dates</t>
  </si>
  <si>
    <t>Employment Rate</t>
  </si>
  <si>
    <t>Application of Brown's One - Parameter Linear Exponential Smoothing Method and calculation of the Assessment Critrria</t>
  </si>
  <si>
    <t>Period</t>
  </si>
  <si>
    <r>
      <t>Percentage of GDB (X</t>
    </r>
    <r>
      <rPr>
        <b/>
        <vertAlign val="subscript"/>
        <sz val="14"/>
        <color theme="1"/>
        <rFont val="Calibri Light"/>
        <family val="2"/>
        <scheme val="major"/>
      </rPr>
      <t>t</t>
    </r>
    <r>
      <rPr>
        <b/>
        <sz val="14"/>
        <color theme="1"/>
        <rFont val="Calibri Light"/>
        <family val="2"/>
        <scheme val="major"/>
      </rPr>
      <t xml:space="preserve"> )</t>
    </r>
  </si>
  <si>
    <r>
      <t>Single Exponential Smoothing (SES) ( S'</t>
    </r>
    <r>
      <rPr>
        <b/>
        <vertAlign val="subscript"/>
        <sz val="14"/>
        <color theme="1"/>
        <rFont val="Calibri Light"/>
        <family val="2"/>
        <scheme val="major"/>
      </rPr>
      <t xml:space="preserve">t </t>
    </r>
    <r>
      <rPr>
        <b/>
        <sz val="14"/>
        <color theme="1"/>
        <rFont val="Calibri Light"/>
        <family val="2"/>
        <scheme val="major"/>
      </rPr>
      <t>)</t>
    </r>
  </si>
  <si>
    <r>
      <t xml:space="preserve">Double SES ( S'' </t>
    </r>
    <r>
      <rPr>
        <b/>
        <vertAlign val="subscript"/>
        <sz val="14"/>
        <color theme="1"/>
        <rFont val="Calibri"/>
        <family val="2"/>
        <scheme val="minor"/>
      </rPr>
      <t>t</t>
    </r>
    <r>
      <rPr>
        <b/>
        <sz val="14"/>
        <color theme="1"/>
        <rFont val="Calibri"/>
        <family val="2"/>
        <scheme val="minor"/>
      </rPr>
      <t xml:space="preserve"> )</t>
    </r>
  </si>
  <si>
    <t>a</t>
  </si>
  <si>
    <t>b</t>
  </si>
  <si>
    <r>
      <t xml:space="preserve">F </t>
    </r>
    <r>
      <rPr>
        <b/>
        <vertAlign val="subscript"/>
        <sz val="14"/>
        <color theme="1"/>
        <rFont val="Calibri"/>
        <family val="2"/>
        <scheme val="minor"/>
      </rPr>
      <t>t+m=1</t>
    </r>
    <r>
      <rPr>
        <b/>
        <sz val="14"/>
        <color theme="1"/>
        <rFont val="Calibri"/>
        <family val="2"/>
        <scheme val="minor"/>
      </rPr>
      <t xml:space="preserve"> = a</t>
    </r>
    <r>
      <rPr>
        <b/>
        <vertAlign val="subscript"/>
        <sz val="14"/>
        <color theme="1"/>
        <rFont val="Calibri"/>
        <family val="2"/>
        <scheme val="minor"/>
      </rPr>
      <t xml:space="preserve">t </t>
    </r>
    <r>
      <rPr>
        <b/>
        <sz val="14"/>
        <color theme="1"/>
        <rFont val="Calibri"/>
        <family val="2"/>
        <scheme val="minor"/>
      </rPr>
      <t>+ b</t>
    </r>
    <r>
      <rPr>
        <b/>
        <vertAlign val="subscript"/>
        <sz val="14"/>
        <color theme="1"/>
        <rFont val="Calibri"/>
        <family val="2"/>
        <scheme val="minor"/>
      </rPr>
      <t>t</t>
    </r>
    <r>
      <rPr>
        <b/>
        <sz val="14"/>
        <color theme="1"/>
        <rFont val="Calibri"/>
        <family val="2"/>
        <scheme val="minor"/>
      </rPr>
      <t>m</t>
    </r>
  </si>
  <si>
    <t>Abs (Error)</t>
  </si>
  <si>
    <t>Peercentage Error ((Error)/Data)*100))</t>
  </si>
  <si>
    <t>Abs(error)/Data</t>
  </si>
  <si>
    <t>Abs Per Error ((Abs(error)/Data)*100)</t>
  </si>
  <si>
    <t xml:space="preserve">α = </t>
  </si>
  <si>
    <t>Sum</t>
  </si>
  <si>
    <t>sum</t>
  </si>
  <si>
    <t>Assessment Criteria:</t>
  </si>
  <si>
    <t>Mean Error (ME) (For Period = 10 to 24) =</t>
  </si>
  <si>
    <t>Mean Absolute Error (MAE) (Test Period 10 to 24 =</t>
  </si>
  <si>
    <t>Mean Square Error (MSE) (Test eriod 10 to 24) =</t>
  </si>
  <si>
    <t xml:space="preserve">Mean Percentage Error (MPE) (Test Period = 10 to 24 ) = </t>
  </si>
  <si>
    <t xml:space="preserve">Mean Absolute Percentage Error (MAPE) (Test Period = 10 to 24) = </t>
  </si>
  <si>
    <t>Application of Holt's Linear Two - Parameter Linear Exponential Smoothing ( alpha = 0.2 , z = 0.3) Method and Calculation of Assessment Criteria</t>
  </si>
  <si>
    <r>
      <t>Percentage of GDB (X</t>
    </r>
    <r>
      <rPr>
        <b/>
        <vertAlign val="subscript"/>
        <sz val="11"/>
        <color theme="1"/>
        <rFont val="Calibri"/>
        <family val="2"/>
        <scheme val="minor"/>
      </rPr>
      <t>t</t>
    </r>
    <r>
      <rPr>
        <b/>
        <sz val="11"/>
        <color theme="1"/>
        <rFont val="Calibri"/>
        <family val="2"/>
        <scheme val="minor"/>
      </rPr>
      <t>)</t>
    </r>
  </si>
  <si>
    <r>
      <t>Single Exponential smoothing (S</t>
    </r>
    <r>
      <rPr>
        <b/>
        <vertAlign val="subscript"/>
        <sz val="11"/>
        <color theme="1"/>
        <rFont val="Calibri"/>
        <family val="2"/>
        <scheme val="minor"/>
      </rPr>
      <t>t</t>
    </r>
    <r>
      <rPr>
        <b/>
        <sz val="11"/>
        <color theme="1"/>
        <rFont val="Calibri"/>
        <family val="2"/>
        <scheme val="minor"/>
      </rPr>
      <t>)</t>
    </r>
  </si>
  <si>
    <r>
      <t>F</t>
    </r>
    <r>
      <rPr>
        <b/>
        <vertAlign val="subscript"/>
        <sz val="14"/>
        <color theme="1"/>
        <rFont val="Calibri"/>
        <family val="2"/>
        <scheme val="minor"/>
      </rPr>
      <t>t + m = 1</t>
    </r>
  </si>
  <si>
    <t xml:space="preserve">ABS ( Error ) </t>
  </si>
  <si>
    <t>Absolute Percentage Error (100(|Error|/ data ))</t>
  </si>
  <si>
    <t>Percentage Error (100(Error/data))</t>
  </si>
  <si>
    <t>α =</t>
  </si>
  <si>
    <t>ϒ =</t>
  </si>
  <si>
    <t>First time accessed on 09/12/2019</t>
  </si>
  <si>
    <t>Querter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</si>
</sst>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yyyy\-mm\-dd"/>
    <numFmt numFmtId="165" formatCode="0.00000000000000"/>
    <numFmt numFmtId="166" formatCode="0.0000"/>
    <numFmt numFmtId="167" formatCode="#,##0.0000"/>
    <numFmt numFmtId="168" formatCode="#,##0.0000000"/>
    <numFmt numFmtId="169" formatCode="0.000"/>
    <numFmt numFmtId="170" formatCode="#,##0,"/>
    <numFmt numFmtId="171" formatCode="0.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u/>
      <sz val="10"/>
      <color theme="10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u/>
      <sz val="10"/>
      <color theme="10"/>
      <name val="Arial"/>
      <family val="2"/>
    </font>
    <font>
      <b/>
      <sz val="11"/>
      <name val="Arial"/>
      <family val="2"/>
    </font>
    <font>
      <b/>
      <sz val="14"/>
      <color theme="1"/>
      <name val="Calibri"/>
      <family val="2"/>
      <scheme val="minor"/>
    </font>
    <font>
      <b/>
      <sz val="14"/>
      <color theme="1"/>
      <name val="Calibri Light"/>
      <family val="2"/>
      <scheme val="major"/>
    </font>
    <font>
      <b/>
      <vertAlign val="subscript"/>
      <sz val="14"/>
      <color theme="1"/>
      <name val="Calibri Light"/>
      <family val="2"/>
      <scheme val="major"/>
    </font>
    <font>
      <b/>
      <vertAlign val="subscript"/>
      <sz val="14"/>
      <color theme="1"/>
      <name val="Calibri"/>
      <family val="2"/>
      <scheme val="minor"/>
    </font>
    <font>
      <b/>
      <sz val="18"/>
      <color theme="1"/>
      <name val="Calibri"/>
      <family val="2"/>
    </font>
    <font>
      <b/>
      <sz val="14"/>
      <color theme="8" tint="-0.249977111117893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7">
    <xf numFmtId="0" fontId="0" fillId="0" borderId="0"/>
    <xf numFmtId="0" fontId="3" fillId="0" borderId="0"/>
    <xf numFmtId="0" fontId="4" fillId="0" borderId="0" applyNumberFormat="0" applyFill="0" applyBorder="0" applyAlignment="0" applyProtection="0"/>
    <xf numFmtId="0" fontId="1" fillId="0" borderId="0"/>
    <xf numFmtId="0" fontId="7" fillId="0" borderId="0" applyNumberFormat="0" applyFill="0" applyBorder="0" applyAlignment="0" applyProtection="0"/>
    <xf numFmtId="0" fontId="5" fillId="0" borderId="0"/>
    <xf numFmtId="0" fontId="1" fillId="0" borderId="0"/>
  </cellStyleXfs>
  <cellXfs count="123">
    <xf numFmtId="0" fontId="0" fillId="0" borderId="0" xfId="0"/>
    <xf numFmtId="0" fontId="3" fillId="0" borderId="0" xfId="1"/>
    <xf numFmtId="0" fontId="4" fillId="0" borderId="0" xfId="2"/>
    <xf numFmtId="0" fontId="5" fillId="0" borderId="0" xfId="1" applyFont="1"/>
    <xf numFmtId="164" fontId="3" fillId="0" borderId="0" xfId="1" applyNumberFormat="1"/>
    <xf numFmtId="165" fontId="3" fillId="0" borderId="0" xfId="1" applyNumberFormat="1"/>
    <xf numFmtId="0" fontId="3" fillId="2" borderId="0" xfId="1" applyFill="1"/>
    <xf numFmtId="0" fontId="5" fillId="3" borderId="1" xfId="1" applyFont="1" applyFill="1" applyBorder="1" applyAlignment="1">
      <alignment horizontal="center"/>
    </xf>
    <xf numFmtId="164" fontId="3" fillId="4" borderId="1" xfId="1" applyNumberFormat="1" applyFill="1" applyBorder="1" applyAlignment="1">
      <alignment horizontal="center"/>
    </xf>
    <xf numFmtId="1" fontId="3" fillId="4" borderId="1" xfId="1" applyNumberFormat="1" applyFill="1" applyBorder="1" applyAlignment="1">
      <alignment horizontal="center"/>
    </xf>
    <xf numFmtId="2" fontId="3" fillId="4" borderId="1" xfId="1" applyNumberFormat="1" applyFill="1" applyBorder="1" applyAlignment="1">
      <alignment horizontal="center"/>
    </xf>
    <xf numFmtId="0" fontId="2" fillId="5" borderId="1" xfId="3" applyFont="1" applyFill="1" applyBorder="1" applyAlignment="1">
      <alignment horizontal="center" vertical="center"/>
    </xf>
    <xf numFmtId="0" fontId="2" fillId="5" borderId="2" xfId="3" applyFont="1" applyFill="1" applyBorder="1" applyAlignment="1">
      <alignment horizontal="center" vertical="center"/>
    </xf>
    <xf numFmtId="0" fontId="1" fillId="0" borderId="0" xfId="3"/>
    <xf numFmtId="164" fontId="1" fillId="6" borderId="1" xfId="3" applyNumberFormat="1" applyFill="1" applyBorder="1"/>
    <xf numFmtId="1" fontId="1" fillId="6" borderId="1" xfId="3" applyNumberFormat="1" applyFill="1" applyBorder="1" applyAlignment="1">
      <alignment horizontal="center"/>
    </xf>
    <xf numFmtId="0" fontId="5" fillId="6" borderId="1" xfId="3" applyFont="1" applyFill="1" applyBorder="1" applyAlignment="1">
      <alignment horizontal="center"/>
    </xf>
    <xf numFmtId="166" fontId="3" fillId="6" borderId="1" xfId="1" applyNumberFormat="1" applyFill="1" applyBorder="1" applyAlignment="1">
      <alignment horizontal="center"/>
    </xf>
    <xf numFmtId="0" fontId="1" fillId="6" borderId="1" xfId="3" applyFill="1" applyBorder="1" applyAlignment="1">
      <alignment horizontal="center"/>
    </xf>
    <xf numFmtId="166" fontId="1" fillId="6" borderId="1" xfId="3" applyNumberFormat="1" applyFill="1" applyBorder="1" applyAlignment="1">
      <alignment horizontal="center"/>
    </xf>
    <xf numFmtId="2" fontId="1" fillId="6" borderId="1" xfId="3" applyNumberFormat="1" applyFill="1" applyBorder="1" applyAlignment="1">
      <alignment horizontal="center"/>
    </xf>
    <xf numFmtId="167" fontId="1" fillId="6" borderId="1" xfId="3" applyNumberFormat="1" applyFill="1" applyBorder="1" applyAlignment="1">
      <alignment horizontal="center"/>
    </xf>
    <xf numFmtId="168" fontId="1" fillId="6" borderId="1" xfId="3" applyNumberFormat="1" applyFill="1" applyBorder="1" applyAlignment="1">
      <alignment horizontal="center"/>
    </xf>
    <xf numFmtId="169" fontId="1" fillId="6" borderId="1" xfId="3" applyNumberFormat="1" applyFill="1" applyBorder="1" applyAlignment="1">
      <alignment horizontal="center"/>
    </xf>
    <xf numFmtId="0" fontId="5" fillId="0" borderId="0" xfId="3" applyFont="1" applyFill="1" applyBorder="1" applyAlignment="1">
      <alignment horizontal="center"/>
    </xf>
    <xf numFmtId="170" fontId="5" fillId="0" borderId="0" xfId="3" applyNumberFormat="1" applyFont="1" applyFill="1" applyBorder="1" applyAlignment="1">
      <alignment horizontal="center"/>
    </xf>
    <xf numFmtId="170" fontId="1" fillId="0" borderId="0" xfId="3" applyNumberFormat="1" applyFill="1" applyBorder="1" applyAlignment="1">
      <alignment horizontal="center"/>
    </xf>
    <xf numFmtId="0" fontId="1" fillId="0" borderId="0" xfId="3" applyFill="1" applyBorder="1" applyAlignment="1">
      <alignment horizontal="center"/>
    </xf>
    <xf numFmtId="166" fontId="1" fillId="0" borderId="0" xfId="3" applyNumberFormat="1" applyFill="1" applyBorder="1" applyAlignment="1">
      <alignment horizontal="center"/>
    </xf>
    <xf numFmtId="2" fontId="1" fillId="0" borderId="0" xfId="3" applyNumberFormat="1" applyFill="1" applyBorder="1" applyAlignment="1">
      <alignment horizontal="center"/>
    </xf>
    <xf numFmtId="169" fontId="1" fillId="0" borderId="0" xfId="3" applyNumberFormat="1" applyFill="1" applyBorder="1" applyAlignment="1">
      <alignment horizontal="center"/>
    </xf>
    <xf numFmtId="0" fontId="1" fillId="0" borderId="0" xfId="3" applyFill="1" applyBorder="1"/>
    <xf numFmtId="0" fontId="1" fillId="2" borderId="0" xfId="3" applyFill="1" applyAlignment="1">
      <alignment horizontal="center"/>
    </xf>
    <xf numFmtId="0" fontId="1" fillId="2" borderId="0" xfId="3" applyFill="1"/>
    <xf numFmtId="0" fontId="2" fillId="7" borderId="1" xfId="3" applyFont="1" applyFill="1" applyBorder="1" applyAlignment="1">
      <alignment horizontal="center"/>
    </xf>
    <xf numFmtId="0" fontId="2" fillId="7" borderId="1" xfId="3" applyFont="1" applyFill="1" applyBorder="1" applyAlignment="1">
      <alignment horizontal="center" vertical="center"/>
    </xf>
    <xf numFmtId="0" fontId="1" fillId="8" borderId="1" xfId="3" applyFill="1" applyBorder="1" applyAlignment="1">
      <alignment horizontal="center"/>
    </xf>
    <xf numFmtId="166" fontId="1" fillId="8" borderId="1" xfId="3" applyNumberFormat="1" applyFill="1" applyBorder="1" applyAlignment="1">
      <alignment horizontal="center"/>
    </xf>
    <xf numFmtId="167" fontId="1" fillId="9" borderId="1" xfId="3" applyNumberFormat="1" applyFill="1" applyBorder="1" applyAlignment="1">
      <alignment horizontal="center"/>
    </xf>
    <xf numFmtId="2" fontId="1" fillId="10" borderId="1" xfId="3" applyNumberFormat="1" applyFill="1" applyBorder="1" applyAlignment="1">
      <alignment horizontal="center"/>
    </xf>
    <xf numFmtId="2" fontId="1" fillId="10" borderId="1" xfId="3" applyNumberFormat="1" applyFill="1" applyBorder="1" applyAlignment="1">
      <alignment horizontal="center" vertical="center"/>
    </xf>
    <xf numFmtId="0" fontId="1" fillId="0" borderId="0" xfId="3" applyAlignment="1">
      <alignment horizontal="center"/>
    </xf>
    <xf numFmtId="0" fontId="2" fillId="11" borderId="1" xfId="3" applyFont="1" applyFill="1" applyBorder="1" applyAlignment="1">
      <alignment horizontal="center"/>
    </xf>
    <xf numFmtId="0" fontId="2" fillId="3" borderId="1" xfId="3" applyFont="1" applyFill="1" applyBorder="1" applyAlignment="1">
      <alignment horizontal="center"/>
    </xf>
    <xf numFmtId="166" fontId="1" fillId="9" borderId="1" xfId="3" applyNumberFormat="1" applyFill="1" applyBorder="1" applyAlignment="1">
      <alignment horizontal="center"/>
    </xf>
    <xf numFmtId="2" fontId="1" fillId="9" borderId="1" xfId="3" applyNumberFormat="1" applyFill="1" applyBorder="1" applyAlignment="1">
      <alignment horizontal="center"/>
    </xf>
    <xf numFmtId="2" fontId="1" fillId="11" borderId="1" xfId="3" applyNumberFormat="1" applyFill="1" applyBorder="1" applyAlignment="1">
      <alignment horizontal="center"/>
    </xf>
    <xf numFmtId="0" fontId="2" fillId="12" borderId="1" xfId="3" applyFont="1" applyFill="1" applyBorder="1" applyAlignment="1">
      <alignment horizontal="center"/>
    </xf>
    <xf numFmtId="0" fontId="2" fillId="0" borderId="0" xfId="3" applyFont="1" applyFill="1" applyBorder="1" applyAlignment="1">
      <alignment horizontal="center"/>
    </xf>
    <xf numFmtId="166" fontId="1" fillId="3" borderId="1" xfId="3" applyNumberFormat="1" applyFill="1" applyBorder="1" applyAlignment="1">
      <alignment horizontal="right"/>
    </xf>
    <xf numFmtId="0" fontId="1" fillId="10" borderId="1" xfId="3" applyFill="1" applyBorder="1" applyAlignment="1">
      <alignment horizontal="center"/>
    </xf>
    <xf numFmtId="2" fontId="1" fillId="12" borderId="1" xfId="3" applyNumberFormat="1" applyFill="1" applyBorder="1" applyAlignment="1">
      <alignment horizontal="center"/>
    </xf>
    <xf numFmtId="2" fontId="1" fillId="13" borderId="1" xfId="3" applyNumberFormat="1" applyFill="1" applyBorder="1" applyAlignment="1">
      <alignment horizontal="center"/>
    </xf>
    <xf numFmtId="0" fontId="2" fillId="7" borderId="1" xfId="3" applyFont="1" applyFill="1" applyBorder="1"/>
    <xf numFmtId="0" fontId="3" fillId="14" borderId="0" xfId="1" applyFill="1"/>
    <xf numFmtId="0" fontId="6" fillId="14" borderId="3" xfId="1" applyFont="1" applyFill="1" applyBorder="1" applyAlignment="1">
      <alignment horizontal="centerContinuous"/>
    </xf>
    <xf numFmtId="0" fontId="3" fillId="14" borderId="0" xfId="1" applyFill="1" applyBorder="1" applyAlignment="1"/>
    <xf numFmtId="0" fontId="3" fillId="14" borderId="4" xfId="1" applyFill="1" applyBorder="1" applyAlignment="1"/>
    <xf numFmtId="0" fontId="6" fillId="14" borderId="3" xfId="1" applyFont="1" applyFill="1" applyBorder="1" applyAlignment="1">
      <alignment horizontal="center"/>
    </xf>
    <xf numFmtId="0" fontId="6" fillId="11" borderId="3" xfId="1" applyFont="1" applyFill="1" applyBorder="1" applyAlignment="1">
      <alignment horizontal="center"/>
    </xf>
    <xf numFmtId="0" fontId="3" fillId="11" borderId="0" xfId="1" applyFill="1" applyBorder="1" applyAlignment="1"/>
    <xf numFmtId="0" fontId="3" fillId="11" borderId="4" xfId="1" applyFill="1" applyBorder="1" applyAlignment="1"/>
    <xf numFmtId="0" fontId="2" fillId="3" borderId="1" xfId="3" applyFont="1" applyFill="1" applyBorder="1" applyAlignment="1">
      <alignment horizontal="center" vertical="center"/>
    </xf>
    <xf numFmtId="164" fontId="1" fillId="10" borderId="1" xfId="3" applyNumberFormat="1" applyFill="1" applyBorder="1" applyAlignment="1">
      <alignment horizontal="center"/>
    </xf>
    <xf numFmtId="0" fontId="5" fillId="10" borderId="1" xfId="3" applyFont="1" applyFill="1" applyBorder="1" applyAlignment="1">
      <alignment horizontal="center"/>
    </xf>
    <xf numFmtId="2" fontId="3" fillId="10" borderId="1" xfId="1" applyNumberFormat="1" applyFill="1" applyBorder="1" applyAlignment="1">
      <alignment horizontal="center"/>
    </xf>
    <xf numFmtId="167" fontId="1" fillId="10" borderId="1" xfId="3" applyNumberFormat="1" applyFill="1" applyBorder="1" applyAlignment="1">
      <alignment horizontal="center"/>
    </xf>
    <xf numFmtId="166" fontId="1" fillId="10" borderId="1" xfId="3" applyNumberFormat="1" applyFill="1" applyBorder="1" applyAlignment="1">
      <alignment horizontal="center"/>
    </xf>
    <xf numFmtId="1" fontId="1" fillId="10" borderId="1" xfId="3" applyNumberFormat="1" applyFill="1" applyBorder="1" applyAlignment="1">
      <alignment horizontal="center"/>
    </xf>
    <xf numFmtId="0" fontId="1" fillId="4" borderId="1" xfId="3" applyFill="1" applyBorder="1" applyAlignment="1">
      <alignment horizontal="center"/>
    </xf>
    <xf numFmtId="2" fontId="1" fillId="4" borderId="1" xfId="3" applyNumberFormat="1" applyFill="1" applyBorder="1" applyAlignment="1">
      <alignment horizontal="center"/>
    </xf>
    <xf numFmtId="166" fontId="1" fillId="11" borderId="1" xfId="3" applyNumberFormat="1" applyFill="1" applyBorder="1" applyAlignment="1">
      <alignment horizontal="center"/>
    </xf>
    <xf numFmtId="0" fontId="1" fillId="0" borderId="0" xfId="3" applyFill="1"/>
    <xf numFmtId="2" fontId="1" fillId="3" borderId="1" xfId="3" applyNumberFormat="1" applyFill="1" applyBorder="1" applyAlignment="1">
      <alignment horizontal="center"/>
    </xf>
    <xf numFmtId="166" fontId="1" fillId="12" borderId="1" xfId="3" applyNumberFormat="1" applyFill="1" applyBorder="1" applyAlignment="1">
      <alignment horizontal="center"/>
    </xf>
    <xf numFmtId="2" fontId="1" fillId="3" borderId="1" xfId="3" applyNumberFormat="1" applyFill="1" applyBorder="1" applyAlignment="1">
      <alignment horizontal="right"/>
    </xf>
    <xf numFmtId="0" fontId="1" fillId="6" borderId="1" xfId="3" applyFill="1" applyBorder="1" applyAlignment="1">
      <alignment horizontal="left"/>
    </xf>
    <xf numFmtId="166" fontId="1" fillId="0" borderId="0" xfId="3" applyNumberFormat="1"/>
    <xf numFmtId="0" fontId="1" fillId="7" borderId="1" xfId="3" applyFill="1" applyBorder="1"/>
    <xf numFmtId="0" fontId="5" fillId="14" borderId="0" xfId="1" applyFont="1" applyFill="1"/>
    <xf numFmtId="0" fontId="6" fillId="2" borderId="3" xfId="1" applyFont="1" applyFill="1" applyBorder="1" applyAlignment="1">
      <alignment horizontal="center"/>
    </xf>
    <xf numFmtId="0" fontId="5" fillId="2" borderId="0" xfId="1" applyFont="1" applyFill="1" applyBorder="1" applyAlignment="1"/>
    <xf numFmtId="0" fontId="5" fillId="2" borderId="4" xfId="1" applyFont="1" applyFill="1" applyBorder="1" applyAlignment="1"/>
    <xf numFmtId="0" fontId="7" fillId="0" borderId="0" xfId="4"/>
    <xf numFmtId="171" fontId="3" fillId="0" borderId="0" xfId="1" applyNumberFormat="1"/>
    <xf numFmtId="0" fontId="5" fillId="2" borderId="0" xfId="5" applyFill="1"/>
    <xf numFmtId="0" fontId="8" fillId="3" borderId="1" xfId="5" applyFont="1" applyFill="1" applyBorder="1" applyAlignment="1">
      <alignment horizontal="center"/>
    </xf>
    <xf numFmtId="0" fontId="5" fillId="0" borderId="0" xfId="5"/>
    <xf numFmtId="0" fontId="3" fillId="10" borderId="1" xfId="1" applyFill="1" applyBorder="1" applyAlignment="1">
      <alignment horizontal="center"/>
    </xf>
    <xf numFmtId="1" fontId="5" fillId="10" borderId="1" xfId="5" applyNumberFormat="1" applyFill="1" applyBorder="1" applyAlignment="1">
      <alignment horizontal="center"/>
    </xf>
    <xf numFmtId="0" fontId="1" fillId="0" borderId="0" xfId="6"/>
    <xf numFmtId="0" fontId="9" fillId="8" borderId="0" xfId="6" applyFont="1" applyFill="1" applyAlignment="1">
      <alignment vertical="center"/>
    </xf>
    <xf numFmtId="0" fontId="1" fillId="8" borderId="0" xfId="6" applyFill="1" applyAlignment="1">
      <alignment vertical="center"/>
    </xf>
    <xf numFmtId="0" fontId="1" fillId="15" borderId="0" xfId="6" applyFill="1"/>
    <xf numFmtId="0" fontId="10" fillId="7" borderId="1" xfId="6" applyFont="1" applyFill="1" applyBorder="1" applyAlignment="1">
      <alignment vertical="center"/>
    </xf>
    <xf numFmtId="0" fontId="10" fillId="7" borderId="1" xfId="6" applyFont="1" applyFill="1" applyBorder="1" applyAlignment="1">
      <alignment horizontal="center" vertical="center"/>
    </xf>
    <xf numFmtId="0" fontId="9" fillId="7" borderId="1" xfId="6" applyFont="1" applyFill="1" applyBorder="1" applyAlignment="1">
      <alignment vertical="center"/>
    </xf>
    <xf numFmtId="0" fontId="9" fillId="7" borderId="1" xfId="6" applyFont="1" applyFill="1" applyBorder="1" applyAlignment="1">
      <alignment horizontal="center" vertical="center"/>
    </xf>
    <xf numFmtId="1" fontId="1" fillId="16" borderId="1" xfId="6" applyNumberFormat="1" applyFill="1" applyBorder="1" applyAlignment="1">
      <alignment horizontal="center"/>
    </xf>
    <xf numFmtId="166" fontId="1" fillId="16" borderId="1" xfId="6" applyNumberFormat="1" applyFill="1" applyBorder="1" applyAlignment="1">
      <alignment horizontal="center"/>
    </xf>
    <xf numFmtId="166" fontId="1" fillId="16" borderId="1" xfId="6" applyNumberFormat="1" applyFill="1" applyBorder="1" applyAlignment="1">
      <alignment horizontal="center" vertical="center"/>
    </xf>
    <xf numFmtId="0" fontId="1" fillId="2" borderId="0" xfId="6" applyFill="1"/>
    <xf numFmtId="0" fontId="13" fillId="7" borderId="1" xfId="6" applyFont="1" applyFill="1" applyBorder="1" applyAlignment="1">
      <alignment horizontal="right"/>
    </xf>
    <xf numFmtId="2" fontId="1" fillId="16" borderId="1" xfId="6" applyNumberFormat="1" applyFill="1" applyBorder="1" applyAlignment="1">
      <alignment horizontal="center"/>
    </xf>
    <xf numFmtId="0" fontId="2" fillId="7" borderId="1" xfId="6" applyFont="1" applyFill="1" applyBorder="1" applyAlignment="1">
      <alignment horizontal="center"/>
    </xf>
    <xf numFmtId="0" fontId="1" fillId="0" borderId="0" xfId="6" applyFill="1"/>
    <xf numFmtId="166" fontId="1" fillId="6" borderId="1" xfId="6" applyNumberFormat="1" applyFill="1" applyBorder="1" applyAlignment="1">
      <alignment horizontal="center"/>
    </xf>
    <xf numFmtId="166" fontId="1" fillId="2" borderId="0" xfId="6" applyNumberFormat="1" applyFill="1" applyBorder="1" applyAlignment="1">
      <alignment horizontal="center"/>
    </xf>
    <xf numFmtId="0" fontId="1" fillId="17" borderId="0" xfId="6" applyFill="1"/>
    <xf numFmtId="0" fontId="14" fillId="17" borderId="0" xfId="6" applyFont="1" applyFill="1"/>
    <xf numFmtId="166" fontId="1" fillId="17" borderId="0" xfId="6" applyNumberFormat="1" applyFill="1" applyBorder="1" applyAlignment="1">
      <alignment horizontal="center"/>
    </xf>
    <xf numFmtId="0" fontId="1" fillId="7" borderId="1" xfId="6" applyFill="1" applyBorder="1" applyAlignment="1">
      <alignment horizontal="right"/>
    </xf>
    <xf numFmtId="166" fontId="1" fillId="16" borderId="0" xfId="6" applyNumberFormat="1" applyFill="1" applyAlignment="1">
      <alignment horizontal="center"/>
    </xf>
    <xf numFmtId="0" fontId="1" fillId="8" borderId="0" xfId="6" applyFill="1"/>
    <xf numFmtId="0" fontId="2" fillId="3" borderId="1" xfId="6" applyFont="1" applyFill="1" applyBorder="1" applyAlignment="1">
      <alignment horizontal="center" vertical="center"/>
    </xf>
    <xf numFmtId="0" fontId="9" fillId="3" borderId="1" xfId="6" applyFont="1" applyFill="1" applyBorder="1" applyAlignment="1">
      <alignment horizontal="center" vertical="center"/>
    </xf>
    <xf numFmtId="0" fontId="2" fillId="3" borderId="1" xfId="6" applyFont="1" applyFill="1" applyBorder="1" applyAlignment="1">
      <alignment horizontal="center" vertical="center" wrapText="1"/>
    </xf>
    <xf numFmtId="0" fontId="1" fillId="16" borderId="1" xfId="6" applyFill="1" applyBorder="1" applyAlignment="1">
      <alignment horizontal="center"/>
    </xf>
    <xf numFmtId="0" fontId="16" fillId="3" borderId="1" xfId="6" applyFont="1" applyFill="1" applyBorder="1" applyAlignment="1">
      <alignment horizontal="right"/>
    </xf>
    <xf numFmtId="169" fontId="1" fillId="4" borderId="1" xfId="6" applyNumberFormat="1" applyFill="1" applyBorder="1" applyAlignment="1">
      <alignment horizontal="center"/>
    </xf>
    <xf numFmtId="166" fontId="1" fillId="3" borderId="1" xfId="6" applyNumberFormat="1" applyFill="1" applyBorder="1" applyAlignment="1">
      <alignment horizontal="center"/>
    </xf>
    <xf numFmtId="166" fontId="1" fillId="10" borderId="1" xfId="6" applyNumberFormat="1" applyFill="1" applyBorder="1" applyAlignment="1">
      <alignment horizontal="center"/>
    </xf>
    <xf numFmtId="0" fontId="1" fillId="10" borderId="1" xfId="6" applyFill="1" applyBorder="1" applyAlignment="1">
      <alignment horizontal="center"/>
    </xf>
  </cellXfs>
  <cellStyles count="7">
    <cellStyle name="Hyperlink" xfId="2" builtinId="8"/>
    <cellStyle name="Hyperlink 2" xfId="4" xr:uid="{00000000-0005-0000-0000-000001000000}"/>
    <cellStyle name="Normal" xfId="0" builtinId="0"/>
    <cellStyle name="Normal 2" xfId="1" xr:uid="{00000000-0005-0000-0000-000003000000}"/>
    <cellStyle name="Normal 2 2" xfId="3" xr:uid="{00000000-0005-0000-0000-000004000000}"/>
    <cellStyle name="Normal 3" xfId="5" xr:uid="{00000000-0005-0000-0000-000005000000}"/>
    <cellStyle name="Normal 4" xfId="6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Wagw</a:t>
            </a:r>
            <a:r>
              <a:rPr lang="en-GB" baseline="0"/>
              <a:t> and salar of workers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'The Additive Method'!$E$1</c:f>
              <c:strCache>
                <c:ptCount val="1"/>
                <c:pt idx="0">
                  <c:v>Total Retail sales for the UK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'The Additive Method'!$E$2:$E$103</c:f>
              <c:numCache>
                <c:formatCode>0.00</c:formatCode>
                <c:ptCount val="102"/>
                <c:pt idx="0">
                  <c:v>46.776145203111497</c:v>
                </c:pt>
                <c:pt idx="1">
                  <c:v>48.435609334485797</c:v>
                </c:pt>
                <c:pt idx="2">
                  <c:v>49.092480553154701</c:v>
                </c:pt>
                <c:pt idx="3">
                  <c:v>57.700950734658598</c:v>
                </c:pt>
                <c:pt idx="4">
                  <c:v>47.709593777009502</c:v>
                </c:pt>
                <c:pt idx="5">
                  <c:v>50.025929127052699</c:v>
                </c:pt>
                <c:pt idx="6">
                  <c:v>50.544511668107198</c:v>
                </c:pt>
                <c:pt idx="7">
                  <c:v>59.982713915298199</c:v>
                </c:pt>
                <c:pt idx="8">
                  <c:v>50.060501296456401</c:v>
                </c:pt>
                <c:pt idx="9">
                  <c:v>53.068280034572197</c:v>
                </c:pt>
                <c:pt idx="10">
                  <c:v>53.552290406223001</c:v>
                </c:pt>
                <c:pt idx="11">
                  <c:v>63.025064822817598</c:v>
                </c:pt>
                <c:pt idx="12">
                  <c:v>52.860847018150402</c:v>
                </c:pt>
                <c:pt idx="13">
                  <c:v>55.488331892826302</c:v>
                </c:pt>
                <c:pt idx="14">
                  <c:v>56.214347450302498</c:v>
                </c:pt>
                <c:pt idx="15">
                  <c:v>66.171132238547997</c:v>
                </c:pt>
                <c:pt idx="16">
                  <c:v>55.384615384615401</c:v>
                </c:pt>
                <c:pt idx="17">
                  <c:v>57.942955920484003</c:v>
                </c:pt>
                <c:pt idx="18">
                  <c:v>58.150388936905799</c:v>
                </c:pt>
                <c:pt idx="19">
                  <c:v>67.312013828867805</c:v>
                </c:pt>
                <c:pt idx="20">
                  <c:v>56.974935177182402</c:v>
                </c:pt>
                <c:pt idx="21">
                  <c:v>59.1184096802074</c:v>
                </c:pt>
                <c:pt idx="22">
                  <c:v>59.602420051858303</c:v>
                </c:pt>
                <c:pt idx="23">
                  <c:v>69.490060501296497</c:v>
                </c:pt>
                <c:pt idx="24">
                  <c:v>58.496110630942098</c:v>
                </c:pt>
                <c:pt idx="25">
                  <c:v>60.777873811581699</c:v>
                </c:pt>
                <c:pt idx="26">
                  <c:v>61.192739844425198</c:v>
                </c:pt>
                <c:pt idx="27">
                  <c:v>72.739844425237706</c:v>
                </c:pt>
                <c:pt idx="28">
                  <c:v>60.328435609334498</c:v>
                </c:pt>
                <c:pt idx="29">
                  <c:v>64.511668107173705</c:v>
                </c:pt>
                <c:pt idx="30">
                  <c:v>64.788245462402799</c:v>
                </c:pt>
                <c:pt idx="31">
                  <c:v>77.130509939498694</c:v>
                </c:pt>
                <c:pt idx="32">
                  <c:v>64.684528954191904</c:v>
                </c:pt>
                <c:pt idx="33">
                  <c:v>67.623163353500402</c:v>
                </c:pt>
                <c:pt idx="34">
                  <c:v>67.623163353500402</c:v>
                </c:pt>
                <c:pt idx="35">
                  <c:v>79.861711322385503</c:v>
                </c:pt>
                <c:pt idx="36">
                  <c:v>65.341400172860901</c:v>
                </c:pt>
                <c:pt idx="37">
                  <c:v>68.902333621434806</c:v>
                </c:pt>
                <c:pt idx="38">
                  <c:v>69.006050129645601</c:v>
                </c:pt>
                <c:pt idx="39">
                  <c:v>81.694036300777896</c:v>
                </c:pt>
                <c:pt idx="40">
                  <c:v>68.660328435609401</c:v>
                </c:pt>
                <c:pt idx="41">
                  <c:v>72.808988764044898</c:v>
                </c:pt>
                <c:pt idx="42">
                  <c:v>72.359550561797803</c:v>
                </c:pt>
                <c:pt idx="43">
                  <c:v>84.390665514261002</c:v>
                </c:pt>
                <c:pt idx="44">
                  <c:v>69.835782195332797</c:v>
                </c:pt>
                <c:pt idx="45">
                  <c:v>72.774416594641394</c:v>
                </c:pt>
                <c:pt idx="46">
                  <c:v>72.566983578219507</c:v>
                </c:pt>
                <c:pt idx="47">
                  <c:v>86.015557476231606</c:v>
                </c:pt>
                <c:pt idx="48">
                  <c:v>69.835782195332797</c:v>
                </c:pt>
                <c:pt idx="49">
                  <c:v>74.987035436473604</c:v>
                </c:pt>
                <c:pt idx="50">
                  <c:v>74.779602420051901</c:v>
                </c:pt>
                <c:pt idx="51">
                  <c:v>88.988764044943807</c:v>
                </c:pt>
                <c:pt idx="52">
                  <c:v>72.739844425237706</c:v>
                </c:pt>
                <c:pt idx="53">
                  <c:v>78.098530682800401</c:v>
                </c:pt>
                <c:pt idx="54">
                  <c:v>77.545375972342299</c:v>
                </c:pt>
                <c:pt idx="55">
                  <c:v>91.235955056179805</c:v>
                </c:pt>
                <c:pt idx="56">
                  <c:v>76.266205704407994</c:v>
                </c:pt>
                <c:pt idx="57">
                  <c:v>80.864304235090799</c:v>
                </c:pt>
                <c:pt idx="58">
                  <c:v>80.276577355229094</c:v>
                </c:pt>
                <c:pt idx="59">
                  <c:v>92.929991356957601</c:v>
                </c:pt>
                <c:pt idx="60">
                  <c:v>76.542783059637003</c:v>
                </c:pt>
                <c:pt idx="61">
                  <c:v>81.866897147795996</c:v>
                </c:pt>
                <c:pt idx="62">
                  <c:v>82.005185825410607</c:v>
                </c:pt>
                <c:pt idx="63">
                  <c:v>95.764909248055304</c:v>
                </c:pt>
                <c:pt idx="64">
                  <c:v>78.582541054451198</c:v>
                </c:pt>
                <c:pt idx="65">
                  <c:v>83.8375108038029</c:v>
                </c:pt>
                <c:pt idx="66">
                  <c:v>84.079515989628405</c:v>
                </c:pt>
                <c:pt idx="67">
                  <c:v>97.977528089887699</c:v>
                </c:pt>
                <c:pt idx="68">
                  <c:v>81.140881590319793</c:v>
                </c:pt>
                <c:pt idx="69">
                  <c:v>86.914433880725994</c:v>
                </c:pt>
                <c:pt idx="70">
                  <c:v>86.499567847882403</c:v>
                </c:pt>
                <c:pt idx="71">
                  <c:v>102.26447709593801</c:v>
                </c:pt>
                <c:pt idx="72">
                  <c:v>83.768366464995694</c:v>
                </c:pt>
                <c:pt idx="73">
                  <c:v>88.815903197925707</c:v>
                </c:pt>
                <c:pt idx="74">
                  <c:v>89.092480553154701</c:v>
                </c:pt>
                <c:pt idx="75">
                  <c:v>104.269662921348</c:v>
                </c:pt>
                <c:pt idx="76">
                  <c:v>85.808124459809903</c:v>
                </c:pt>
                <c:pt idx="77">
                  <c:v>91.063094209161605</c:v>
                </c:pt>
                <c:pt idx="78">
                  <c:v>92.549697493517698</c:v>
                </c:pt>
                <c:pt idx="79">
                  <c:v>108.522039757995</c:v>
                </c:pt>
                <c:pt idx="80">
                  <c:v>89.369057908383795</c:v>
                </c:pt>
                <c:pt idx="81">
                  <c:v>96.283491789109803</c:v>
                </c:pt>
                <c:pt idx="82">
                  <c:v>95.177182368193598</c:v>
                </c:pt>
                <c:pt idx="83">
                  <c:v>112.843560933449</c:v>
                </c:pt>
                <c:pt idx="84">
                  <c:v>92.238547968885101</c:v>
                </c:pt>
                <c:pt idx="85">
                  <c:v>97.424373379429596</c:v>
                </c:pt>
                <c:pt idx="86">
                  <c:v>97.1132238547969</c:v>
                </c:pt>
                <c:pt idx="87">
                  <c:v>113.223854796889</c:v>
                </c:pt>
                <c:pt idx="88">
                  <c:v>93.552290406222994</c:v>
                </c:pt>
                <c:pt idx="89">
                  <c:v>99.2221261884184</c:v>
                </c:pt>
                <c:pt idx="90">
                  <c:v>100.466724286949</c:v>
                </c:pt>
                <c:pt idx="91">
                  <c:v>120.38029386344</c:v>
                </c:pt>
                <c:pt idx="92">
                  <c:v>96.456352636127903</c:v>
                </c:pt>
                <c:pt idx="93">
                  <c:v>104.753673292999</c:v>
                </c:pt>
                <c:pt idx="94">
                  <c:v>105.133967156439</c:v>
                </c:pt>
                <c:pt idx="95">
                  <c:v>125.11668107173701</c:v>
                </c:pt>
                <c:pt idx="96">
                  <c:v>100.88159031979301</c:v>
                </c:pt>
                <c:pt idx="97">
                  <c:v>108.591184096802</c:v>
                </c:pt>
                <c:pt idx="98">
                  <c:v>110.250648228176</c:v>
                </c:pt>
                <c:pt idx="99">
                  <c:v>129.12705272255801</c:v>
                </c:pt>
                <c:pt idx="100">
                  <c:v>104.85738980121</c:v>
                </c:pt>
                <c:pt idx="101">
                  <c:v>113.154710458081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1F-44B1-B4CC-3258DB5AAA98}"/>
            </c:ext>
          </c:extLst>
        </c:ser>
        <c:ser>
          <c:idx val="1"/>
          <c:order val="1"/>
          <c:tx>
            <c:strRef>
              <c:f>'The Additive Method'!$G$1</c:f>
              <c:strCache>
                <c:ptCount val="1"/>
                <c:pt idx="0">
                  <c:v>CMA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'The Additive Method'!$G$2:$G$103</c:f>
              <c:numCache>
                <c:formatCode>General</c:formatCode>
                <c:ptCount val="102"/>
                <c:pt idx="2" formatCode="0">
                  <c:v>50.617977528089895</c:v>
                </c:pt>
                <c:pt idx="3" formatCode="0">
                  <c:v>50.933448573898012</c:v>
                </c:pt>
                <c:pt idx="4" formatCode="0">
                  <c:v>51.313742437337936</c:v>
                </c:pt>
                <c:pt idx="5" formatCode="0">
                  <c:v>51.780466724286953</c:v>
                </c:pt>
                <c:pt idx="6" formatCode="0">
                  <c:v>52.359550561797761</c:v>
                </c:pt>
                <c:pt idx="7" formatCode="0">
                  <c:v>53.033707865168566</c:v>
                </c:pt>
                <c:pt idx="8" formatCode="0">
                  <c:v>53.789974070872972</c:v>
                </c:pt>
                <c:pt idx="9" formatCode="0">
                  <c:v>54.546240276577372</c:v>
                </c:pt>
                <c:pt idx="10" formatCode="0">
                  <c:v>55.276577355229051</c:v>
                </c:pt>
                <c:pt idx="11" formatCode="0">
                  <c:v>55.929127052722563</c:v>
                </c:pt>
                <c:pt idx="12" formatCode="0">
                  <c:v>56.56439066551426</c:v>
                </c:pt>
                <c:pt idx="13" formatCode="0">
                  <c:v>57.290406222990498</c:v>
                </c:pt>
                <c:pt idx="14" formatCode="0">
                  <c:v>57.999135695764927</c:v>
                </c:pt>
                <c:pt idx="15" formatCode="0">
                  <c:v>58.621434745030264</c:v>
                </c:pt>
                <c:pt idx="16" formatCode="0">
                  <c:v>59.170267934312882</c:v>
                </c:pt>
                <c:pt idx="17" formatCode="0">
                  <c:v>59.554883318928276</c:v>
                </c:pt>
                <c:pt idx="18" formatCode="0">
                  <c:v>59.896283491789134</c:v>
                </c:pt>
                <c:pt idx="19" formatCode="0">
                  <c:v>60.242005185825427</c:v>
                </c:pt>
                <c:pt idx="20" formatCode="0">
                  <c:v>60.570440795159911</c:v>
                </c:pt>
                <c:pt idx="21" formatCode="0">
                  <c:v>61.024200518582568</c:v>
                </c:pt>
                <c:pt idx="22" formatCode="0">
                  <c:v>61.486603284356114</c:v>
                </c:pt>
                <c:pt idx="23" formatCode="0">
                  <c:v>61.884183232497861</c:v>
                </c:pt>
                <c:pt idx="24" formatCode="0">
                  <c:v>62.290406222990512</c:v>
                </c:pt>
                <c:pt idx="25" formatCode="0">
                  <c:v>62.895419187554026</c:v>
                </c:pt>
                <c:pt idx="26" formatCode="0">
                  <c:v>63.53068280034573</c:v>
                </c:pt>
                <c:pt idx="27" formatCode="0">
                  <c:v>64.226447709593771</c:v>
                </c:pt>
                <c:pt idx="28" formatCode="0">
                  <c:v>65.142610198789981</c:v>
                </c:pt>
                <c:pt idx="29" formatCode="0">
                  <c:v>66.140881590319793</c:v>
                </c:pt>
                <c:pt idx="30" formatCode="0">
                  <c:v>67.234226447709602</c:v>
                </c:pt>
                <c:pt idx="31" formatCode="0">
                  <c:v>68.167675021607607</c:v>
                </c:pt>
                <c:pt idx="32" formatCode="0">
                  <c:v>68.910976663785647</c:v>
                </c:pt>
                <c:pt idx="33" formatCode="0">
                  <c:v>69.606741573033702</c:v>
                </c:pt>
                <c:pt idx="34" formatCode="0">
                  <c:v>70.03025064822819</c:v>
                </c:pt>
                <c:pt idx="35" formatCode="0">
                  <c:v>70.27225583405361</c:v>
                </c:pt>
                <c:pt idx="36" formatCode="0">
                  <c:v>70.605012964563556</c:v>
                </c:pt>
                <c:pt idx="37" formatCode="0">
                  <c:v>71.006914433880752</c:v>
                </c:pt>
                <c:pt idx="38" formatCode="0">
                  <c:v>71.650821089023367</c:v>
                </c:pt>
                <c:pt idx="39" formatCode="0">
                  <c:v>72.554019014693182</c:v>
                </c:pt>
                <c:pt idx="40" formatCode="0">
                  <c:v>73.461538461538481</c:v>
                </c:pt>
                <c:pt idx="41" formatCode="0">
                  <c:v>74.217804667242888</c:v>
                </c:pt>
                <c:pt idx="42" formatCode="0">
                  <c:v>74.701815038893699</c:v>
                </c:pt>
                <c:pt idx="43" formatCode="0">
                  <c:v>74.84442523768368</c:v>
                </c:pt>
                <c:pt idx="44" formatCode="0">
                  <c:v>74.866032843560959</c:v>
                </c:pt>
                <c:pt idx="45" formatCode="0">
                  <c:v>75.095073465859997</c:v>
                </c:pt>
                <c:pt idx="46" formatCode="0">
                  <c:v>75.29818496110633</c:v>
                </c:pt>
                <c:pt idx="47" formatCode="0">
                  <c:v>75.574762316335352</c:v>
                </c:pt>
                <c:pt idx="48" formatCode="0">
                  <c:v>76.127917026793426</c:v>
                </c:pt>
                <c:pt idx="49" formatCode="0">
                  <c:v>76.776145203111497</c:v>
                </c:pt>
                <c:pt idx="50" formatCode="0">
                  <c:v>77.510803802938653</c:v>
                </c:pt>
                <c:pt idx="51" formatCode="0">
                  <c:v>78.262748487467604</c:v>
                </c:pt>
                <c:pt idx="52" formatCode="0">
                  <c:v>78.997407087294761</c:v>
                </c:pt>
                <c:pt idx="53" formatCode="0">
                  <c:v>79.624027657735553</c:v>
                </c:pt>
                <c:pt idx="54" formatCode="0">
                  <c:v>80.345721694036342</c:v>
                </c:pt>
                <c:pt idx="55" formatCode="0">
                  <c:v>81.132238547968925</c:v>
                </c:pt>
                <c:pt idx="56" formatCode="0">
                  <c:v>81.819360414866082</c:v>
                </c:pt>
                <c:pt idx="57" formatCode="0">
                  <c:v>82.372515125324156</c:v>
                </c:pt>
                <c:pt idx="58" formatCode="0">
                  <c:v>82.618841832325003</c:v>
                </c:pt>
                <c:pt idx="59" formatCode="0">
                  <c:v>82.778738115816779</c:v>
                </c:pt>
                <c:pt idx="60" formatCode="0">
                  <c:v>83.120138288677609</c:v>
                </c:pt>
                <c:pt idx="61" formatCode="0">
                  <c:v>83.690579083837505</c:v>
                </c:pt>
                <c:pt idx="62" formatCode="0">
                  <c:v>84.299913569576489</c:v>
                </c:pt>
                <c:pt idx="63" formatCode="0">
                  <c:v>84.801210025929137</c:v>
                </c:pt>
                <c:pt idx="64" formatCode="0">
                  <c:v>85.306828003457227</c:v>
                </c:pt>
                <c:pt idx="65" formatCode="0">
                  <c:v>85.842696629213506</c:v>
                </c:pt>
                <c:pt idx="66" formatCode="0">
                  <c:v>86.439066551426123</c:v>
                </c:pt>
                <c:pt idx="67" formatCode="0">
                  <c:v>87.143474503025089</c:v>
                </c:pt>
                <c:pt idx="68" formatCode="0">
                  <c:v>87.830596369922233</c:v>
                </c:pt>
                <c:pt idx="69" formatCode="0">
                  <c:v>88.66897147796027</c:v>
                </c:pt>
                <c:pt idx="70" formatCode="0">
                  <c:v>89.53327571305104</c:v>
                </c:pt>
                <c:pt idx="71" formatCode="0">
                  <c:v>90.099394987035481</c:v>
                </c:pt>
                <c:pt idx="72" formatCode="0">
                  <c:v>90.661192739844495</c:v>
                </c:pt>
                <c:pt idx="73" formatCode="0">
                  <c:v>91.23595505617979</c:v>
                </c:pt>
                <c:pt idx="74" formatCode="0">
                  <c:v>91.741573033707809</c:v>
                </c:pt>
                <c:pt idx="75" formatCode="0">
                  <c:v>92.277441659464074</c:v>
                </c:pt>
                <c:pt idx="76" formatCode="0">
                  <c:v>92.990492653413924</c:v>
                </c:pt>
                <c:pt idx="77" formatCode="0">
                  <c:v>93.954191875540175</c:v>
                </c:pt>
                <c:pt idx="78" formatCode="0">
                  <c:v>94.930855661192794</c:v>
                </c:pt>
                <c:pt idx="79" formatCode="0">
                  <c:v>96.028522039758059</c:v>
                </c:pt>
                <c:pt idx="80" formatCode="0">
                  <c:v>97.009507346586062</c:v>
                </c:pt>
                <c:pt idx="81" formatCode="0">
                  <c:v>97.878133102852303</c:v>
                </c:pt>
                <c:pt idx="82" formatCode="0">
                  <c:v>98.777009507346719</c:v>
                </c:pt>
                <c:pt idx="83" formatCode="0">
                  <c:v>99.278305963699353</c:v>
                </c:pt>
                <c:pt idx="84" formatCode="0">
                  <c:v>99.66292134831474</c:v>
                </c:pt>
                <c:pt idx="85" formatCode="0">
                  <c:v>99.952463267070144</c:v>
                </c:pt>
                <c:pt idx="86" formatCode="0">
                  <c:v>100.16421780466737</c:v>
                </c:pt>
                <c:pt idx="87" formatCode="0">
                  <c:v>100.55315471045822</c:v>
                </c:pt>
                <c:pt idx="88" formatCode="0">
                  <c:v>101.19706136560083</c:v>
                </c:pt>
                <c:pt idx="89" formatCode="0">
                  <c:v>102.51080380293871</c:v>
                </c:pt>
                <c:pt idx="90" formatCode="0">
                  <c:v>103.76836646499572</c:v>
                </c:pt>
                <c:pt idx="91" formatCode="0">
                  <c:v>104.8228176318064</c:v>
                </c:pt>
                <c:pt idx="92" formatCode="0">
                  <c:v>106.09766637856522</c:v>
                </c:pt>
                <c:pt idx="93" formatCode="0">
                  <c:v>107.27312013828859</c:v>
                </c:pt>
                <c:pt idx="94" formatCode="0">
                  <c:v>108.41832324978387</c:v>
                </c:pt>
                <c:pt idx="95" formatCode="0">
                  <c:v>109.45116681071738</c:v>
                </c:pt>
                <c:pt idx="96" formatCode="0">
                  <c:v>110.57044079515987</c:v>
                </c:pt>
                <c:pt idx="97" formatCode="0">
                  <c:v>111.71132238547963</c:v>
                </c:pt>
                <c:pt idx="98" formatCode="0">
                  <c:v>112.70959377700937</c:v>
                </c:pt>
                <c:pt idx="99" formatCode="0">
                  <c:v>113.77700950734638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1F-44B1-B4CC-3258DB5AAA98}"/>
            </c:ext>
          </c:extLst>
        </c:ser>
        <c:ser>
          <c:idx val="2"/>
          <c:order val="2"/>
          <c:tx>
            <c:strRef>
              <c:f>'The Additive Method'!$L$1</c:f>
              <c:strCache>
                <c:ptCount val="1"/>
                <c:pt idx="0">
                  <c:v>Forecast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'The Additive Method'!$L$2:$L$103</c:f>
              <c:numCache>
                <c:formatCode>0.00</c:formatCode>
                <c:ptCount val="102"/>
                <c:pt idx="0">
                  <c:v>42.402503373934685</c:v>
                </c:pt>
                <c:pt idx="1">
                  <c:v>46.835145072342833</c:v>
                </c:pt>
                <c:pt idx="2">
                  <c:v>47.017909213850977</c:v>
                </c:pt>
                <c:pt idx="3">
                  <c:v>60.556709079934215</c:v>
                </c:pt>
                <c:pt idx="4">
                  <c:v>44.854332051750653</c:v>
                </c:pt>
                <c:pt idx="5">
                  <c:v>49.286973750158808</c:v>
                </c:pt>
                <c:pt idx="6">
                  <c:v>49.469737891666952</c:v>
                </c:pt>
                <c:pt idx="7">
                  <c:v>63.00853775775019</c:v>
                </c:pt>
                <c:pt idx="8">
                  <c:v>47.306160729566628</c:v>
                </c:pt>
                <c:pt idx="9">
                  <c:v>51.738802427974775</c:v>
                </c:pt>
                <c:pt idx="10">
                  <c:v>51.92156656948292</c:v>
                </c:pt>
                <c:pt idx="11">
                  <c:v>65.460366435566158</c:v>
                </c:pt>
                <c:pt idx="12">
                  <c:v>49.757989407382595</c:v>
                </c:pt>
                <c:pt idx="13">
                  <c:v>54.190631105790743</c:v>
                </c:pt>
                <c:pt idx="14">
                  <c:v>54.373395247298895</c:v>
                </c:pt>
                <c:pt idx="15">
                  <c:v>67.91219511338214</c:v>
                </c:pt>
                <c:pt idx="16">
                  <c:v>52.20981808519857</c:v>
                </c:pt>
                <c:pt idx="17">
                  <c:v>56.642459783606718</c:v>
                </c:pt>
                <c:pt idx="18">
                  <c:v>56.825223925114862</c:v>
                </c:pt>
                <c:pt idx="19">
                  <c:v>70.364023791198107</c:v>
                </c:pt>
                <c:pt idx="20">
                  <c:v>54.661646763014538</c:v>
                </c:pt>
                <c:pt idx="21">
                  <c:v>59.094288461422686</c:v>
                </c:pt>
                <c:pt idx="22">
                  <c:v>59.27705260293083</c:v>
                </c:pt>
                <c:pt idx="23">
                  <c:v>72.815852469014075</c:v>
                </c:pt>
                <c:pt idx="24">
                  <c:v>57.113475440830506</c:v>
                </c:pt>
                <c:pt idx="25">
                  <c:v>61.546117139238653</c:v>
                </c:pt>
                <c:pt idx="26">
                  <c:v>61.728881280746798</c:v>
                </c:pt>
                <c:pt idx="27">
                  <c:v>75.267681146830043</c:v>
                </c:pt>
                <c:pt idx="28">
                  <c:v>59.565304118646473</c:v>
                </c:pt>
                <c:pt idx="29">
                  <c:v>63.997945817054635</c:v>
                </c:pt>
                <c:pt idx="30">
                  <c:v>64.180709958562772</c:v>
                </c:pt>
                <c:pt idx="31">
                  <c:v>77.719509824646025</c:v>
                </c:pt>
                <c:pt idx="32">
                  <c:v>62.017132796462441</c:v>
                </c:pt>
                <c:pt idx="33">
                  <c:v>66.449774494870596</c:v>
                </c:pt>
                <c:pt idx="34">
                  <c:v>66.63253863637874</c:v>
                </c:pt>
                <c:pt idx="35">
                  <c:v>80.171338502461992</c:v>
                </c:pt>
                <c:pt idx="36">
                  <c:v>64.46896147427843</c:v>
                </c:pt>
                <c:pt idx="37">
                  <c:v>68.901603172686563</c:v>
                </c:pt>
                <c:pt idx="38">
                  <c:v>69.084367314194708</c:v>
                </c:pt>
                <c:pt idx="39">
                  <c:v>82.62316718027796</c:v>
                </c:pt>
                <c:pt idx="40">
                  <c:v>66.920790152094398</c:v>
                </c:pt>
                <c:pt idx="41">
                  <c:v>71.353431850502531</c:v>
                </c:pt>
                <c:pt idx="42">
                  <c:v>71.536195992010676</c:v>
                </c:pt>
                <c:pt idx="43">
                  <c:v>85.074995858093928</c:v>
                </c:pt>
                <c:pt idx="44">
                  <c:v>69.372618829910365</c:v>
                </c:pt>
                <c:pt idx="45">
                  <c:v>73.805260528318499</c:v>
                </c:pt>
                <c:pt idx="46">
                  <c:v>73.988024669826643</c:v>
                </c:pt>
                <c:pt idx="47">
                  <c:v>87.526824535909896</c:v>
                </c:pt>
                <c:pt idx="48">
                  <c:v>71.824447507726333</c:v>
                </c:pt>
                <c:pt idx="49">
                  <c:v>76.257089206134467</c:v>
                </c:pt>
                <c:pt idx="50">
                  <c:v>76.439853347642639</c:v>
                </c:pt>
                <c:pt idx="51">
                  <c:v>89.978653213725863</c:v>
                </c:pt>
                <c:pt idx="52">
                  <c:v>74.276276185542315</c:v>
                </c:pt>
                <c:pt idx="53">
                  <c:v>78.708917883950434</c:v>
                </c:pt>
                <c:pt idx="54">
                  <c:v>78.891682025458607</c:v>
                </c:pt>
                <c:pt idx="55">
                  <c:v>92.430481891541831</c:v>
                </c:pt>
                <c:pt idx="56">
                  <c:v>76.728104863358283</c:v>
                </c:pt>
                <c:pt idx="57">
                  <c:v>81.160746561766402</c:v>
                </c:pt>
                <c:pt idx="58">
                  <c:v>81.343510703274575</c:v>
                </c:pt>
                <c:pt idx="59">
                  <c:v>94.882310569357813</c:v>
                </c:pt>
                <c:pt idx="60">
                  <c:v>79.17993354117425</c:v>
                </c:pt>
                <c:pt idx="61">
                  <c:v>83.612575239582384</c:v>
                </c:pt>
                <c:pt idx="62">
                  <c:v>83.795339381090542</c:v>
                </c:pt>
                <c:pt idx="63">
                  <c:v>97.334139247173781</c:v>
                </c:pt>
                <c:pt idx="64">
                  <c:v>81.631762218990218</c:v>
                </c:pt>
                <c:pt idx="65">
                  <c:v>86.064403917398351</c:v>
                </c:pt>
                <c:pt idx="66">
                  <c:v>86.24716805890651</c:v>
                </c:pt>
                <c:pt idx="67">
                  <c:v>99.785967924989748</c:v>
                </c:pt>
                <c:pt idx="68">
                  <c:v>84.083590896806186</c:v>
                </c:pt>
                <c:pt idx="69">
                  <c:v>88.516232595214333</c:v>
                </c:pt>
                <c:pt idx="70">
                  <c:v>88.698996736722478</c:v>
                </c:pt>
                <c:pt idx="71">
                  <c:v>102.23779660280573</c:v>
                </c:pt>
                <c:pt idx="72">
                  <c:v>86.535419574622154</c:v>
                </c:pt>
                <c:pt idx="73">
                  <c:v>90.968061273030301</c:v>
                </c:pt>
                <c:pt idx="74">
                  <c:v>91.150825414538446</c:v>
                </c:pt>
                <c:pt idx="75">
                  <c:v>104.6896252806217</c:v>
                </c:pt>
                <c:pt idx="76">
                  <c:v>88.987248252438121</c:v>
                </c:pt>
                <c:pt idx="77">
                  <c:v>93.419889950846269</c:v>
                </c:pt>
                <c:pt idx="78">
                  <c:v>93.602654092354413</c:v>
                </c:pt>
                <c:pt idx="79">
                  <c:v>107.14145395843767</c:v>
                </c:pt>
                <c:pt idx="80">
                  <c:v>91.439076930254103</c:v>
                </c:pt>
                <c:pt idx="81">
                  <c:v>95.871718628662236</c:v>
                </c:pt>
                <c:pt idx="82">
                  <c:v>96.054482770170381</c:v>
                </c:pt>
                <c:pt idx="83">
                  <c:v>109.59328263625363</c:v>
                </c:pt>
                <c:pt idx="84">
                  <c:v>93.890905608070071</c:v>
                </c:pt>
                <c:pt idx="85">
                  <c:v>98.323547306478204</c:v>
                </c:pt>
                <c:pt idx="86">
                  <c:v>98.506311447986349</c:v>
                </c:pt>
                <c:pt idx="87">
                  <c:v>112.0451113140696</c:v>
                </c:pt>
                <c:pt idx="88">
                  <c:v>96.342734285886038</c:v>
                </c:pt>
                <c:pt idx="89">
                  <c:v>100.77537598429417</c:v>
                </c:pt>
                <c:pt idx="90">
                  <c:v>100.95814012580234</c:v>
                </c:pt>
                <c:pt idx="91">
                  <c:v>114.49693999188557</c:v>
                </c:pt>
                <c:pt idx="92">
                  <c:v>98.79456296370202</c:v>
                </c:pt>
                <c:pt idx="93">
                  <c:v>103.22720466211014</c:v>
                </c:pt>
                <c:pt idx="94">
                  <c:v>103.40996880361831</c:v>
                </c:pt>
                <c:pt idx="95">
                  <c:v>116.94876866970154</c:v>
                </c:pt>
                <c:pt idx="96">
                  <c:v>101.24639164151799</c:v>
                </c:pt>
                <c:pt idx="97">
                  <c:v>105.67903333992611</c:v>
                </c:pt>
                <c:pt idx="98">
                  <c:v>105.86179748143428</c:v>
                </c:pt>
                <c:pt idx="99">
                  <c:v>119.4005973475175</c:v>
                </c:pt>
                <c:pt idx="100">
                  <c:v>103.69822031933396</c:v>
                </c:pt>
                <c:pt idx="101">
                  <c:v>108.13086201774209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1F-44B1-B4CC-3258DB5AAA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8097168"/>
        <c:axId val="608093560"/>
      </c:lineChart>
      <c:catAx>
        <c:axId val="608097168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093560"/>
        <c:crosses val="autoZero"/>
        <c:auto val="1"/>
        <c:lblAlgn val="ctr"/>
        <c:lblOffset val="100"/>
        <c:noMultiLvlLbl val="0"/>
      </c:catAx>
      <c:valAx>
        <c:axId val="608093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097168"/>
        <c:crosses val="autoZero"/>
        <c:crossBetween val="between"/>
      </c:valAx>
      <c:spPr>
        <a:solidFill>
          <a:schemeClr val="accent1">
            <a:lumMod val="20000"/>
            <a:lumOff val="80000"/>
          </a:schemeClr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2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Wage</a:t>
            </a:r>
            <a:r>
              <a:rPr lang="en-GB" baseline="0"/>
              <a:t> and Salar of workers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'The Multiplicative Method'!$E$1</c:f>
              <c:strCache>
                <c:ptCount val="1"/>
                <c:pt idx="0">
                  <c:v>Total RetailTrade Sale for the UK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'The Multiplicative Method'!$E$2:$E$103</c:f>
              <c:numCache>
                <c:formatCode>0.0000</c:formatCode>
                <c:ptCount val="102"/>
                <c:pt idx="0">
                  <c:v>46.776145203111497</c:v>
                </c:pt>
                <c:pt idx="1">
                  <c:v>48.435609334485797</c:v>
                </c:pt>
                <c:pt idx="2">
                  <c:v>49.092480553154701</c:v>
                </c:pt>
                <c:pt idx="3">
                  <c:v>57.700950734658598</c:v>
                </c:pt>
                <c:pt idx="4">
                  <c:v>47.709593777009502</c:v>
                </c:pt>
                <c:pt idx="5">
                  <c:v>50.025929127052699</c:v>
                </c:pt>
                <c:pt idx="6">
                  <c:v>50.544511668107198</c:v>
                </c:pt>
                <c:pt idx="7">
                  <c:v>59.982713915298199</c:v>
                </c:pt>
                <c:pt idx="8">
                  <c:v>50.060501296456401</c:v>
                </c:pt>
                <c:pt idx="9">
                  <c:v>53.068280034572197</c:v>
                </c:pt>
                <c:pt idx="10">
                  <c:v>53.552290406223001</c:v>
                </c:pt>
                <c:pt idx="11">
                  <c:v>63.025064822817598</c:v>
                </c:pt>
                <c:pt idx="12">
                  <c:v>52.860847018150402</c:v>
                </c:pt>
                <c:pt idx="13">
                  <c:v>55.488331892826302</c:v>
                </c:pt>
                <c:pt idx="14">
                  <c:v>56.214347450302498</c:v>
                </c:pt>
                <c:pt idx="15">
                  <c:v>66.171132238547997</c:v>
                </c:pt>
                <c:pt idx="16">
                  <c:v>55.384615384615401</c:v>
                </c:pt>
                <c:pt idx="17">
                  <c:v>57.942955920484003</c:v>
                </c:pt>
                <c:pt idx="18">
                  <c:v>58.150388936905799</c:v>
                </c:pt>
                <c:pt idx="19">
                  <c:v>67.312013828867805</c:v>
                </c:pt>
                <c:pt idx="20">
                  <c:v>56.974935177182402</c:v>
                </c:pt>
                <c:pt idx="21">
                  <c:v>59.1184096802074</c:v>
                </c:pt>
                <c:pt idx="22">
                  <c:v>59.602420051858303</c:v>
                </c:pt>
                <c:pt idx="23">
                  <c:v>69.490060501296497</c:v>
                </c:pt>
                <c:pt idx="24">
                  <c:v>58.496110630942098</c:v>
                </c:pt>
                <c:pt idx="25">
                  <c:v>60.777873811581699</c:v>
                </c:pt>
                <c:pt idx="26">
                  <c:v>61.192739844425198</c:v>
                </c:pt>
                <c:pt idx="27">
                  <c:v>72.739844425237706</c:v>
                </c:pt>
                <c:pt idx="28">
                  <c:v>60.328435609334498</c:v>
                </c:pt>
                <c:pt idx="29">
                  <c:v>64.511668107173705</c:v>
                </c:pt>
                <c:pt idx="30">
                  <c:v>64.788245462402799</c:v>
                </c:pt>
                <c:pt idx="31">
                  <c:v>77.130509939498694</c:v>
                </c:pt>
                <c:pt idx="32">
                  <c:v>64.684528954191904</c:v>
                </c:pt>
                <c:pt idx="33">
                  <c:v>67.623163353500402</c:v>
                </c:pt>
                <c:pt idx="34">
                  <c:v>67.623163353500402</c:v>
                </c:pt>
                <c:pt idx="35">
                  <c:v>79.861711322385503</c:v>
                </c:pt>
                <c:pt idx="36">
                  <c:v>65.341400172860901</c:v>
                </c:pt>
                <c:pt idx="37">
                  <c:v>68.902333621434806</c:v>
                </c:pt>
                <c:pt idx="38">
                  <c:v>69.006050129645601</c:v>
                </c:pt>
                <c:pt idx="39">
                  <c:v>81.694036300777896</c:v>
                </c:pt>
                <c:pt idx="40">
                  <c:v>68.660328435609401</c:v>
                </c:pt>
                <c:pt idx="41">
                  <c:v>72.808988764044898</c:v>
                </c:pt>
                <c:pt idx="42">
                  <c:v>72.359550561797803</c:v>
                </c:pt>
                <c:pt idx="43">
                  <c:v>84.390665514261002</c:v>
                </c:pt>
                <c:pt idx="44">
                  <c:v>69.835782195332797</c:v>
                </c:pt>
                <c:pt idx="45">
                  <c:v>72.774416594641394</c:v>
                </c:pt>
                <c:pt idx="46">
                  <c:v>72.566983578219507</c:v>
                </c:pt>
                <c:pt idx="47">
                  <c:v>86.015557476231606</c:v>
                </c:pt>
                <c:pt idx="48">
                  <c:v>69.835782195332797</c:v>
                </c:pt>
                <c:pt idx="49">
                  <c:v>74.987035436473604</c:v>
                </c:pt>
                <c:pt idx="50">
                  <c:v>74.779602420051901</c:v>
                </c:pt>
                <c:pt idx="51">
                  <c:v>88.988764044943807</c:v>
                </c:pt>
                <c:pt idx="52">
                  <c:v>72.739844425237706</c:v>
                </c:pt>
                <c:pt idx="53">
                  <c:v>78.098530682800401</c:v>
                </c:pt>
                <c:pt idx="54">
                  <c:v>77.545375972342299</c:v>
                </c:pt>
                <c:pt idx="55">
                  <c:v>91.235955056179805</c:v>
                </c:pt>
                <c:pt idx="56">
                  <c:v>76.266205704407994</c:v>
                </c:pt>
                <c:pt idx="57">
                  <c:v>80.864304235090799</c:v>
                </c:pt>
                <c:pt idx="58">
                  <c:v>80.276577355229094</c:v>
                </c:pt>
                <c:pt idx="59">
                  <c:v>92.929991356957601</c:v>
                </c:pt>
                <c:pt idx="60">
                  <c:v>76.542783059637003</c:v>
                </c:pt>
                <c:pt idx="61">
                  <c:v>81.866897147795996</c:v>
                </c:pt>
                <c:pt idx="62">
                  <c:v>82.005185825410607</c:v>
                </c:pt>
                <c:pt idx="63">
                  <c:v>95.764909248055304</c:v>
                </c:pt>
                <c:pt idx="64">
                  <c:v>78.582541054451198</c:v>
                </c:pt>
                <c:pt idx="65">
                  <c:v>83.8375108038029</c:v>
                </c:pt>
                <c:pt idx="66">
                  <c:v>84.079515989628405</c:v>
                </c:pt>
                <c:pt idx="67">
                  <c:v>97.977528089887699</c:v>
                </c:pt>
                <c:pt idx="68">
                  <c:v>81.140881590319793</c:v>
                </c:pt>
                <c:pt idx="69">
                  <c:v>86.914433880725994</c:v>
                </c:pt>
                <c:pt idx="70">
                  <c:v>86.499567847882403</c:v>
                </c:pt>
                <c:pt idx="71">
                  <c:v>102.26447709593801</c:v>
                </c:pt>
                <c:pt idx="72">
                  <c:v>83.768366464995694</c:v>
                </c:pt>
                <c:pt idx="73">
                  <c:v>88.815903197925707</c:v>
                </c:pt>
                <c:pt idx="74">
                  <c:v>89.092480553154701</c:v>
                </c:pt>
                <c:pt idx="75">
                  <c:v>104.269662921348</c:v>
                </c:pt>
                <c:pt idx="76">
                  <c:v>85.808124459809903</c:v>
                </c:pt>
                <c:pt idx="77">
                  <c:v>91.063094209161605</c:v>
                </c:pt>
                <c:pt idx="78">
                  <c:v>92.549697493517698</c:v>
                </c:pt>
                <c:pt idx="79">
                  <c:v>108.522039757995</c:v>
                </c:pt>
                <c:pt idx="80">
                  <c:v>89.369057908383795</c:v>
                </c:pt>
                <c:pt idx="81">
                  <c:v>96.283491789109803</c:v>
                </c:pt>
                <c:pt idx="82">
                  <c:v>95.177182368193598</c:v>
                </c:pt>
                <c:pt idx="83">
                  <c:v>112.843560933449</c:v>
                </c:pt>
                <c:pt idx="84">
                  <c:v>92.238547968885101</c:v>
                </c:pt>
                <c:pt idx="85">
                  <c:v>97.424373379429596</c:v>
                </c:pt>
                <c:pt idx="86">
                  <c:v>97.1132238547969</c:v>
                </c:pt>
                <c:pt idx="87">
                  <c:v>113.223854796889</c:v>
                </c:pt>
                <c:pt idx="88">
                  <c:v>93.552290406222994</c:v>
                </c:pt>
                <c:pt idx="89">
                  <c:v>99.2221261884184</c:v>
                </c:pt>
                <c:pt idx="90">
                  <c:v>100.466724286949</c:v>
                </c:pt>
                <c:pt idx="91">
                  <c:v>120.38029386344</c:v>
                </c:pt>
                <c:pt idx="92">
                  <c:v>96.456352636127903</c:v>
                </c:pt>
                <c:pt idx="93">
                  <c:v>104.753673292999</c:v>
                </c:pt>
                <c:pt idx="94">
                  <c:v>105.133967156439</c:v>
                </c:pt>
                <c:pt idx="95">
                  <c:v>125.11668107173701</c:v>
                </c:pt>
                <c:pt idx="96">
                  <c:v>100.88159031979301</c:v>
                </c:pt>
                <c:pt idx="97">
                  <c:v>108.591184096802</c:v>
                </c:pt>
                <c:pt idx="98">
                  <c:v>110.250648228176</c:v>
                </c:pt>
                <c:pt idx="99">
                  <c:v>129.12705272255801</c:v>
                </c:pt>
                <c:pt idx="100">
                  <c:v>104.85738980121</c:v>
                </c:pt>
                <c:pt idx="101">
                  <c:v>113.154710458081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7C-400B-9CFA-40AB4A724900}"/>
            </c:ext>
          </c:extLst>
        </c:ser>
        <c:ser>
          <c:idx val="1"/>
          <c:order val="1"/>
          <c:tx>
            <c:strRef>
              <c:f>'The Multiplicative Method'!$G$1</c:f>
              <c:strCache>
                <c:ptCount val="1"/>
                <c:pt idx="0">
                  <c:v>CMA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'The Multiplicative Method'!$G$2:$G$103</c:f>
              <c:numCache>
                <c:formatCode>General</c:formatCode>
                <c:ptCount val="102"/>
                <c:pt idx="2" formatCode="0">
                  <c:v>50.617977528089895</c:v>
                </c:pt>
                <c:pt idx="3" formatCode="0">
                  <c:v>50.933448573898012</c:v>
                </c:pt>
                <c:pt idx="4" formatCode="0">
                  <c:v>51.313742437337936</c:v>
                </c:pt>
                <c:pt idx="5" formatCode="0">
                  <c:v>51.780466724286953</c:v>
                </c:pt>
                <c:pt idx="6" formatCode="0">
                  <c:v>52.359550561797761</c:v>
                </c:pt>
                <c:pt idx="7" formatCode="0">
                  <c:v>53.033707865168566</c:v>
                </c:pt>
                <c:pt idx="8" formatCode="0">
                  <c:v>53.789974070872972</c:v>
                </c:pt>
                <c:pt idx="9" formatCode="0">
                  <c:v>54.546240276577372</c:v>
                </c:pt>
                <c:pt idx="10" formatCode="0">
                  <c:v>55.276577355229051</c:v>
                </c:pt>
                <c:pt idx="11" formatCode="0">
                  <c:v>55.929127052722563</c:v>
                </c:pt>
                <c:pt idx="12" formatCode="0">
                  <c:v>56.56439066551426</c:v>
                </c:pt>
                <c:pt idx="13" formatCode="0">
                  <c:v>57.290406222990498</c:v>
                </c:pt>
                <c:pt idx="14" formatCode="0">
                  <c:v>57.999135695764927</c:v>
                </c:pt>
                <c:pt idx="15" formatCode="0">
                  <c:v>58.621434745030264</c:v>
                </c:pt>
                <c:pt idx="16" formatCode="0">
                  <c:v>59.170267934312882</c:v>
                </c:pt>
                <c:pt idx="17" formatCode="0">
                  <c:v>59.554883318928276</c:v>
                </c:pt>
                <c:pt idx="18" formatCode="0">
                  <c:v>59.896283491789134</c:v>
                </c:pt>
                <c:pt idx="19" formatCode="0">
                  <c:v>60.242005185825427</c:v>
                </c:pt>
                <c:pt idx="20" formatCode="0">
                  <c:v>60.570440795159911</c:v>
                </c:pt>
                <c:pt idx="21" formatCode="0">
                  <c:v>61.024200518582568</c:v>
                </c:pt>
                <c:pt idx="22" formatCode="0">
                  <c:v>61.486603284356114</c:v>
                </c:pt>
                <c:pt idx="23" formatCode="0">
                  <c:v>61.884183232497861</c:v>
                </c:pt>
                <c:pt idx="24" formatCode="0">
                  <c:v>62.290406222990512</c:v>
                </c:pt>
                <c:pt idx="25" formatCode="0">
                  <c:v>62.895419187554026</c:v>
                </c:pt>
                <c:pt idx="26" formatCode="0">
                  <c:v>63.53068280034573</c:v>
                </c:pt>
                <c:pt idx="27" formatCode="0">
                  <c:v>64.226447709593771</c:v>
                </c:pt>
                <c:pt idx="28" formatCode="0">
                  <c:v>65.142610198789981</c:v>
                </c:pt>
                <c:pt idx="29" formatCode="0">
                  <c:v>66.140881590319793</c:v>
                </c:pt>
                <c:pt idx="30" formatCode="0">
                  <c:v>67.234226447709602</c:v>
                </c:pt>
                <c:pt idx="31" formatCode="0">
                  <c:v>68.167675021607607</c:v>
                </c:pt>
                <c:pt idx="32" formatCode="0">
                  <c:v>68.910976663785647</c:v>
                </c:pt>
                <c:pt idx="33" formatCode="0">
                  <c:v>69.606741573033702</c:v>
                </c:pt>
                <c:pt idx="34" formatCode="0">
                  <c:v>70.03025064822819</c:v>
                </c:pt>
                <c:pt idx="35" formatCode="0">
                  <c:v>70.27225583405361</c:v>
                </c:pt>
                <c:pt idx="36" formatCode="0">
                  <c:v>70.605012964563556</c:v>
                </c:pt>
                <c:pt idx="37" formatCode="0">
                  <c:v>71.006914433880752</c:v>
                </c:pt>
                <c:pt idx="38" formatCode="0">
                  <c:v>71.650821089023367</c:v>
                </c:pt>
                <c:pt idx="39" formatCode="0">
                  <c:v>72.554019014693182</c:v>
                </c:pt>
                <c:pt idx="40" formatCode="0">
                  <c:v>73.461538461538481</c:v>
                </c:pt>
                <c:pt idx="41" formatCode="0">
                  <c:v>74.217804667242888</c:v>
                </c:pt>
                <c:pt idx="42" formatCode="0">
                  <c:v>74.701815038893699</c:v>
                </c:pt>
                <c:pt idx="43" formatCode="0">
                  <c:v>74.84442523768368</c:v>
                </c:pt>
                <c:pt idx="44" formatCode="0">
                  <c:v>74.866032843560959</c:v>
                </c:pt>
                <c:pt idx="45" formatCode="0">
                  <c:v>75.095073465859997</c:v>
                </c:pt>
                <c:pt idx="46" formatCode="0">
                  <c:v>75.29818496110633</c:v>
                </c:pt>
                <c:pt idx="47" formatCode="0">
                  <c:v>75.574762316335352</c:v>
                </c:pt>
                <c:pt idx="48" formatCode="0">
                  <c:v>76.127917026793426</c:v>
                </c:pt>
                <c:pt idx="49" formatCode="0">
                  <c:v>76.776145203111497</c:v>
                </c:pt>
                <c:pt idx="50" formatCode="0">
                  <c:v>77.510803802938653</c:v>
                </c:pt>
                <c:pt idx="51" formatCode="0">
                  <c:v>78.262748487467604</c:v>
                </c:pt>
                <c:pt idx="52" formatCode="0">
                  <c:v>78.997407087294761</c:v>
                </c:pt>
                <c:pt idx="53" formatCode="0">
                  <c:v>79.624027657735553</c:v>
                </c:pt>
                <c:pt idx="54" formatCode="0">
                  <c:v>80.345721694036342</c:v>
                </c:pt>
                <c:pt idx="55" formatCode="0">
                  <c:v>81.132238547968925</c:v>
                </c:pt>
                <c:pt idx="56" formatCode="0">
                  <c:v>81.819360414866082</c:v>
                </c:pt>
                <c:pt idx="57" formatCode="0">
                  <c:v>82.372515125324156</c:v>
                </c:pt>
                <c:pt idx="58" formatCode="0">
                  <c:v>82.618841832325003</c:v>
                </c:pt>
                <c:pt idx="59" formatCode="0">
                  <c:v>82.778738115816779</c:v>
                </c:pt>
                <c:pt idx="60" formatCode="0">
                  <c:v>83.120138288677609</c:v>
                </c:pt>
                <c:pt idx="61" formatCode="0">
                  <c:v>83.690579083837505</c:v>
                </c:pt>
                <c:pt idx="62" formatCode="0">
                  <c:v>84.299913569576489</c:v>
                </c:pt>
                <c:pt idx="63" formatCode="0">
                  <c:v>84.801210025929137</c:v>
                </c:pt>
                <c:pt idx="64" formatCode="0">
                  <c:v>85.306828003457227</c:v>
                </c:pt>
                <c:pt idx="65" formatCode="0">
                  <c:v>85.842696629213506</c:v>
                </c:pt>
                <c:pt idx="66" formatCode="0">
                  <c:v>86.439066551426123</c:v>
                </c:pt>
                <c:pt idx="67" formatCode="0">
                  <c:v>87.143474503025089</c:v>
                </c:pt>
                <c:pt idx="68" formatCode="0">
                  <c:v>87.830596369922233</c:v>
                </c:pt>
                <c:pt idx="69" formatCode="0">
                  <c:v>88.66897147796027</c:v>
                </c:pt>
                <c:pt idx="70" formatCode="0">
                  <c:v>89.53327571305104</c:v>
                </c:pt>
                <c:pt idx="71" formatCode="0">
                  <c:v>90.099394987035481</c:v>
                </c:pt>
                <c:pt idx="72" formatCode="0">
                  <c:v>90.661192739844495</c:v>
                </c:pt>
                <c:pt idx="73" formatCode="0">
                  <c:v>91.23595505617979</c:v>
                </c:pt>
                <c:pt idx="74" formatCode="0">
                  <c:v>91.741573033707809</c:v>
                </c:pt>
                <c:pt idx="75" formatCode="0">
                  <c:v>92.277441659464074</c:v>
                </c:pt>
                <c:pt idx="76" formatCode="0">
                  <c:v>92.990492653413924</c:v>
                </c:pt>
                <c:pt idx="77" formatCode="0">
                  <c:v>93.954191875540175</c:v>
                </c:pt>
                <c:pt idx="78" formatCode="0">
                  <c:v>94.930855661192794</c:v>
                </c:pt>
                <c:pt idx="79" formatCode="0">
                  <c:v>96.028522039758059</c:v>
                </c:pt>
                <c:pt idx="80" formatCode="0">
                  <c:v>97.009507346586062</c:v>
                </c:pt>
                <c:pt idx="81" formatCode="0">
                  <c:v>97.878133102852303</c:v>
                </c:pt>
                <c:pt idx="82" formatCode="0">
                  <c:v>98.777009507346719</c:v>
                </c:pt>
                <c:pt idx="83" formatCode="0">
                  <c:v>99.278305963699353</c:v>
                </c:pt>
                <c:pt idx="84" formatCode="0">
                  <c:v>99.66292134831474</c:v>
                </c:pt>
                <c:pt idx="85" formatCode="0">
                  <c:v>99.952463267070144</c:v>
                </c:pt>
                <c:pt idx="86" formatCode="0">
                  <c:v>100.16421780466737</c:v>
                </c:pt>
                <c:pt idx="87" formatCode="0">
                  <c:v>100.55315471045822</c:v>
                </c:pt>
                <c:pt idx="88" formatCode="0">
                  <c:v>101.19706136560083</c:v>
                </c:pt>
                <c:pt idx="89" formatCode="0">
                  <c:v>102.51080380293871</c:v>
                </c:pt>
                <c:pt idx="90" formatCode="0">
                  <c:v>103.76836646499572</c:v>
                </c:pt>
                <c:pt idx="91" formatCode="0">
                  <c:v>104.8228176318064</c:v>
                </c:pt>
                <c:pt idx="92" formatCode="0">
                  <c:v>106.09766637856522</c:v>
                </c:pt>
                <c:pt idx="93" formatCode="0">
                  <c:v>107.27312013828859</c:v>
                </c:pt>
                <c:pt idx="94" formatCode="0">
                  <c:v>108.41832324978387</c:v>
                </c:pt>
                <c:pt idx="95" formatCode="0">
                  <c:v>109.45116681071738</c:v>
                </c:pt>
                <c:pt idx="96" formatCode="0">
                  <c:v>110.57044079515987</c:v>
                </c:pt>
                <c:pt idx="97" formatCode="0">
                  <c:v>111.71132238547963</c:v>
                </c:pt>
                <c:pt idx="98" formatCode="0">
                  <c:v>112.70959377700937</c:v>
                </c:pt>
                <c:pt idx="99" formatCode="0">
                  <c:v>113.77700950734638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7C-400B-9CFA-40AB4A724900}"/>
            </c:ext>
          </c:extLst>
        </c:ser>
        <c:ser>
          <c:idx val="2"/>
          <c:order val="2"/>
          <c:tx>
            <c:strRef>
              <c:f>'The Multiplicative Method'!$L$1</c:f>
              <c:strCache>
                <c:ptCount val="1"/>
                <c:pt idx="0">
                  <c:v>Forecast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'The Multiplicative Method'!$L$2:$L$103</c:f>
              <c:numCache>
                <c:formatCode>General</c:formatCode>
                <c:ptCount val="102"/>
                <c:pt idx="0">
                  <c:v>44.673475549151185</c:v>
                </c:pt>
                <c:pt idx="1">
                  <c:v>47.54293964380048</c:v>
                </c:pt>
                <c:pt idx="2">
                  <c:v>47.866137537093962</c:v>
                </c:pt>
                <c:pt idx="3">
                  <c:v>56.596489510152828</c:v>
                </c:pt>
                <c:pt idx="4">
                  <c:v>46.950553934115362</c:v>
                </c:pt>
                <c:pt idx="5">
                  <c:v>49.935787378230678</c:v>
                </c:pt>
                <c:pt idx="6">
                  <c:v>50.245315745521168</c:v>
                </c:pt>
                <c:pt idx="7">
                  <c:v>59.375081021108123</c:v>
                </c:pt>
                <c:pt idx="8">
                  <c:v>49.227632319079554</c:v>
                </c:pt>
                <c:pt idx="9">
                  <c:v>52.328635112660876</c:v>
                </c:pt>
                <c:pt idx="10">
                  <c:v>52.62449395394836</c:v>
                </c:pt>
                <c:pt idx="11">
                  <c:v>62.15367253206341</c:v>
                </c:pt>
                <c:pt idx="12">
                  <c:v>51.504710704043731</c:v>
                </c:pt>
                <c:pt idx="13">
                  <c:v>54.721482847091082</c:v>
                </c:pt>
                <c:pt idx="14">
                  <c:v>55.003672162375551</c:v>
                </c:pt>
                <c:pt idx="15">
                  <c:v>64.932264043018705</c:v>
                </c:pt>
                <c:pt idx="16">
                  <c:v>53.781789089007916</c:v>
                </c:pt>
                <c:pt idx="17">
                  <c:v>57.114330581521287</c:v>
                </c:pt>
                <c:pt idx="18">
                  <c:v>57.382850370802757</c:v>
                </c:pt>
                <c:pt idx="19">
                  <c:v>67.710855553974</c:v>
                </c:pt>
                <c:pt idx="20">
                  <c:v>56.0588674739721</c:v>
                </c:pt>
                <c:pt idx="21">
                  <c:v>59.507178315951485</c:v>
                </c:pt>
                <c:pt idx="22">
                  <c:v>59.762028579229948</c:v>
                </c:pt>
                <c:pt idx="23">
                  <c:v>70.48944706492928</c:v>
                </c:pt>
                <c:pt idx="24">
                  <c:v>58.335945858936284</c:v>
                </c:pt>
                <c:pt idx="25">
                  <c:v>61.900026050381683</c:v>
                </c:pt>
                <c:pt idx="26">
                  <c:v>62.141206787657147</c:v>
                </c:pt>
                <c:pt idx="27">
                  <c:v>73.268038575884574</c:v>
                </c:pt>
                <c:pt idx="28">
                  <c:v>60.613024243900462</c:v>
                </c:pt>
                <c:pt idx="29">
                  <c:v>64.292873784811889</c:v>
                </c:pt>
                <c:pt idx="30">
                  <c:v>64.520384996084346</c:v>
                </c:pt>
                <c:pt idx="31">
                  <c:v>76.046630086839869</c:v>
                </c:pt>
                <c:pt idx="32">
                  <c:v>62.890102628864646</c:v>
                </c:pt>
                <c:pt idx="33">
                  <c:v>66.685721519242094</c:v>
                </c:pt>
                <c:pt idx="34">
                  <c:v>66.899563204511551</c:v>
                </c:pt>
                <c:pt idx="35">
                  <c:v>78.825221597795164</c:v>
                </c:pt>
                <c:pt idx="36">
                  <c:v>65.167181013828824</c:v>
                </c:pt>
                <c:pt idx="37">
                  <c:v>69.078569253672285</c:v>
                </c:pt>
                <c:pt idx="38">
                  <c:v>69.278741412938729</c:v>
                </c:pt>
                <c:pt idx="39">
                  <c:v>81.603813108750444</c:v>
                </c:pt>
                <c:pt idx="40">
                  <c:v>67.444259398793008</c:v>
                </c:pt>
                <c:pt idx="41">
                  <c:v>71.47141698810249</c:v>
                </c:pt>
                <c:pt idx="42">
                  <c:v>71.657919621365934</c:v>
                </c:pt>
                <c:pt idx="43">
                  <c:v>84.382404619705738</c:v>
                </c:pt>
                <c:pt idx="44">
                  <c:v>69.721337783757193</c:v>
                </c:pt>
                <c:pt idx="45">
                  <c:v>73.864264722532695</c:v>
                </c:pt>
                <c:pt idx="46">
                  <c:v>74.037097829793126</c:v>
                </c:pt>
                <c:pt idx="47">
                  <c:v>87.160996130661019</c:v>
                </c:pt>
                <c:pt idx="48">
                  <c:v>71.998416168721377</c:v>
                </c:pt>
                <c:pt idx="49">
                  <c:v>76.257112456962901</c:v>
                </c:pt>
                <c:pt idx="50">
                  <c:v>76.416276038220317</c:v>
                </c:pt>
                <c:pt idx="51">
                  <c:v>89.939587641616313</c:v>
                </c:pt>
                <c:pt idx="52">
                  <c:v>74.275494553685562</c:v>
                </c:pt>
                <c:pt idx="53">
                  <c:v>78.649960191393106</c:v>
                </c:pt>
                <c:pt idx="54">
                  <c:v>78.795454246647523</c:v>
                </c:pt>
                <c:pt idx="55">
                  <c:v>92.718179152571608</c:v>
                </c:pt>
                <c:pt idx="56">
                  <c:v>76.552572938649746</c:v>
                </c:pt>
                <c:pt idx="57">
                  <c:v>81.042807925823311</c:v>
                </c:pt>
                <c:pt idx="58">
                  <c:v>81.174632455074729</c:v>
                </c:pt>
                <c:pt idx="59">
                  <c:v>95.496770663526902</c:v>
                </c:pt>
                <c:pt idx="60">
                  <c:v>78.82965132361393</c:v>
                </c:pt>
                <c:pt idx="61">
                  <c:v>83.435655660253502</c:v>
                </c:pt>
                <c:pt idx="62">
                  <c:v>83.55381066350192</c:v>
                </c:pt>
                <c:pt idx="63">
                  <c:v>98.275362174482183</c:v>
                </c:pt>
                <c:pt idx="64">
                  <c:v>81.106729708578101</c:v>
                </c:pt>
                <c:pt idx="65">
                  <c:v>85.828503394683707</c:v>
                </c:pt>
                <c:pt idx="66">
                  <c:v>85.932988871929098</c:v>
                </c:pt>
                <c:pt idx="67">
                  <c:v>101.05395368543746</c:v>
                </c:pt>
                <c:pt idx="68">
                  <c:v>83.383808093542285</c:v>
                </c:pt>
                <c:pt idx="69">
                  <c:v>88.221351129113899</c:v>
                </c:pt>
                <c:pt idx="70">
                  <c:v>88.312167080356303</c:v>
                </c:pt>
                <c:pt idx="71">
                  <c:v>103.83254519639276</c:v>
                </c:pt>
                <c:pt idx="72">
                  <c:v>85.66088647850647</c:v>
                </c:pt>
                <c:pt idx="73">
                  <c:v>90.614198863544104</c:v>
                </c:pt>
                <c:pt idx="74">
                  <c:v>90.691345288783509</c:v>
                </c:pt>
                <c:pt idx="75">
                  <c:v>106.61113670734805</c:v>
                </c:pt>
                <c:pt idx="76">
                  <c:v>87.937964863470654</c:v>
                </c:pt>
                <c:pt idx="77">
                  <c:v>93.007046597974309</c:v>
                </c:pt>
                <c:pt idx="78">
                  <c:v>93.070523497210701</c:v>
                </c:pt>
                <c:pt idx="79">
                  <c:v>109.38972821830335</c:v>
                </c:pt>
                <c:pt idx="80">
                  <c:v>90.215043248434839</c:v>
                </c:pt>
                <c:pt idx="81">
                  <c:v>95.399894332404514</c:v>
                </c:pt>
                <c:pt idx="82">
                  <c:v>95.449701705637906</c:v>
                </c:pt>
                <c:pt idx="83">
                  <c:v>112.16831972925864</c:v>
                </c:pt>
                <c:pt idx="84">
                  <c:v>92.492121633399023</c:v>
                </c:pt>
                <c:pt idx="85">
                  <c:v>97.79274206683472</c:v>
                </c:pt>
                <c:pt idx="86">
                  <c:v>97.828879914065098</c:v>
                </c:pt>
                <c:pt idx="87">
                  <c:v>114.94691124021392</c:v>
                </c:pt>
                <c:pt idx="88">
                  <c:v>94.769200018363208</c:v>
                </c:pt>
                <c:pt idx="89">
                  <c:v>100.18558980126492</c:v>
                </c:pt>
                <c:pt idx="90">
                  <c:v>100.20805812249228</c:v>
                </c:pt>
                <c:pt idx="91">
                  <c:v>117.7255027511692</c:v>
                </c:pt>
                <c:pt idx="92">
                  <c:v>97.046278403327378</c:v>
                </c:pt>
                <c:pt idx="93">
                  <c:v>102.57843753569512</c:v>
                </c:pt>
                <c:pt idx="94">
                  <c:v>102.58723633091948</c:v>
                </c:pt>
                <c:pt idx="95">
                  <c:v>120.5040942621245</c:v>
                </c:pt>
                <c:pt idx="96">
                  <c:v>99.323356788291562</c:v>
                </c:pt>
                <c:pt idx="97">
                  <c:v>104.97128527012532</c:v>
                </c:pt>
                <c:pt idx="98">
                  <c:v>104.96641453934669</c:v>
                </c:pt>
                <c:pt idx="99">
                  <c:v>123.28268577307979</c:v>
                </c:pt>
                <c:pt idx="100">
                  <c:v>101.60043517325575</c:v>
                </c:pt>
                <c:pt idx="101">
                  <c:v>107.36413300455553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7C-400B-9CFA-40AB4A7249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8910144"/>
        <c:axId val="398905224"/>
      </c:lineChart>
      <c:catAx>
        <c:axId val="398910144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905224"/>
        <c:crosses val="autoZero"/>
        <c:auto val="1"/>
        <c:lblAlgn val="ctr"/>
        <c:lblOffset val="100"/>
        <c:noMultiLvlLbl val="0"/>
      </c:catAx>
      <c:valAx>
        <c:axId val="398905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910144"/>
        <c:crosses val="autoZero"/>
        <c:crossBetween val="between"/>
      </c:valAx>
      <c:spPr>
        <a:solidFill>
          <a:schemeClr val="accent6">
            <a:lumMod val="20000"/>
            <a:lumOff val="80000"/>
          </a:schemeClr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4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'The Sesonal Graph'!$E$2</c:f>
              <c:strCache>
                <c:ptCount val="1"/>
                <c:pt idx="0">
                  <c:v>Total Retail Trade sales for the Uk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'The Sesonal Graph'!$E$3:$E$104</c:f>
              <c:numCache>
                <c:formatCode>0.00</c:formatCode>
                <c:ptCount val="102"/>
                <c:pt idx="0">
                  <c:v>46.776145203111497</c:v>
                </c:pt>
                <c:pt idx="1">
                  <c:v>48.435609334485797</c:v>
                </c:pt>
                <c:pt idx="2">
                  <c:v>49.092480553154701</c:v>
                </c:pt>
                <c:pt idx="3">
                  <c:v>57.700950734658598</c:v>
                </c:pt>
                <c:pt idx="4">
                  <c:v>47.709593777009502</c:v>
                </c:pt>
                <c:pt idx="5">
                  <c:v>50.025929127052699</c:v>
                </c:pt>
                <c:pt idx="6">
                  <c:v>50.544511668107198</c:v>
                </c:pt>
                <c:pt idx="7">
                  <c:v>59.982713915298199</c:v>
                </c:pt>
                <c:pt idx="8">
                  <c:v>50.060501296456401</c:v>
                </c:pt>
                <c:pt idx="9">
                  <c:v>53.068280034572197</c:v>
                </c:pt>
                <c:pt idx="10">
                  <c:v>53.552290406223001</c:v>
                </c:pt>
                <c:pt idx="11">
                  <c:v>63.025064822817598</c:v>
                </c:pt>
                <c:pt idx="12">
                  <c:v>52.860847018150402</c:v>
                </c:pt>
                <c:pt idx="13">
                  <c:v>55.488331892826302</c:v>
                </c:pt>
                <c:pt idx="14">
                  <c:v>56.214347450302498</c:v>
                </c:pt>
                <c:pt idx="15">
                  <c:v>66.171132238547997</c:v>
                </c:pt>
                <c:pt idx="16">
                  <c:v>55.384615384615401</c:v>
                </c:pt>
                <c:pt idx="17">
                  <c:v>57.942955920484003</c:v>
                </c:pt>
                <c:pt idx="18">
                  <c:v>58.150388936905799</c:v>
                </c:pt>
                <c:pt idx="19">
                  <c:v>67.312013828867805</c:v>
                </c:pt>
                <c:pt idx="20">
                  <c:v>56.974935177182402</c:v>
                </c:pt>
                <c:pt idx="21">
                  <c:v>59.1184096802074</c:v>
                </c:pt>
                <c:pt idx="22">
                  <c:v>59.602420051858303</c:v>
                </c:pt>
                <c:pt idx="23">
                  <c:v>69.490060501296497</c:v>
                </c:pt>
                <c:pt idx="24">
                  <c:v>58.496110630942098</c:v>
                </c:pt>
                <c:pt idx="25">
                  <c:v>60.777873811581699</c:v>
                </c:pt>
                <c:pt idx="26">
                  <c:v>61.192739844425198</c:v>
                </c:pt>
                <c:pt idx="27">
                  <c:v>72.739844425237706</c:v>
                </c:pt>
                <c:pt idx="28">
                  <c:v>60.328435609334498</c:v>
                </c:pt>
                <c:pt idx="29">
                  <c:v>64.511668107173705</c:v>
                </c:pt>
                <c:pt idx="30">
                  <c:v>64.788245462402799</c:v>
                </c:pt>
                <c:pt idx="31">
                  <c:v>77.130509939498694</c:v>
                </c:pt>
                <c:pt idx="32">
                  <c:v>64.684528954191904</c:v>
                </c:pt>
                <c:pt idx="33">
                  <c:v>67.623163353500402</c:v>
                </c:pt>
                <c:pt idx="34">
                  <c:v>67.623163353500402</c:v>
                </c:pt>
                <c:pt idx="35">
                  <c:v>79.861711322385503</c:v>
                </c:pt>
                <c:pt idx="36">
                  <c:v>65.341400172860901</c:v>
                </c:pt>
                <c:pt idx="37">
                  <c:v>68.902333621434806</c:v>
                </c:pt>
                <c:pt idx="38">
                  <c:v>69.006050129645601</c:v>
                </c:pt>
                <c:pt idx="39">
                  <c:v>81.694036300777896</c:v>
                </c:pt>
                <c:pt idx="40">
                  <c:v>68.660328435609401</c:v>
                </c:pt>
                <c:pt idx="41">
                  <c:v>72.808988764044898</c:v>
                </c:pt>
                <c:pt idx="42">
                  <c:v>72.359550561797803</c:v>
                </c:pt>
                <c:pt idx="43">
                  <c:v>84.390665514261002</c:v>
                </c:pt>
                <c:pt idx="44">
                  <c:v>69.835782195332797</c:v>
                </c:pt>
                <c:pt idx="45">
                  <c:v>72.774416594641394</c:v>
                </c:pt>
                <c:pt idx="46">
                  <c:v>72.566983578219507</c:v>
                </c:pt>
                <c:pt idx="47">
                  <c:v>86.015557476231606</c:v>
                </c:pt>
                <c:pt idx="48">
                  <c:v>69.835782195332797</c:v>
                </c:pt>
                <c:pt idx="49">
                  <c:v>74.987035436473604</c:v>
                </c:pt>
                <c:pt idx="50">
                  <c:v>74.779602420051901</c:v>
                </c:pt>
                <c:pt idx="51">
                  <c:v>88.988764044943807</c:v>
                </c:pt>
                <c:pt idx="52">
                  <c:v>72.739844425237706</c:v>
                </c:pt>
                <c:pt idx="53">
                  <c:v>78.098530682800401</c:v>
                </c:pt>
                <c:pt idx="54">
                  <c:v>77.545375972342299</c:v>
                </c:pt>
                <c:pt idx="55">
                  <c:v>91.235955056179805</c:v>
                </c:pt>
                <c:pt idx="56">
                  <c:v>76.266205704407994</c:v>
                </c:pt>
                <c:pt idx="57">
                  <c:v>80.864304235090799</c:v>
                </c:pt>
                <c:pt idx="58">
                  <c:v>80.276577355229094</c:v>
                </c:pt>
                <c:pt idx="59">
                  <c:v>92.929991356957601</c:v>
                </c:pt>
                <c:pt idx="60">
                  <c:v>76.542783059637003</c:v>
                </c:pt>
                <c:pt idx="61">
                  <c:v>81.866897147795996</c:v>
                </c:pt>
                <c:pt idx="62">
                  <c:v>82.005185825410607</c:v>
                </c:pt>
                <c:pt idx="63">
                  <c:v>95.764909248055304</c:v>
                </c:pt>
                <c:pt idx="64">
                  <c:v>78.582541054451198</c:v>
                </c:pt>
                <c:pt idx="65">
                  <c:v>83.8375108038029</c:v>
                </c:pt>
                <c:pt idx="66">
                  <c:v>84.079515989628405</c:v>
                </c:pt>
                <c:pt idx="67">
                  <c:v>97.977528089887699</c:v>
                </c:pt>
                <c:pt idx="68">
                  <c:v>81.140881590319793</c:v>
                </c:pt>
                <c:pt idx="69">
                  <c:v>86.914433880725994</c:v>
                </c:pt>
                <c:pt idx="70">
                  <c:v>86.499567847882403</c:v>
                </c:pt>
                <c:pt idx="71">
                  <c:v>102.26447709593801</c:v>
                </c:pt>
                <c:pt idx="72">
                  <c:v>83.768366464995694</c:v>
                </c:pt>
                <c:pt idx="73">
                  <c:v>88.815903197925707</c:v>
                </c:pt>
                <c:pt idx="74">
                  <c:v>89.092480553154701</c:v>
                </c:pt>
                <c:pt idx="75">
                  <c:v>104.269662921348</c:v>
                </c:pt>
                <c:pt idx="76">
                  <c:v>85.808124459809903</c:v>
                </c:pt>
                <c:pt idx="77">
                  <c:v>91.063094209161605</c:v>
                </c:pt>
                <c:pt idx="78">
                  <c:v>92.549697493517698</c:v>
                </c:pt>
                <c:pt idx="79">
                  <c:v>108.522039757995</c:v>
                </c:pt>
                <c:pt idx="80">
                  <c:v>89.369057908383795</c:v>
                </c:pt>
                <c:pt idx="81">
                  <c:v>96.283491789109803</c:v>
                </c:pt>
                <c:pt idx="82">
                  <c:v>95.177182368193598</c:v>
                </c:pt>
                <c:pt idx="83">
                  <c:v>112.843560933449</c:v>
                </c:pt>
                <c:pt idx="84">
                  <c:v>92.238547968885101</c:v>
                </c:pt>
                <c:pt idx="85">
                  <c:v>97.424373379429596</c:v>
                </c:pt>
                <c:pt idx="86">
                  <c:v>97.1132238547969</c:v>
                </c:pt>
                <c:pt idx="87">
                  <c:v>113.223854796889</c:v>
                </c:pt>
                <c:pt idx="88">
                  <c:v>93.552290406222994</c:v>
                </c:pt>
                <c:pt idx="89">
                  <c:v>99.2221261884184</c:v>
                </c:pt>
                <c:pt idx="90">
                  <c:v>100.466724286949</c:v>
                </c:pt>
                <c:pt idx="91">
                  <c:v>120.38029386344</c:v>
                </c:pt>
                <c:pt idx="92">
                  <c:v>96.456352636127903</c:v>
                </c:pt>
                <c:pt idx="93">
                  <c:v>104.753673292999</c:v>
                </c:pt>
                <c:pt idx="94">
                  <c:v>105.133967156439</c:v>
                </c:pt>
                <c:pt idx="95">
                  <c:v>125.11668107173701</c:v>
                </c:pt>
                <c:pt idx="96">
                  <c:v>100.88159031979301</c:v>
                </c:pt>
                <c:pt idx="97">
                  <c:v>108.591184096802</c:v>
                </c:pt>
                <c:pt idx="98">
                  <c:v>110.250648228176</c:v>
                </c:pt>
                <c:pt idx="99">
                  <c:v>129.12705272255801</c:v>
                </c:pt>
                <c:pt idx="100">
                  <c:v>104.85738980121</c:v>
                </c:pt>
                <c:pt idx="101">
                  <c:v>113.154710458081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8F-4AB0-8086-886A63D0C7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3760856"/>
        <c:axId val="673763480"/>
      </c:lineChart>
      <c:catAx>
        <c:axId val="6737608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763480"/>
        <c:crosses val="autoZero"/>
        <c:auto val="1"/>
        <c:lblAlgn val="ctr"/>
        <c:lblOffset val="100"/>
        <c:noMultiLvlLbl val="0"/>
      </c:catAx>
      <c:valAx>
        <c:axId val="673763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760856"/>
        <c:crosses val="autoZero"/>
        <c:crossBetween val="between"/>
      </c:valAx>
      <c:spPr>
        <a:solidFill>
          <a:schemeClr val="accent4">
            <a:lumMod val="20000"/>
            <a:lumOff val="80000"/>
          </a:schemeClr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'Non Seasonal Graph'!$F$2</c:f>
              <c:strCache>
                <c:ptCount val="1"/>
                <c:pt idx="0">
                  <c:v>Employment 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'Non Seasonal Graph'!$F$3:$F$103</c:f>
              <c:numCache>
                <c:formatCode>0.0</c:formatCode>
                <c:ptCount val="101"/>
                <c:pt idx="0">
                  <c:v>117.7</c:v>
                </c:pt>
                <c:pt idx="1">
                  <c:v>117.8</c:v>
                </c:pt>
                <c:pt idx="2">
                  <c:v>117.7</c:v>
                </c:pt>
                <c:pt idx="3">
                  <c:v>118.2</c:v>
                </c:pt>
                <c:pt idx="4">
                  <c:v>118.1</c:v>
                </c:pt>
                <c:pt idx="5">
                  <c:v>119</c:v>
                </c:pt>
                <c:pt idx="6">
                  <c:v>119.5</c:v>
                </c:pt>
                <c:pt idx="7">
                  <c:v>120.3</c:v>
                </c:pt>
                <c:pt idx="8">
                  <c:v>120.6</c:v>
                </c:pt>
                <c:pt idx="9">
                  <c:v>121.1</c:v>
                </c:pt>
                <c:pt idx="10">
                  <c:v>121.2</c:v>
                </c:pt>
                <c:pt idx="11">
                  <c:v>121</c:v>
                </c:pt>
                <c:pt idx="12">
                  <c:v>120.7</c:v>
                </c:pt>
                <c:pt idx="13">
                  <c:v>121.2</c:v>
                </c:pt>
                <c:pt idx="14">
                  <c:v>121.9</c:v>
                </c:pt>
                <c:pt idx="15">
                  <c:v>122.3</c:v>
                </c:pt>
                <c:pt idx="16">
                  <c:v>122.9</c:v>
                </c:pt>
                <c:pt idx="17">
                  <c:v>124.9</c:v>
                </c:pt>
                <c:pt idx="18">
                  <c:v>125.8</c:v>
                </c:pt>
                <c:pt idx="19">
                  <c:v>127.1</c:v>
                </c:pt>
                <c:pt idx="20">
                  <c:v>128</c:v>
                </c:pt>
                <c:pt idx="21">
                  <c:v>129</c:v>
                </c:pt>
                <c:pt idx="22">
                  <c:v>130.80000000000001</c:v>
                </c:pt>
                <c:pt idx="23">
                  <c:v>131.69999999999999</c:v>
                </c:pt>
                <c:pt idx="24">
                  <c:v>132.80000000000001</c:v>
                </c:pt>
                <c:pt idx="25">
                  <c:v>133.69999999999999</c:v>
                </c:pt>
                <c:pt idx="26">
                  <c:v>134.19999999999999</c:v>
                </c:pt>
                <c:pt idx="27">
                  <c:v>134.80000000000001</c:v>
                </c:pt>
                <c:pt idx="28">
                  <c:v>134.30000000000001</c:v>
                </c:pt>
                <c:pt idx="29">
                  <c:v>136.19999999999999</c:v>
                </c:pt>
                <c:pt idx="30">
                  <c:v>138.19999999999999</c:v>
                </c:pt>
                <c:pt idx="31">
                  <c:v>139.30000000000001</c:v>
                </c:pt>
                <c:pt idx="32">
                  <c:v>139.9</c:v>
                </c:pt>
                <c:pt idx="33">
                  <c:v>141</c:v>
                </c:pt>
                <c:pt idx="34">
                  <c:v>141.80000000000001</c:v>
                </c:pt>
                <c:pt idx="35">
                  <c:v>143.19999999999999</c:v>
                </c:pt>
                <c:pt idx="36">
                  <c:v>143.69999999999999</c:v>
                </c:pt>
                <c:pt idx="37">
                  <c:v>146</c:v>
                </c:pt>
                <c:pt idx="38">
                  <c:v>146.80000000000001</c:v>
                </c:pt>
                <c:pt idx="39">
                  <c:v>146.80000000000001</c:v>
                </c:pt>
                <c:pt idx="40">
                  <c:v>147.4</c:v>
                </c:pt>
                <c:pt idx="41">
                  <c:v>148.1</c:v>
                </c:pt>
                <c:pt idx="42">
                  <c:v>149</c:v>
                </c:pt>
                <c:pt idx="43">
                  <c:v>150.69999999999999</c:v>
                </c:pt>
                <c:pt idx="44">
                  <c:v>150.80000000000001</c:v>
                </c:pt>
                <c:pt idx="45">
                  <c:v>152.30000000000001</c:v>
                </c:pt>
                <c:pt idx="46">
                  <c:v>153.6</c:v>
                </c:pt>
                <c:pt idx="47">
                  <c:v>154.9</c:v>
                </c:pt>
                <c:pt idx="48">
                  <c:v>156.4</c:v>
                </c:pt>
                <c:pt idx="49">
                  <c:v>158.19999999999999</c:v>
                </c:pt>
                <c:pt idx="50">
                  <c:v>159.5</c:v>
                </c:pt>
                <c:pt idx="51">
                  <c:v>161.4</c:v>
                </c:pt>
                <c:pt idx="52">
                  <c:v>162.5</c:v>
                </c:pt>
                <c:pt idx="53">
                  <c:v>165</c:v>
                </c:pt>
                <c:pt idx="54">
                  <c:v>166.9</c:v>
                </c:pt>
                <c:pt idx="55">
                  <c:v>168.5</c:v>
                </c:pt>
                <c:pt idx="56">
                  <c:v>169.3</c:v>
                </c:pt>
                <c:pt idx="57">
                  <c:v>169.1</c:v>
                </c:pt>
                <c:pt idx="58">
                  <c:v>170</c:v>
                </c:pt>
                <c:pt idx="59">
                  <c:v>168.4</c:v>
                </c:pt>
                <c:pt idx="60">
                  <c:v>167.9</c:v>
                </c:pt>
                <c:pt idx="61">
                  <c:v>168.5</c:v>
                </c:pt>
                <c:pt idx="62">
                  <c:v>168.6</c:v>
                </c:pt>
                <c:pt idx="63">
                  <c:v>166.9</c:v>
                </c:pt>
                <c:pt idx="64">
                  <c:v>164.8</c:v>
                </c:pt>
                <c:pt idx="65">
                  <c:v>162.30000000000001</c:v>
                </c:pt>
                <c:pt idx="66">
                  <c:v>160.4</c:v>
                </c:pt>
                <c:pt idx="67">
                  <c:v>158.5</c:v>
                </c:pt>
                <c:pt idx="68">
                  <c:v>156.9</c:v>
                </c:pt>
                <c:pt idx="69">
                  <c:v>155.4</c:v>
                </c:pt>
                <c:pt idx="70">
                  <c:v>154.30000000000001</c:v>
                </c:pt>
                <c:pt idx="71">
                  <c:v>153.5</c:v>
                </c:pt>
                <c:pt idx="72">
                  <c:v>151.9</c:v>
                </c:pt>
                <c:pt idx="73">
                  <c:v>150.69999999999999</c:v>
                </c:pt>
                <c:pt idx="74">
                  <c:v>150.4</c:v>
                </c:pt>
                <c:pt idx="75">
                  <c:v>150.4</c:v>
                </c:pt>
                <c:pt idx="76">
                  <c:v>149.4</c:v>
                </c:pt>
                <c:pt idx="77">
                  <c:v>149.19999999999999</c:v>
                </c:pt>
                <c:pt idx="78">
                  <c:v>149.30000000000001</c:v>
                </c:pt>
                <c:pt idx="79">
                  <c:v>148.80000000000001</c:v>
                </c:pt>
                <c:pt idx="80">
                  <c:v>148.4</c:v>
                </c:pt>
                <c:pt idx="81">
                  <c:v>148.30000000000001</c:v>
                </c:pt>
                <c:pt idx="82">
                  <c:v>148.1</c:v>
                </c:pt>
                <c:pt idx="83">
                  <c:v>148.1</c:v>
                </c:pt>
                <c:pt idx="84">
                  <c:v>147.4</c:v>
                </c:pt>
                <c:pt idx="85">
                  <c:v>148.1</c:v>
                </c:pt>
                <c:pt idx="86">
                  <c:v>147.9</c:v>
                </c:pt>
                <c:pt idx="87">
                  <c:v>147.9</c:v>
                </c:pt>
                <c:pt idx="88">
                  <c:v>148.5</c:v>
                </c:pt>
                <c:pt idx="89">
                  <c:v>149.19999999999999</c:v>
                </c:pt>
                <c:pt idx="90">
                  <c:v>150.30000000000001</c:v>
                </c:pt>
                <c:pt idx="91">
                  <c:v>149.9</c:v>
                </c:pt>
                <c:pt idx="92">
                  <c:v>150</c:v>
                </c:pt>
                <c:pt idx="93">
                  <c:v>150.6</c:v>
                </c:pt>
                <c:pt idx="94">
                  <c:v>150.69999999999999</c:v>
                </c:pt>
                <c:pt idx="95">
                  <c:v>151.30000000000001</c:v>
                </c:pt>
                <c:pt idx="96">
                  <c:v>150.4</c:v>
                </c:pt>
                <c:pt idx="97">
                  <c:v>151.1</c:v>
                </c:pt>
                <c:pt idx="98">
                  <c:v>150.4</c:v>
                </c:pt>
                <c:pt idx="99">
                  <c:v>150.19999999999999</c:v>
                </c:pt>
                <c:pt idx="100">
                  <c:v>149.80000000000001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DC-400B-B5F8-6EA265ED43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3748064"/>
        <c:axId val="673749376"/>
      </c:lineChart>
      <c:catAx>
        <c:axId val="673748064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749376"/>
        <c:crosses val="autoZero"/>
        <c:auto val="1"/>
        <c:lblAlgn val="ctr"/>
        <c:lblOffset val="100"/>
        <c:noMultiLvlLbl val="0"/>
      </c:catAx>
      <c:valAx>
        <c:axId val="67374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748064"/>
        <c:crosses val="autoZero"/>
        <c:crossBetween val="between"/>
      </c:valAx>
      <c:spPr>
        <a:solidFill>
          <a:schemeClr val="accent6">
            <a:lumMod val="20000"/>
            <a:lumOff val="80000"/>
          </a:schemeClr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4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390525</xdr:colOff>
      <xdr:row>7</xdr:row>
      <xdr:rowOff>95250</xdr:rowOff>
    </xdr:from>
    <xdr:to>
      <xdr:col>40</xdr:col>
      <xdr:colOff>476250</xdr:colOff>
      <xdr:row>21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457200</xdr:colOff>
      <xdr:row>1</xdr:row>
      <xdr:rowOff>171450</xdr:rowOff>
    </xdr:from>
    <xdr:to>
      <xdr:col>41</xdr:col>
      <xdr:colOff>133350</xdr:colOff>
      <xdr:row>16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295275</xdr:colOff>
      <xdr:row>14</xdr:row>
      <xdr:rowOff>133350</xdr:rowOff>
    </xdr:from>
    <xdr:to>
      <xdr:col>27</xdr:col>
      <xdr:colOff>123825</xdr:colOff>
      <xdr:row>31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247650</xdr:colOff>
      <xdr:row>3</xdr:row>
      <xdr:rowOff>19050</xdr:rowOff>
    </xdr:from>
    <xdr:to>
      <xdr:col>27</xdr:col>
      <xdr:colOff>342900</xdr:colOff>
      <xdr:row>20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s://fred.stlouisfed.org/search?nasw=0&amp;st=uk%20retail%20sales&amp;t=nsa%3Bquarterly%3Bretail%20trade%3Bunited%20kingdom&amp;ob=sr&amp;od=desc" TargetMode="External"/><Relationship Id="rId1" Type="http://schemas.openxmlformats.org/officeDocument/2006/relationships/hyperlink" Target="https://fred.stlouisfed.org/series/SLRTTO02GBQ661N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https://fred.stlouisfed.org/search/?st=time%20series%20data%20not%20seasonally%20adjusted" TargetMode="External"/><Relationship Id="rId1" Type="http://schemas.openxmlformats.org/officeDocument/2006/relationships/hyperlink" Target="https://fred.stlouisfed.org/series/QUSPAM770A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8" tint="-0.249977111117893"/>
  </sheetPr>
  <dimension ref="A1:Q142"/>
  <sheetViews>
    <sheetView topLeftCell="G100" workbookViewId="0">
      <selection activeCell="M113" sqref="M113"/>
    </sheetView>
  </sheetViews>
  <sheetFormatPr defaultColWidth="9.1796875" defaultRowHeight="14.5" x14ac:dyDescent="0.35"/>
  <cols>
    <col min="1" max="1" width="18" style="13" bestFit="1" customWidth="1"/>
    <col min="2" max="2" width="12" style="13" bestFit="1" customWidth="1"/>
    <col min="3" max="3" width="14.54296875" style="13" bestFit="1" customWidth="1"/>
    <col min="4" max="4" width="12" style="13" bestFit="1" customWidth="1"/>
    <col min="5" max="5" width="27" style="13" customWidth="1"/>
    <col min="6" max="6" width="13.453125" style="13" bestFit="1" customWidth="1"/>
    <col min="7" max="7" width="12" style="13" bestFit="1" customWidth="1"/>
    <col min="8" max="8" width="20.54296875" style="13" bestFit="1" customWidth="1"/>
    <col min="9" max="9" width="30.1796875" style="13" bestFit="1" customWidth="1"/>
    <col min="10" max="10" width="14" style="13" bestFit="1" customWidth="1"/>
    <col min="11" max="11" width="38.81640625" style="13" bestFit="1" customWidth="1"/>
    <col min="12" max="12" width="10.54296875" style="13" bestFit="1" customWidth="1"/>
    <col min="13" max="13" width="25" style="13" bestFit="1" customWidth="1"/>
    <col min="14" max="14" width="15.7265625" style="13" bestFit="1" customWidth="1"/>
    <col min="15" max="15" width="21.7265625" style="13" bestFit="1" customWidth="1"/>
    <col min="16" max="16" width="22.7265625" style="13" bestFit="1" customWidth="1"/>
    <col min="17" max="17" width="18.1796875" style="13" bestFit="1" customWidth="1"/>
    <col min="18" max="16384" width="9.1796875" style="13"/>
  </cols>
  <sheetData>
    <row r="1" spans="1:17" ht="29.25" customHeight="1" x14ac:dyDescent="0.35">
      <c r="A1" s="62" t="s">
        <v>78</v>
      </c>
      <c r="B1" s="62" t="s">
        <v>14</v>
      </c>
      <c r="C1" s="62" t="s">
        <v>18</v>
      </c>
      <c r="D1" s="62" t="s">
        <v>19</v>
      </c>
      <c r="E1" s="62" t="s">
        <v>79</v>
      </c>
      <c r="F1" s="62" t="s">
        <v>80</v>
      </c>
      <c r="G1" s="62" t="s">
        <v>22</v>
      </c>
      <c r="H1" s="62" t="s">
        <v>81</v>
      </c>
      <c r="I1" s="62" t="s">
        <v>82</v>
      </c>
      <c r="J1" s="62" t="s">
        <v>25</v>
      </c>
      <c r="K1" s="62" t="s">
        <v>83</v>
      </c>
      <c r="L1" s="62" t="s">
        <v>27</v>
      </c>
      <c r="M1" s="62" t="s">
        <v>84</v>
      </c>
      <c r="N1" s="62" t="s">
        <v>29</v>
      </c>
      <c r="O1" s="62" t="s">
        <v>85</v>
      </c>
      <c r="P1" s="62" t="s">
        <v>86</v>
      </c>
      <c r="Q1" s="62" t="s">
        <v>87</v>
      </c>
    </row>
    <row r="2" spans="1:17" x14ac:dyDescent="0.35">
      <c r="A2" s="63">
        <v>34335</v>
      </c>
      <c r="B2" s="64">
        <v>1</v>
      </c>
      <c r="C2" s="64">
        <v>1</v>
      </c>
      <c r="D2" s="64">
        <v>1</v>
      </c>
      <c r="E2" s="65">
        <v>46.776145203111497</v>
      </c>
      <c r="F2" s="50"/>
      <c r="G2" s="50"/>
      <c r="H2" s="50"/>
      <c r="I2" s="39">
        <f>VLOOKUP(D2,$J$106:$K$109,2,FALSE)</f>
        <v>-5.8811275569000028</v>
      </c>
      <c r="J2" s="66">
        <f>E2-I2</f>
        <v>52.657272760011502</v>
      </c>
      <c r="K2" s="39">
        <f>$B$138+$B$139*B2</f>
        <v>48.28363093083469</v>
      </c>
      <c r="L2" s="39">
        <f>K2+I2</f>
        <v>42.402503373934685</v>
      </c>
      <c r="M2" s="66">
        <f>E2-L2</f>
        <v>4.3736418291768118</v>
      </c>
      <c r="N2" s="66">
        <f>ABS(M2)</f>
        <v>4.3736418291768118</v>
      </c>
      <c r="O2" s="66">
        <f>N2/E2</f>
        <v>9.3501544648144322E-2</v>
      </c>
      <c r="P2" s="67">
        <f>(M2/E2)*100</f>
        <v>9.3501544648144321</v>
      </c>
      <c r="Q2" s="67">
        <f>ABS(P2)</f>
        <v>9.3501544648144321</v>
      </c>
    </row>
    <row r="3" spans="1:17" x14ac:dyDescent="0.35">
      <c r="A3" s="63">
        <v>34425</v>
      </c>
      <c r="B3" s="64">
        <v>2</v>
      </c>
      <c r="C3" s="64"/>
      <c r="D3" s="64">
        <v>2</v>
      </c>
      <c r="E3" s="65">
        <v>48.435609334485797</v>
      </c>
      <c r="F3" s="50"/>
      <c r="G3" s="50"/>
      <c r="H3" s="50"/>
      <c r="I3" s="39">
        <f t="shared" ref="I3:I66" si="0">VLOOKUP(D3,$J$106:$K$109,2,FALSE)</f>
        <v>-2.0614430279458515</v>
      </c>
      <c r="J3" s="66">
        <f t="shared" ref="J3:J66" si="1">E3-I3</f>
        <v>50.497052362431646</v>
      </c>
      <c r="K3" s="39">
        <f t="shared" ref="K3:K66" si="2">$B$138+$B$139*B3</f>
        <v>48.896588100288682</v>
      </c>
      <c r="L3" s="39">
        <f t="shared" ref="L3:L66" si="3">K3+I3</f>
        <v>46.835145072342833</v>
      </c>
      <c r="M3" s="66">
        <f t="shared" ref="M3:M66" si="4">E3-L3</f>
        <v>1.6004642621429639</v>
      </c>
      <c r="N3" s="66">
        <f t="shared" ref="N3:N66" si="5">ABS(M3)</f>
        <v>1.6004642621429639</v>
      </c>
      <c r="O3" s="66">
        <f t="shared" ref="O3:O66" si="6">N3/E3</f>
        <v>3.3043132607055797E-2</v>
      </c>
      <c r="P3" s="67">
        <f t="shared" ref="P3:P66" si="7">(M3/E3)*100</f>
        <v>3.3043132607055798</v>
      </c>
      <c r="Q3" s="67">
        <f t="shared" ref="Q3:Q66" si="8">ABS(P3)</f>
        <v>3.3043132607055798</v>
      </c>
    </row>
    <row r="4" spans="1:17" x14ac:dyDescent="0.35">
      <c r="A4" s="63">
        <v>34516</v>
      </c>
      <c r="B4" s="64">
        <v>3</v>
      </c>
      <c r="C4" s="64"/>
      <c r="D4" s="64">
        <v>3</v>
      </c>
      <c r="E4" s="65">
        <v>49.092480553154701</v>
      </c>
      <c r="F4" s="68">
        <f>AVERAGE(E2:E5)</f>
        <v>50.501296456352648</v>
      </c>
      <c r="G4" s="68">
        <f>AVERAGE(F4:F5)</f>
        <v>50.617977528089895</v>
      </c>
      <c r="H4" s="68">
        <f>E4-G4</f>
        <v>-1.5254969749351943</v>
      </c>
      <c r="I4" s="39">
        <f t="shared" si="0"/>
        <v>-2.4916360558916963</v>
      </c>
      <c r="J4" s="66">
        <f t="shared" si="1"/>
        <v>51.584116609046397</v>
      </c>
      <c r="K4" s="39">
        <f t="shared" si="2"/>
        <v>49.509545269742674</v>
      </c>
      <c r="L4" s="39">
        <f t="shared" si="3"/>
        <v>47.017909213850977</v>
      </c>
      <c r="M4" s="66">
        <f t="shared" si="4"/>
        <v>2.0745713393037235</v>
      </c>
      <c r="N4" s="66">
        <f t="shared" si="5"/>
        <v>2.0745713393037235</v>
      </c>
      <c r="O4" s="66">
        <f t="shared" si="6"/>
        <v>4.2258433795324096E-2</v>
      </c>
      <c r="P4" s="67">
        <f t="shared" si="7"/>
        <v>4.2258433795324093</v>
      </c>
      <c r="Q4" s="67">
        <f t="shared" si="8"/>
        <v>4.2258433795324093</v>
      </c>
    </row>
    <row r="5" spans="1:17" x14ac:dyDescent="0.35">
      <c r="A5" s="63">
        <v>34608</v>
      </c>
      <c r="B5" s="64">
        <v>4</v>
      </c>
      <c r="C5" s="64"/>
      <c r="D5" s="64">
        <v>4</v>
      </c>
      <c r="E5" s="65">
        <v>57.700950734658598</v>
      </c>
      <c r="F5" s="68">
        <f t="shared" ref="F5:F68" si="9">AVERAGE(E3:E6)</f>
        <v>50.734658599827149</v>
      </c>
      <c r="G5" s="68">
        <f t="shared" ref="G5:G68" si="10">AVERAGE(F5:F6)</f>
        <v>50.933448573898012</v>
      </c>
      <c r="H5" s="68">
        <f t="shared" ref="H5:H68" si="11">E5-G5</f>
        <v>6.7675021607605856</v>
      </c>
      <c r="I5" s="39">
        <f t="shared" si="0"/>
        <v>10.434206640737552</v>
      </c>
      <c r="J5" s="66">
        <f t="shared" si="1"/>
        <v>47.266744093921048</v>
      </c>
      <c r="K5" s="39">
        <f t="shared" si="2"/>
        <v>50.122502439196666</v>
      </c>
      <c r="L5" s="39">
        <f t="shared" si="3"/>
        <v>60.556709079934215</v>
      </c>
      <c r="M5" s="66">
        <f t="shared" si="4"/>
        <v>-2.8557583452756177</v>
      </c>
      <c r="N5" s="66">
        <f t="shared" si="5"/>
        <v>2.8557583452756177</v>
      </c>
      <c r="O5" s="66">
        <f t="shared" si="6"/>
        <v>4.9492396726840769E-2</v>
      </c>
      <c r="P5" s="67">
        <f t="shared" si="7"/>
        <v>-4.9492396726840768</v>
      </c>
      <c r="Q5" s="67">
        <f t="shared" si="8"/>
        <v>4.9492396726840768</v>
      </c>
    </row>
    <row r="6" spans="1:17" x14ac:dyDescent="0.35">
      <c r="A6" s="63">
        <v>34700</v>
      </c>
      <c r="B6" s="64">
        <v>5</v>
      </c>
      <c r="C6" s="64">
        <v>2</v>
      </c>
      <c r="D6" s="64">
        <v>1</v>
      </c>
      <c r="E6" s="65">
        <v>47.709593777009502</v>
      </c>
      <c r="F6" s="68">
        <f t="shared" si="9"/>
        <v>51.132238547968875</v>
      </c>
      <c r="G6" s="68">
        <f t="shared" si="10"/>
        <v>51.313742437337936</v>
      </c>
      <c r="H6" s="68">
        <f t="shared" si="11"/>
        <v>-3.6041486603284341</v>
      </c>
      <c r="I6" s="39">
        <f t="shared" si="0"/>
        <v>-5.8811275569000028</v>
      </c>
      <c r="J6" s="66">
        <f t="shared" si="1"/>
        <v>53.590721333909507</v>
      </c>
      <c r="K6" s="39">
        <f t="shared" si="2"/>
        <v>50.735459608650658</v>
      </c>
      <c r="L6" s="39">
        <f t="shared" si="3"/>
        <v>44.854332051750653</v>
      </c>
      <c r="M6" s="66">
        <f t="shared" si="4"/>
        <v>2.855261725258849</v>
      </c>
      <c r="N6" s="66">
        <f t="shared" si="5"/>
        <v>2.855261725258849</v>
      </c>
      <c r="O6" s="66">
        <f t="shared" si="6"/>
        <v>5.9846699567472621E-2</v>
      </c>
      <c r="P6" s="67">
        <f t="shared" si="7"/>
        <v>5.9846699567472621</v>
      </c>
      <c r="Q6" s="67">
        <f t="shared" si="8"/>
        <v>5.9846699567472621</v>
      </c>
    </row>
    <row r="7" spans="1:17" x14ac:dyDescent="0.35">
      <c r="A7" s="63">
        <v>34790</v>
      </c>
      <c r="B7" s="64">
        <v>6</v>
      </c>
      <c r="C7" s="64"/>
      <c r="D7" s="64">
        <v>2</v>
      </c>
      <c r="E7" s="65">
        <v>50.025929127052699</v>
      </c>
      <c r="F7" s="68">
        <f t="shared" si="9"/>
        <v>51.495246326706997</v>
      </c>
      <c r="G7" s="68">
        <f t="shared" si="10"/>
        <v>51.780466724286953</v>
      </c>
      <c r="H7" s="68">
        <f t="shared" si="11"/>
        <v>-1.7545375972342541</v>
      </c>
      <c r="I7" s="39">
        <f t="shared" si="0"/>
        <v>-2.0614430279458515</v>
      </c>
      <c r="J7" s="66">
        <f t="shared" si="1"/>
        <v>52.087372154998548</v>
      </c>
      <c r="K7" s="39">
        <f t="shared" si="2"/>
        <v>51.348416778104657</v>
      </c>
      <c r="L7" s="39">
        <f t="shared" si="3"/>
        <v>49.286973750158808</v>
      </c>
      <c r="M7" s="66">
        <f t="shared" si="4"/>
        <v>0.73895537689389101</v>
      </c>
      <c r="N7" s="66">
        <f t="shared" si="5"/>
        <v>0.73895537689389101</v>
      </c>
      <c r="O7" s="66">
        <f t="shared" si="6"/>
        <v>1.4771447323189916E-2</v>
      </c>
      <c r="P7" s="67">
        <f t="shared" si="7"/>
        <v>1.4771447323189917</v>
      </c>
      <c r="Q7" s="67">
        <f t="shared" si="8"/>
        <v>1.4771447323189917</v>
      </c>
    </row>
    <row r="8" spans="1:17" x14ac:dyDescent="0.35">
      <c r="A8" s="63">
        <v>34881</v>
      </c>
      <c r="B8" s="64">
        <v>7</v>
      </c>
      <c r="C8" s="64"/>
      <c r="D8" s="64">
        <v>3</v>
      </c>
      <c r="E8" s="65">
        <v>50.544511668107198</v>
      </c>
      <c r="F8" s="68">
        <f t="shared" si="9"/>
        <v>52.065687121866901</v>
      </c>
      <c r="G8" s="68">
        <f t="shared" si="10"/>
        <v>52.359550561797761</v>
      </c>
      <c r="H8" s="68">
        <f t="shared" si="11"/>
        <v>-1.8150388936905628</v>
      </c>
      <c r="I8" s="39">
        <f t="shared" si="0"/>
        <v>-2.4916360558916963</v>
      </c>
      <c r="J8" s="66">
        <f t="shared" si="1"/>
        <v>53.036147723998894</v>
      </c>
      <c r="K8" s="39">
        <f t="shared" si="2"/>
        <v>51.961373947558648</v>
      </c>
      <c r="L8" s="39">
        <f t="shared" si="3"/>
        <v>49.469737891666952</v>
      </c>
      <c r="M8" s="66">
        <f t="shared" si="4"/>
        <v>1.0747737764402459</v>
      </c>
      <c r="N8" s="66">
        <f t="shared" si="5"/>
        <v>1.0747737764402459</v>
      </c>
      <c r="O8" s="66">
        <f t="shared" si="6"/>
        <v>2.1263906623484333E-2</v>
      </c>
      <c r="P8" s="67">
        <f t="shared" si="7"/>
        <v>2.1263906623484332</v>
      </c>
      <c r="Q8" s="67">
        <f t="shared" si="8"/>
        <v>2.1263906623484332</v>
      </c>
    </row>
    <row r="9" spans="1:17" x14ac:dyDescent="0.35">
      <c r="A9" s="63">
        <v>34973</v>
      </c>
      <c r="B9" s="64">
        <v>8</v>
      </c>
      <c r="C9" s="64"/>
      <c r="D9" s="64">
        <v>4</v>
      </c>
      <c r="E9" s="65">
        <v>59.982713915298199</v>
      </c>
      <c r="F9" s="68">
        <f t="shared" si="9"/>
        <v>52.653414001728628</v>
      </c>
      <c r="G9" s="68">
        <f t="shared" si="10"/>
        <v>53.033707865168566</v>
      </c>
      <c r="H9" s="68">
        <f t="shared" si="11"/>
        <v>6.9490060501296327</v>
      </c>
      <c r="I9" s="39">
        <f t="shared" si="0"/>
        <v>10.434206640737552</v>
      </c>
      <c r="J9" s="66">
        <f t="shared" si="1"/>
        <v>49.548507274560649</v>
      </c>
      <c r="K9" s="39">
        <f t="shared" si="2"/>
        <v>52.57433111701264</v>
      </c>
      <c r="L9" s="39">
        <f t="shared" si="3"/>
        <v>63.00853775775019</v>
      </c>
      <c r="M9" s="66">
        <f t="shared" si="4"/>
        <v>-3.0258238424519917</v>
      </c>
      <c r="N9" s="66">
        <f t="shared" si="5"/>
        <v>3.0258238424519917</v>
      </c>
      <c r="O9" s="66">
        <f t="shared" si="6"/>
        <v>5.0444930629927283E-2</v>
      </c>
      <c r="P9" s="67">
        <f t="shared" si="7"/>
        <v>-5.0444930629927285</v>
      </c>
      <c r="Q9" s="67">
        <f t="shared" si="8"/>
        <v>5.0444930629927285</v>
      </c>
    </row>
    <row r="10" spans="1:17" x14ac:dyDescent="0.35">
      <c r="A10" s="63">
        <v>35065</v>
      </c>
      <c r="B10" s="64">
        <v>9</v>
      </c>
      <c r="C10" s="64">
        <v>3</v>
      </c>
      <c r="D10" s="64">
        <v>1</v>
      </c>
      <c r="E10" s="65">
        <v>50.060501296456401</v>
      </c>
      <c r="F10" s="68">
        <f t="shared" si="9"/>
        <v>53.414001728608497</v>
      </c>
      <c r="G10" s="68">
        <f t="shared" si="10"/>
        <v>53.789974070872972</v>
      </c>
      <c r="H10" s="68">
        <f t="shared" si="11"/>
        <v>-3.7294727744165712</v>
      </c>
      <c r="I10" s="39">
        <f t="shared" si="0"/>
        <v>-5.8811275569000028</v>
      </c>
      <c r="J10" s="66">
        <f t="shared" si="1"/>
        <v>55.941628853356406</v>
      </c>
      <c r="K10" s="39">
        <f t="shared" si="2"/>
        <v>53.187288286466632</v>
      </c>
      <c r="L10" s="39">
        <f t="shared" si="3"/>
        <v>47.306160729566628</v>
      </c>
      <c r="M10" s="66">
        <f t="shared" si="4"/>
        <v>2.7543405668897734</v>
      </c>
      <c r="N10" s="66">
        <f t="shared" si="5"/>
        <v>2.7543405668897734</v>
      </c>
      <c r="O10" s="66">
        <f t="shared" si="6"/>
        <v>5.502023542630291E-2</v>
      </c>
      <c r="P10" s="67">
        <f t="shared" si="7"/>
        <v>5.5020235426302913</v>
      </c>
      <c r="Q10" s="67">
        <f t="shared" si="8"/>
        <v>5.5020235426302913</v>
      </c>
    </row>
    <row r="11" spans="1:17" x14ac:dyDescent="0.35">
      <c r="A11" s="63">
        <v>35156</v>
      </c>
      <c r="B11" s="64">
        <v>10</v>
      </c>
      <c r="C11" s="64"/>
      <c r="D11" s="64">
        <v>2</v>
      </c>
      <c r="E11" s="65">
        <v>53.068280034572197</v>
      </c>
      <c r="F11" s="68">
        <f t="shared" si="9"/>
        <v>54.165946413137448</v>
      </c>
      <c r="G11" s="68">
        <f t="shared" si="10"/>
        <v>54.546240276577372</v>
      </c>
      <c r="H11" s="68">
        <f t="shared" si="11"/>
        <v>-1.4779602420051745</v>
      </c>
      <c r="I11" s="39">
        <f t="shared" si="0"/>
        <v>-2.0614430279458515</v>
      </c>
      <c r="J11" s="66">
        <f t="shared" si="1"/>
        <v>55.129723062518046</v>
      </c>
      <c r="K11" s="39">
        <f t="shared" si="2"/>
        <v>53.800245455920624</v>
      </c>
      <c r="L11" s="39">
        <f t="shared" si="3"/>
        <v>51.738802427974775</v>
      </c>
      <c r="M11" s="66">
        <f t="shared" si="4"/>
        <v>1.3294776065974219</v>
      </c>
      <c r="N11" s="66">
        <f t="shared" si="5"/>
        <v>1.3294776065974219</v>
      </c>
      <c r="O11" s="66">
        <f t="shared" si="6"/>
        <v>2.5052208319759222E-2</v>
      </c>
      <c r="P11" s="67">
        <f t="shared" si="7"/>
        <v>2.5052208319759224</v>
      </c>
      <c r="Q11" s="67">
        <f t="shared" si="8"/>
        <v>2.5052208319759224</v>
      </c>
    </row>
    <row r="12" spans="1:17" x14ac:dyDescent="0.35">
      <c r="A12" s="63">
        <v>35247</v>
      </c>
      <c r="B12" s="64">
        <v>11</v>
      </c>
      <c r="C12" s="64"/>
      <c r="D12" s="64">
        <v>3</v>
      </c>
      <c r="E12" s="65">
        <v>53.552290406223001</v>
      </c>
      <c r="F12" s="68">
        <f t="shared" si="9"/>
        <v>54.926534140017296</v>
      </c>
      <c r="G12" s="68">
        <f t="shared" si="10"/>
        <v>55.276577355229051</v>
      </c>
      <c r="H12" s="68">
        <f t="shared" si="11"/>
        <v>-1.72428694900605</v>
      </c>
      <c r="I12" s="39">
        <f t="shared" si="0"/>
        <v>-2.4916360558916963</v>
      </c>
      <c r="J12" s="66">
        <f t="shared" si="1"/>
        <v>56.043926462114698</v>
      </c>
      <c r="K12" s="39">
        <f t="shared" si="2"/>
        <v>54.413202625374616</v>
      </c>
      <c r="L12" s="39">
        <f t="shared" si="3"/>
        <v>51.92156656948292</v>
      </c>
      <c r="M12" s="66">
        <f t="shared" si="4"/>
        <v>1.6307238367400814</v>
      </c>
      <c r="N12" s="66">
        <f t="shared" si="5"/>
        <v>1.6307238367400814</v>
      </c>
      <c r="O12" s="66">
        <f t="shared" si="6"/>
        <v>3.045105679645374E-2</v>
      </c>
      <c r="P12" s="67">
        <f t="shared" si="7"/>
        <v>3.0451056796453742</v>
      </c>
      <c r="Q12" s="67">
        <f t="shared" si="8"/>
        <v>3.0451056796453742</v>
      </c>
    </row>
    <row r="13" spans="1:17" x14ac:dyDescent="0.35">
      <c r="A13" s="63">
        <v>35339</v>
      </c>
      <c r="B13" s="64">
        <v>12</v>
      </c>
      <c r="C13" s="64"/>
      <c r="D13" s="64">
        <v>4</v>
      </c>
      <c r="E13" s="65">
        <v>63.025064822817598</v>
      </c>
      <c r="F13" s="68">
        <f t="shared" si="9"/>
        <v>55.626620570440799</v>
      </c>
      <c r="G13" s="68">
        <f t="shared" si="10"/>
        <v>55.929127052722563</v>
      </c>
      <c r="H13" s="68">
        <f t="shared" si="11"/>
        <v>7.0959377700950341</v>
      </c>
      <c r="I13" s="39">
        <f t="shared" si="0"/>
        <v>10.434206640737552</v>
      </c>
      <c r="J13" s="66">
        <f t="shared" si="1"/>
        <v>52.590858182080048</v>
      </c>
      <c r="K13" s="39">
        <f t="shared" si="2"/>
        <v>55.026159794828608</v>
      </c>
      <c r="L13" s="39">
        <f t="shared" si="3"/>
        <v>65.460366435566158</v>
      </c>
      <c r="M13" s="66">
        <f t="shared" si="4"/>
        <v>-2.4353016127485603</v>
      </c>
      <c r="N13" s="66">
        <f t="shared" si="5"/>
        <v>2.4353016127485603</v>
      </c>
      <c r="O13" s="66">
        <f t="shared" si="6"/>
        <v>3.864020798066492E-2</v>
      </c>
      <c r="P13" s="67">
        <f t="shared" si="7"/>
        <v>-3.864020798066492</v>
      </c>
      <c r="Q13" s="67">
        <f t="shared" si="8"/>
        <v>3.864020798066492</v>
      </c>
    </row>
    <row r="14" spans="1:17" x14ac:dyDescent="0.35">
      <c r="A14" s="63">
        <v>35431</v>
      </c>
      <c r="B14" s="64">
        <v>13</v>
      </c>
      <c r="C14" s="64">
        <v>4</v>
      </c>
      <c r="D14" s="64">
        <v>1</v>
      </c>
      <c r="E14" s="65">
        <v>52.860847018150402</v>
      </c>
      <c r="F14" s="68">
        <f t="shared" si="9"/>
        <v>56.23163353500432</v>
      </c>
      <c r="G14" s="68">
        <f t="shared" si="10"/>
        <v>56.56439066551426</v>
      </c>
      <c r="H14" s="68">
        <f t="shared" si="11"/>
        <v>-3.7035436473638583</v>
      </c>
      <c r="I14" s="39">
        <f t="shared" si="0"/>
        <v>-5.8811275569000028</v>
      </c>
      <c r="J14" s="66">
        <f t="shared" si="1"/>
        <v>58.741974575050406</v>
      </c>
      <c r="K14" s="39">
        <f t="shared" si="2"/>
        <v>55.6391169642826</v>
      </c>
      <c r="L14" s="39">
        <f t="shared" si="3"/>
        <v>49.757989407382595</v>
      </c>
      <c r="M14" s="66">
        <f t="shared" si="4"/>
        <v>3.1028576107678063</v>
      </c>
      <c r="N14" s="66">
        <f t="shared" si="5"/>
        <v>3.1028576107678063</v>
      </c>
      <c r="O14" s="66">
        <f t="shared" si="6"/>
        <v>5.8698598032347137E-2</v>
      </c>
      <c r="P14" s="67">
        <f t="shared" si="7"/>
        <v>5.8698598032347133</v>
      </c>
      <c r="Q14" s="67">
        <f t="shared" si="8"/>
        <v>5.8698598032347133</v>
      </c>
    </row>
    <row r="15" spans="1:17" x14ac:dyDescent="0.35">
      <c r="A15" s="63">
        <v>35521</v>
      </c>
      <c r="B15" s="64">
        <v>14</v>
      </c>
      <c r="C15" s="64"/>
      <c r="D15" s="64">
        <v>2</v>
      </c>
      <c r="E15" s="65">
        <v>55.488331892826302</v>
      </c>
      <c r="F15" s="68">
        <f t="shared" si="9"/>
        <v>56.8971477960242</v>
      </c>
      <c r="G15" s="68">
        <f t="shared" si="10"/>
        <v>57.290406222990498</v>
      </c>
      <c r="H15" s="68">
        <f t="shared" si="11"/>
        <v>-1.8020743301641957</v>
      </c>
      <c r="I15" s="39">
        <f t="shared" si="0"/>
        <v>-2.0614430279458515</v>
      </c>
      <c r="J15" s="66">
        <f t="shared" si="1"/>
        <v>57.549774920772151</v>
      </c>
      <c r="K15" s="39">
        <f t="shared" si="2"/>
        <v>56.252074133736592</v>
      </c>
      <c r="L15" s="39">
        <f t="shared" si="3"/>
        <v>54.190631105790743</v>
      </c>
      <c r="M15" s="66">
        <f t="shared" si="4"/>
        <v>1.2977007870355592</v>
      </c>
      <c r="N15" s="66">
        <f t="shared" si="5"/>
        <v>1.2977007870355592</v>
      </c>
      <c r="O15" s="66">
        <f t="shared" si="6"/>
        <v>2.3386912937696906E-2</v>
      </c>
      <c r="P15" s="67">
        <f t="shared" si="7"/>
        <v>2.3386912937696906</v>
      </c>
      <c r="Q15" s="67">
        <f t="shared" si="8"/>
        <v>2.3386912937696906</v>
      </c>
    </row>
    <row r="16" spans="1:17" x14ac:dyDescent="0.35">
      <c r="A16" s="63">
        <v>35612</v>
      </c>
      <c r="B16" s="64">
        <v>15</v>
      </c>
      <c r="C16" s="64"/>
      <c r="D16" s="64">
        <v>3</v>
      </c>
      <c r="E16" s="65">
        <v>56.214347450302498</v>
      </c>
      <c r="F16" s="68">
        <f t="shared" si="9"/>
        <v>57.683664649956796</v>
      </c>
      <c r="G16" s="68">
        <f t="shared" si="10"/>
        <v>57.999135695764927</v>
      </c>
      <c r="H16" s="68">
        <f t="shared" si="11"/>
        <v>-1.7847882454624298</v>
      </c>
      <c r="I16" s="39">
        <f t="shared" si="0"/>
        <v>-2.4916360558916963</v>
      </c>
      <c r="J16" s="66">
        <f t="shared" si="1"/>
        <v>58.705983506194194</v>
      </c>
      <c r="K16" s="39">
        <f t="shared" si="2"/>
        <v>56.865031303190591</v>
      </c>
      <c r="L16" s="39">
        <f t="shared" si="3"/>
        <v>54.373395247298895</v>
      </c>
      <c r="M16" s="66">
        <f t="shared" si="4"/>
        <v>1.840952203003603</v>
      </c>
      <c r="N16" s="66">
        <f t="shared" si="5"/>
        <v>1.840952203003603</v>
      </c>
      <c r="O16" s="66">
        <f t="shared" si="6"/>
        <v>3.2748796108166806E-2</v>
      </c>
      <c r="P16" s="67">
        <f t="shared" si="7"/>
        <v>3.2748796108166807</v>
      </c>
      <c r="Q16" s="67">
        <f t="shared" si="8"/>
        <v>3.2748796108166807</v>
      </c>
    </row>
    <row r="17" spans="1:17" x14ac:dyDescent="0.35">
      <c r="A17" s="63">
        <v>35704</v>
      </c>
      <c r="B17" s="64">
        <v>16</v>
      </c>
      <c r="C17" s="64"/>
      <c r="D17" s="64">
        <v>4</v>
      </c>
      <c r="E17" s="65">
        <v>66.171132238547997</v>
      </c>
      <c r="F17" s="68">
        <f t="shared" si="9"/>
        <v>58.314606741573058</v>
      </c>
      <c r="G17" s="68">
        <f t="shared" si="10"/>
        <v>58.621434745030264</v>
      </c>
      <c r="H17" s="68">
        <f t="shared" si="11"/>
        <v>7.5496974935177334</v>
      </c>
      <c r="I17" s="39">
        <f t="shared" si="0"/>
        <v>10.434206640737552</v>
      </c>
      <c r="J17" s="66">
        <f t="shared" si="1"/>
        <v>55.736925597810448</v>
      </c>
      <c r="K17" s="39">
        <f t="shared" si="2"/>
        <v>57.477988472644583</v>
      </c>
      <c r="L17" s="39">
        <f t="shared" si="3"/>
        <v>67.91219511338214</v>
      </c>
      <c r="M17" s="66">
        <f t="shared" si="4"/>
        <v>-1.7410628748341423</v>
      </c>
      <c r="N17" s="66">
        <f t="shared" si="5"/>
        <v>1.7410628748341423</v>
      </c>
      <c r="O17" s="66">
        <f t="shared" si="6"/>
        <v>2.631151706090781E-2</v>
      </c>
      <c r="P17" s="67">
        <f t="shared" si="7"/>
        <v>-2.631151706090781</v>
      </c>
      <c r="Q17" s="67">
        <f t="shared" si="8"/>
        <v>2.631151706090781</v>
      </c>
    </row>
    <row r="18" spans="1:17" x14ac:dyDescent="0.35">
      <c r="A18" s="63">
        <v>35796</v>
      </c>
      <c r="B18" s="64">
        <v>17</v>
      </c>
      <c r="C18" s="64">
        <v>5</v>
      </c>
      <c r="D18" s="64">
        <v>1</v>
      </c>
      <c r="E18" s="65">
        <v>55.384615384615401</v>
      </c>
      <c r="F18" s="68">
        <f t="shared" si="9"/>
        <v>58.928262748487469</v>
      </c>
      <c r="G18" s="68">
        <f t="shared" si="10"/>
        <v>59.170267934312882</v>
      </c>
      <c r="H18" s="68">
        <f t="shared" si="11"/>
        <v>-3.7856525496974811</v>
      </c>
      <c r="I18" s="39">
        <f t="shared" si="0"/>
        <v>-5.8811275569000028</v>
      </c>
      <c r="J18" s="66">
        <f t="shared" si="1"/>
        <v>61.265742941515406</v>
      </c>
      <c r="K18" s="39">
        <f t="shared" si="2"/>
        <v>58.090945642098575</v>
      </c>
      <c r="L18" s="39">
        <f t="shared" si="3"/>
        <v>52.20981808519857</v>
      </c>
      <c r="M18" s="66">
        <f t="shared" si="4"/>
        <v>3.1747972994168308</v>
      </c>
      <c r="N18" s="66">
        <f t="shared" si="5"/>
        <v>3.1747972994168308</v>
      </c>
      <c r="O18" s="66">
        <f t="shared" si="6"/>
        <v>5.7322729017248317E-2</v>
      </c>
      <c r="P18" s="67">
        <f t="shared" si="7"/>
        <v>5.7322729017248317</v>
      </c>
      <c r="Q18" s="67">
        <f t="shared" si="8"/>
        <v>5.7322729017248317</v>
      </c>
    </row>
    <row r="19" spans="1:17" x14ac:dyDescent="0.35">
      <c r="A19" s="63">
        <v>35886</v>
      </c>
      <c r="B19" s="64">
        <v>18</v>
      </c>
      <c r="C19" s="64"/>
      <c r="D19" s="64">
        <v>2</v>
      </c>
      <c r="E19" s="65">
        <v>57.942955920484003</v>
      </c>
      <c r="F19" s="68">
        <f t="shared" si="9"/>
        <v>59.412273120138295</v>
      </c>
      <c r="G19" s="68">
        <f t="shared" si="10"/>
        <v>59.554883318928276</v>
      </c>
      <c r="H19" s="68">
        <f t="shared" si="11"/>
        <v>-1.6119273984442728</v>
      </c>
      <c r="I19" s="39">
        <f t="shared" si="0"/>
        <v>-2.0614430279458515</v>
      </c>
      <c r="J19" s="66">
        <f t="shared" si="1"/>
        <v>60.004398948429852</v>
      </c>
      <c r="K19" s="39">
        <f t="shared" si="2"/>
        <v>58.703902811552567</v>
      </c>
      <c r="L19" s="39">
        <f t="shared" si="3"/>
        <v>56.642459783606718</v>
      </c>
      <c r="M19" s="66">
        <f t="shared" si="4"/>
        <v>1.3004961368772854</v>
      </c>
      <c r="N19" s="66">
        <f t="shared" si="5"/>
        <v>1.3004961368772854</v>
      </c>
      <c r="O19" s="66">
        <f t="shared" si="6"/>
        <v>2.2444421694018786E-2</v>
      </c>
      <c r="P19" s="67">
        <f t="shared" si="7"/>
        <v>2.2444421694018786</v>
      </c>
      <c r="Q19" s="67">
        <f t="shared" si="8"/>
        <v>2.2444421694018786</v>
      </c>
    </row>
    <row r="20" spans="1:17" x14ac:dyDescent="0.35">
      <c r="A20" s="63">
        <v>35977</v>
      </c>
      <c r="B20" s="64">
        <v>19</v>
      </c>
      <c r="C20" s="64"/>
      <c r="D20" s="64">
        <v>3</v>
      </c>
      <c r="E20" s="65">
        <v>58.150388936905799</v>
      </c>
      <c r="F20" s="68">
        <f t="shared" si="9"/>
        <v>59.697493517718257</v>
      </c>
      <c r="G20" s="68">
        <f t="shared" si="10"/>
        <v>59.896283491789134</v>
      </c>
      <c r="H20" s="68">
        <f t="shared" si="11"/>
        <v>-1.7458945548833356</v>
      </c>
      <c r="I20" s="39">
        <f t="shared" si="0"/>
        <v>-2.4916360558916963</v>
      </c>
      <c r="J20" s="66">
        <f t="shared" si="1"/>
        <v>60.642024992797495</v>
      </c>
      <c r="K20" s="39">
        <f t="shared" si="2"/>
        <v>59.316859981006559</v>
      </c>
      <c r="L20" s="39">
        <f t="shared" si="3"/>
        <v>56.825223925114862</v>
      </c>
      <c r="M20" s="66">
        <f t="shared" si="4"/>
        <v>1.3251650117909364</v>
      </c>
      <c r="N20" s="66">
        <f t="shared" si="5"/>
        <v>1.3251650117909364</v>
      </c>
      <c r="O20" s="66">
        <f t="shared" si="6"/>
        <v>2.2788583808592645E-2</v>
      </c>
      <c r="P20" s="67">
        <f t="shared" si="7"/>
        <v>2.2788583808592646</v>
      </c>
      <c r="Q20" s="67">
        <f t="shared" si="8"/>
        <v>2.2788583808592646</v>
      </c>
    </row>
    <row r="21" spans="1:17" x14ac:dyDescent="0.35">
      <c r="A21" s="63">
        <v>36069</v>
      </c>
      <c r="B21" s="64">
        <v>20</v>
      </c>
      <c r="C21" s="64"/>
      <c r="D21" s="64">
        <v>4</v>
      </c>
      <c r="E21" s="65">
        <v>67.312013828867805</v>
      </c>
      <c r="F21" s="68">
        <f t="shared" si="9"/>
        <v>60.095073465860004</v>
      </c>
      <c r="G21" s="68">
        <f t="shared" si="10"/>
        <v>60.242005185825427</v>
      </c>
      <c r="H21" s="68">
        <f t="shared" si="11"/>
        <v>7.0700086430423781</v>
      </c>
      <c r="I21" s="39">
        <f t="shared" si="0"/>
        <v>10.434206640737552</v>
      </c>
      <c r="J21" s="66">
        <f t="shared" si="1"/>
        <v>56.877807188130255</v>
      </c>
      <c r="K21" s="39">
        <f t="shared" si="2"/>
        <v>59.929817150460551</v>
      </c>
      <c r="L21" s="39">
        <f t="shared" si="3"/>
        <v>70.364023791198107</v>
      </c>
      <c r="M21" s="66">
        <f t="shared" si="4"/>
        <v>-3.0520099623303025</v>
      </c>
      <c r="N21" s="66">
        <f t="shared" si="5"/>
        <v>3.0520099623303025</v>
      </c>
      <c r="O21" s="66">
        <f t="shared" si="6"/>
        <v>4.5341236856910092E-2</v>
      </c>
      <c r="P21" s="67">
        <f t="shared" si="7"/>
        <v>-4.534123685691009</v>
      </c>
      <c r="Q21" s="67">
        <f t="shared" si="8"/>
        <v>4.534123685691009</v>
      </c>
    </row>
    <row r="22" spans="1:17" x14ac:dyDescent="0.35">
      <c r="A22" s="63">
        <v>36161</v>
      </c>
      <c r="B22" s="64">
        <v>21</v>
      </c>
      <c r="C22" s="64">
        <v>6</v>
      </c>
      <c r="D22" s="64">
        <v>1</v>
      </c>
      <c r="E22" s="65">
        <v>56.974935177182402</v>
      </c>
      <c r="F22" s="68">
        <f t="shared" si="9"/>
        <v>60.38893690579085</v>
      </c>
      <c r="G22" s="68">
        <f t="shared" si="10"/>
        <v>60.570440795159911</v>
      </c>
      <c r="H22" s="68">
        <f t="shared" si="11"/>
        <v>-3.5955056179775085</v>
      </c>
      <c r="I22" s="39">
        <f t="shared" si="0"/>
        <v>-5.8811275569000028</v>
      </c>
      <c r="J22" s="66">
        <f t="shared" si="1"/>
        <v>62.856062734082407</v>
      </c>
      <c r="K22" s="39">
        <f t="shared" si="2"/>
        <v>60.542774319914543</v>
      </c>
      <c r="L22" s="39">
        <f t="shared" si="3"/>
        <v>54.661646763014538</v>
      </c>
      <c r="M22" s="66">
        <f t="shared" si="4"/>
        <v>2.3132884141678645</v>
      </c>
      <c r="N22" s="66">
        <f t="shared" si="5"/>
        <v>2.3132884141678645</v>
      </c>
      <c r="O22" s="66">
        <f t="shared" si="6"/>
        <v>4.0601861274153786E-2</v>
      </c>
      <c r="P22" s="67">
        <f t="shared" si="7"/>
        <v>4.0601861274153785</v>
      </c>
      <c r="Q22" s="67">
        <f t="shared" si="8"/>
        <v>4.0601861274153785</v>
      </c>
    </row>
    <row r="23" spans="1:17" x14ac:dyDescent="0.35">
      <c r="A23" s="63">
        <v>36251</v>
      </c>
      <c r="B23" s="64">
        <v>22</v>
      </c>
      <c r="C23" s="64"/>
      <c r="D23" s="64">
        <v>2</v>
      </c>
      <c r="E23" s="65">
        <v>59.1184096802074</v>
      </c>
      <c r="F23" s="68">
        <f t="shared" si="9"/>
        <v>60.751944684528979</v>
      </c>
      <c r="G23" s="68">
        <f t="shared" si="10"/>
        <v>61.024200518582568</v>
      </c>
      <c r="H23" s="68">
        <f t="shared" si="11"/>
        <v>-1.9057908383751681</v>
      </c>
      <c r="I23" s="39">
        <f t="shared" si="0"/>
        <v>-2.0614430279458515</v>
      </c>
      <c r="J23" s="66">
        <f t="shared" si="1"/>
        <v>61.179852708153248</v>
      </c>
      <c r="K23" s="39">
        <f t="shared" si="2"/>
        <v>61.155731489368534</v>
      </c>
      <c r="L23" s="39">
        <f t="shared" si="3"/>
        <v>59.094288461422686</v>
      </c>
      <c r="M23" s="66">
        <f t="shared" si="4"/>
        <v>2.412121878471396E-2</v>
      </c>
      <c r="N23" s="66">
        <f t="shared" si="5"/>
        <v>2.412121878471396E-2</v>
      </c>
      <c r="O23" s="66">
        <f t="shared" si="6"/>
        <v>4.0801535283500098E-4</v>
      </c>
      <c r="P23" s="67">
        <f t="shared" si="7"/>
        <v>4.0801535283500098E-2</v>
      </c>
      <c r="Q23" s="67">
        <f t="shared" si="8"/>
        <v>4.0801535283500098E-2</v>
      </c>
    </row>
    <row r="24" spans="1:17" x14ac:dyDescent="0.35">
      <c r="A24" s="63">
        <v>36342</v>
      </c>
      <c r="B24" s="64">
        <v>23</v>
      </c>
      <c r="C24" s="64"/>
      <c r="D24" s="64">
        <v>3</v>
      </c>
      <c r="E24" s="65">
        <v>59.602420051858303</v>
      </c>
      <c r="F24" s="68">
        <f t="shared" si="9"/>
        <v>61.296456352636156</v>
      </c>
      <c r="G24" s="68">
        <f t="shared" si="10"/>
        <v>61.486603284356114</v>
      </c>
      <c r="H24" s="68">
        <f t="shared" si="11"/>
        <v>-1.8841832324978114</v>
      </c>
      <c r="I24" s="39">
        <f t="shared" si="0"/>
        <v>-2.4916360558916963</v>
      </c>
      <c r="J24" s="66">
        <f t="shared" si="1"/>
        <v>62.094056107749999</v>
      </c>
      <c r="K24" s="39">
        <f t="shared" si="2"/>
        <v>61.768688658822526</v>
      </c>
      <c r="L24" s="39">
        <f t="shared" si="3"/>
        <v>59.27705260293083</v>
      </c>
      <c r="M24" s="66">
        <f t="shared" si="4"/>
        <v>0.32536744892747294</v>
      </c>
      <c r="N24" s="66">
        <f t="shared" si="5"/>
        <v>0.32536744892747294</v>
      </c>
      <c r="O24" s="66">
        <f t="shared" si="6"/>
        <v>5.4589637240296677E-3</v>
      </c>
      <c r="P24" s="67">
        <f t="shared" si="7"/>
        <v>0.54589637240296673</v>
      </c>
      <c r="Q24" s="67">
        <f t="shared" si="8"/>
        <v>0.54589637240296673</v>
      </c>
    </row>
    <row r="25" spans="1:17" x14ac:dyDescent="0.35">
      <c r="A25" s="63">
        <v>36434</v>
      </c>
      <c r="B25" s="64">
        <v>24</v>
      </c>
      <c r="C25" s="64"/>
      <c r="D25" s="64">
        <v>4</v>
      </c>
      <c r="E25" s="65">
        <v>69.490060501296497</v>
      </c>
      <c r="F25" s="68">
        <f t="shared" si="9"/>
        <v>61.676750216076073</v>
      </c>
      <c r="G25" s="68">
        <f t="shared" si="10"/>
        <v>61.884183232497861</v>
      </c>
      <c r="H25" s="68">
        <f t="shared" si="11"/>
        <v>7.6058772687986362</v>
      </c>
      <c r="I25" s="39">
        <f t="shared" si="0"/>
        <v>10.434206640737552</v>
      </c>
      <c r="J25" s="66">
        <f t="shared" si="1"/>
        <v>59.055853860558948</v>
      </c>
      <c r="K25" s="39">
        <f t="shared" si="2"/>
        <v>62.381645828276518</v>
      </c>
      <c r="L25" s="39">
        <f t="shared" si="3"/>
        <v>72.815852469014075</v>
      </c>
      <c r="M25" s="66">
        <f t="shared" si="4"/>
        <v>-3.3257919677175778</v>
      </c>
      <c r="N25" s="66">
        <f t="shared" si="5"/>
        <v>3.3257919677175778</v>
      </c>
      <c r="O25" s="66">
        <f t="shared" si="6"/>
        <v>4.7859966500612382E-2</v>
      </c>
      <c r="P25" s="67">
        <f t="shared" si="7"/>
        <v>-4.7859966500612385</v>
      </c>
      <c r="Q25" s="67">
        <f t="shared" si="8"/>
        <v>4.7859966500612385</v>
      </c>
    </row>
    <row r="26" spans="1:17" x14ac:dyDescent="0.35">
      <c r="A26" s="63">
        <v>36526</v>
      </c>
      <c r="B26" s="64">
        <v>25</v>
      </c>
      <c r="C26" s="64">
        <v>7</v>
      </c>
      <c r="D26" s="64">
        <v>1</v>
      </c>
      <c r="E26" s="65">
        <v>58.496110630942098</v>
      </c>
      <c r="F26" s="68">
        <f t="shared" si="9"/>
        <v>62.091616248919649</v>
      </c>
      <c r="G26" s="68">
        <f t="shared" si="10"/>
        <v>62.290406222990512</v>
      </c>
      <c r="H26" s="68">
        <f t="shared" si="11"/>
        <v>-3.7942955920484138</v>
      </c>
      <c r="I26" s="39">
        <f t="shared" si="0"/>
        <v>-5.8811275569000028</v>
      </c>
      <c r="J26" s="66">
        <f t="shared" si="1"/>
        <v>64.377238187842096</v>
      </c>
      <c r="K26" s="39">
        <f t="shared" si="2"/>
        <v>62.99460299773051</v>
      </c>
      <c r="L26" s="39">
        <f t="shared" si="3"/>
        <v>57.113475440830506</v>
      </c>
      <c r="M26" s="66">
        <f t="shared" si="4"/>
        <v>1.3826351901115927</v>
      </c>
      <c r="N26" s="66">
        <f t="shared" si="5"/>
        <v>1.3826351901115927</v>
      </c>
      <c r="O26" s="66">
        <f t="shared" si="6"/>
        <v>2.3636361036629916E-2</v>
      </c>
      <c r="P26" s="67">
        <f t="shared" si="7"/>
        <v>2.3636361036629916</v>
      </c>
      <c r="Q26" s="67">
        <f t="shared" si="8"/>
        <v>2.3636361036629916</v>
      </c>
    </row>
    <row r="27" spans="1:17" x14ac:dyDescent="0.35">
      <c r="A27" s="63">
        <v>36617</v>
      </c>
      <c r="B27" s="64">
        <v>26</v>
      </c>
      <c r="C27" s="64"/>
      <c r="D27" s="64">
        <v>2</v>
      </c>
      <c r="E27" s="65">
        <v>60.777873811581699</v>
      </c>
      <c r="F27" s="68">
        <f t="shared" si="9"/>
        <v>62.489196197061375</v>
      </c>
      <c r="G27" s="68">
        <f t="shared" si="10"/>
        <v>62.895419187554026</v>
      </c>
      <c r="H27" s="68">
        <f t="shared" si="11"/>
        <v>-2.1175453759723268</v>
      </c>
      <c r="I27" s="39">
        <f t="shared" si="0"/>
        <v>-2.0614430279458515</v>
      </c>
      <c r="J27" s="66">
        <f t="shared" si="1"/>
        <v>62.839316839527548</v>
      </c>
      <c r="K27" s="39">
        <f t="shared" si="2"/>
        <v>63.607560167184502</v>
      </c>
      <c r="L27" s="39">
        <f t="shared" si="3"/>
        <v>61.546117139238653</v>
      </c>
      <c r="M27" s="66">
        <f t="shared" si="4"/>
        <v>-0.76824332765695402</v>
      </c>
      <c r="N27" s="66">
        <f t="shared" si="5"/>
        <v>0.76824332765695402</v>
      </c>
      <c r="O27" s="66">
        <f t="shared" si="6"/>
        <v>1.2640181030988275E-2</v>
      </c>
      <c r="P27" s="67">
        <f t="shared" si="7"/>
        <v>-1.2640181030988276</v>
      </c>
      <c r="Q27" s="67">
        <f t="shared" si="8"/>
        <v>1.2640181030988276</v>
      </c>
    </row>
    <row r="28" spans="1:17" x14ac:dyDescent="0.35">
      <c r="A28" s="63">
        <v>36708</v>
      </c>
      <c r="B28" s="64">
        <v>27</v>
      </c>
      <c r="C28" s="64"/>
      <c r="D28" s="64">
        <v>3</v>
      </c>
      <c r="E28" s="65">
        <v>61.192739844425198</v>
      </c>
      <c r="F28" s="68">
        <f t="shared" si="9"/>
        <v>63.301642178046677</v>
      </c>
      <c r="G28" s="68">
        <f t="shared" si="10"/>
        <v>63.53068280034573</v>
      </c>
      <c r="H28" s="68">
        <f t="shared" si="11"/>
        <v>-2.337942955920532</v>
      </c>
      <c r="I28" s="39">
        <f t="shared" si="0"/>
        <v>-2.4916360558916963</v>
      </c>
      <c r="J28" s="66">
        <f t="shared" si="1"/>
        <v>63.684375900316894</v>
      </c>
      <c r="K28" s="39">
        <f t="shared" si="2"/>
        <v>64.220517336638494</v>
      </c>
      <c r="L28" s="39">
        <f t="shared" si="3"/>
        <v>61.728881280746798</v>
      </c>
      <c r="M28" s="66">
        <f t="shared" si="4"/>
        <v>-0.53614143632159994</v>
      </c>
      <c r="N28" s="66">
        <f t="shared" si="5"/>
        <v>0.53614143632159994</v>
      </c>
      <c r="O28" s="66">
        <f t="shared" si="6"/>
        <v>8.7615203647470555E-3</v>
      </c>
      <c r="P28" s="67">
        <f t="shared" si="7"/>
        <v>-0.87615203647470552</v>
      </c>
      <c r="Q28" s="67">
        <f t="shared" si="8"/>
        <v>0.87615203647470552</v>
      </c>
    </row>
    <row r="29" spans="1:17" x14ac:dyDescent="0.35">
      <c r="A29" s="63">
        <v>36800</v>
      </c>
      <c r="B29" s="64">
        <v>28</v>
      </c>
      <c r="C29" s="64"/>
      <c r="D29" s="64">
        <v>4</v>
      </c>
      <c r="E29" s="65">
        <v>72.739844425237706</v>
      </c>
      <c r="F29" s="68">
        <f t="shared" si="9"/>
        <v>63.759723422644775</v>
      </c>
      <c r="G29" s="68">
        <f t="shared" si="10"/>
        <v>64.226447709593771</v>
      </c>
      <c r="H29" s="68">
        <f t="shared" si="11"/>
        <v>8.5133967156439354</v>
      </c>
      <c r="I29" s="39">
        <f t="shared" si="0"/>
        <v>10.434206640737552</v>
      </c>
      <c r="J29" s="66">
        <f t="shared" si="1"/>
        <v>62.305637784500156</v>
      </c>
      <c r="K29" s="39">
        <f t="shared" si="2"/>
        <v>64.833474506092486</v>
      </c>
      <c r="L29" s="39">
        <f t="shared" si="3"/>
        <v>75.267681146830043</v>
      </c>
      <c r="M29" s="66">
        <f t="shared" si="4"/>
        <v>-2.5278367215923367</v>
      </c>
      <c r="N29" s="66">
        <f t="shared" si="5"/>
        <v>2.5278367215923367</v>
      </c>
      <c r="O29" s="66">
        <f t="shared" si="6"/>
        <v>3.4751747705350909E-2</v>
      </c>
      <c r="P29" s="67">
        <f t="shared" si="7"/>
        <v>-3.4751747705350908</v>
      </c>
      <c r="Q29" s="67">
        <f t="shared" si="8"/>
        <v>3.4751747705350908</v>
      </c>
    </row>
    <row r="30" spans="1:17" x14ac:dyDescent="0.35">
      <c r="A30" s="63">
        <v>36892</v>
      </c>
      <c r="B30" s="64">
        <v>29</v>
      </c>
      <c r="C30" s="64">
        <v>8</v>
      </c>
      <c r="D30" s="64">
        <v>1</v>
      </c>
      <c r="E30" s="65">
        <v>60.328435609334498</v>
      </c>
      <c r="F30" s="68">
        <f t="shared" si="9"/>
        <v>64.693171996542773</v>
      </c>
      <c r="G30" s="68">
        <f t="shared" si="10"/>
        <v>65.142610198789981</v>
      </c>
      <c r="H30" s="68">
        <f t="shared" si="11"/>
        <v>-4.814174589455483</v>
      </c>
      <c r="I30" s="39">
        <f t="shared" si="0"/>
        <v>-5.8811275569000028</v>
      </c>
      <c r="J30" s="66">
        <f t="shared" si="1"/>
        <v>66.209563166234503</v>
      </c>
      <c r="K30" s="39">
        <f t="shared" si="2"/>
        <v>65.446431675546478</v>
      </c>
      <c r="L30" s="39">
        <f t="shared" si="3"/>
        <v>59.565304118646473</v>
      </c>
      <c r="M30" s="66">
        <f t="shared" si="4"/>
        <v>0.76313149068802488</v>
      </c>
      <c r="N30" s="66">
        <f t="shared" si="5"/>
        <v>0.76313149068802488</v>
      </c>
      <c r="O30" s="66">
        <f t="shared" si="6"/>
        <v>1.2649615110688317E-2</v>
      </c>
      <c r="P30" s="67">
        <f t="shared" si="7"/>
        <v>1.2649615110688317</v>
      </c>
      <c r="Q30" s="67">
        <f t="shared" si="8"/>
        <v>1.2649615110688317</v>
      </c>
    </row>
    <row r="31" spans="1:17" x14ac:dyDescent="0.35">
      <c r="A31" s="63">
        <v>36982</v>
      </c>
      <c r="B31" s="64">
        <v>30</v>
      </c>
      <c r="C31" s="64"/>
      <c r="D31" s="64">
        <v>2</v>
      </c>
      <c r="E31" s="65">
        <v>64.511668107173705</v>
      </c>
      <c r="F31" s="68">
        <f t="shared" si="9"/>
        <v>65.592048401037175</v>
      </c>
      <c r="G31" s="68">
        <f t="shared" si="10"/>
        <v>66.140881590319793</v>
      </c>
      <c r="H31" s="68">
        <f t="shared" si="11"/>
        <v>-1.6292134831460885</v>
      </c>
      <c r="I31" s="39">
        <f t="shared" si="0"/>
        <v>-2.0614430279458515</v>
      </c>
      <c r="J31" s="66">
        <f t="shared" si="1"/>
        <v>66.573111135119561</v>
      </c>
      <c r="K31" s="39">
        <f t="shared" si="2"/>
        <v>66.059388845000484</v>
      </c>
      <c r="L31" s="39">
        <f t="shared" si="3"/>
        <v>63.997945817054635</v>
      </c>
      <c r="M31" s="66">
        <f t="shared" si="4"/>
        <v>0.51372229011906967</v>
      </c>
      <c r="N31" s="66">
        <f t="shared" si="5"/>
        <v>0.51372229011906967</v>
      </c>
      <c r="O31" s="66">
        <f t="shared" si="6"/>
        <v>7.963246110232634E-3</v>
      </c>
      <c r="P31" s="67">
        <f t="shared" si="7"/>
        <v>0.79632461102326335</v>
      </c>
      <c r="Q31" s="67">
        <f t="shared" si="8"/>
        <v>0.79632461102326335</v>
      </c>
    </row>
    <row r="32" spans="1:17" x14ac:dyDescent="0.35">
      <c r="A32" s="63">
        <v>37073</v>
      </c>
      <c r="B32" s="64">
        <v>31</v>
      </c>
      <c r="C32" s="64"/>
      <c r="D32" s="64">
        <v>3</v>
      </c>
      <c r="E32" s="65">
        <v>64.788245462402799</v>
      </c>
      <c r="F32" s="68">
        <f t="shared" si="9"/>
        <v>66.689714779602411</v>
      </c>
      <c r="G32" s="68">
        <f t="shared" si="10"/>
        <v>67.234226447709602</v>
      </c>
      <c r="H32" s="68">
        <f t="shared" si="11"/>
        <v>-2.4459809853068037</v>
      </c>
      <c r="I32" s="39">
        <f t="shared" si="0"/>
        <v>-2.4916360558916963</v>
      </c>
      <c r="J32" s="66">
        <f t="shared" si="1"/>
        <v>67.279881518294502</v>
      </c>
      <c r="K32" s="39">
        <f t="shared" si="2"/>
        <v>66.672346014454462</v>
      </c>
      <c r="L32" s="39">
        <f t="shared" si="3"/>
        <v>64.180709958562772</v>
      </c>
      <c r="M32" s="66">
        <f t="shared" si="4"/>
        <v>0.60753550384002608</v>
      </c>
      <c r="N32" s="66">
        <f t="shared" si="5"/>
        <v>0.60753550384002608</v>
      </c>
      <c r="O32" s="66">
        <f t="shared" si="6"/>
        <v>9.3772489053216366E-3</v>
      </c>
      <c r="P32" s="67">
        <f t="shared" si="7"/>
        <v>0.93772489053216368</v>
      </c>
      <c r="Q32" s="67">
        <f t="shared" si="8"/>
        <v>0.93772489053216368</v>
      </c>
    </row>
    <row r="33" spans="1:17" x14ac:dyDescent="0.35">
      <c r="A33" s="63">
        <v>37165</v>
      </c>
      <c r="B33" s="64">
        <v>32</v>
      </c>
      <c r="C33" s="64"/>
      <c r="D33" s="64">
        <v>4</v>
      </c>
      <c r="E33" s="65">
        <v>77.130509939498694</v>
      </c>
      <c r="F33" s="68">
        <f t="shared" si="9"/>
        <v>67.778738115816779</v>
      </c>
      <c r="G33" s="68">
        <f t="shared" si="10"/>
        <v>68.167675021607607</v>
      </c>
      <c r="H33" s="68">
        <f t="shared" si="11"/>
        <v>8.9628349178910867</v>
      </c>
      <c r="I33" s="39">
        <f t="shared" si="0"/>
        <v>10.434206640737552</v>
      </c>
      <c r="J33" s="66">
        <f t="shared" si="1"/>
        <v>66.696303298761137</v>
      </c>
      <c r="K33" s="39">
        <f t="shared" si="2"/>
        <v>67.285303183908468</v>
      </c>
      <c r="L33" s="39">
        <f t="shared" si="3"/>
        <v>77.719509824646025</v>
      </c>
      <c r="M33" s="66">
        <f t="shared" si="4"/>
        <v>-0.58899988514733082</v>
      </c>
      <c r="N33" s="66">
        <f t="shared" si="5"/>
        <v>0.58899988514733082</v>
      </c>
      <c r="O33" s="66">
        <f t="shared" si="6"/>
        <v>7.636405951540361E-3</v>
      </c>
      <c r="P33" s="67">
        <f t="shared" si="7"/>
        <v>-0.76364059515403615</v>
      </c>
      <c r="Q33" s="67">
        <f t="shared" si="8"/>
        <v>0.76364059515403615</v>
      </c>
    </row>
    <row r="34" spans="1:17" x14ac:dyDescent="0.35">
      <c r="A34" s="63">
        <v>37257</v>
      </c>
      <c r="B34" s="64">
        <v>33</v>
      </c>
      <c r="C34" s="64">
        <v>9</v>
      </c>
      <c r="D34" s="64">
        <v>1</v>
      </c>
      <c r="E34" s="65">
        <v>64.684528954191904</v>
      </c>
      <c r="F34" s="68">
        <f t="shared" si="9"/>
        <v>68.55661192739845</v>
      </c>
      <c r="G34" s="68">
        <f t="shared" si="10"/>
        <v>68.910976663785647</v>
      </c>
      <c r="H34" s="68">
        <f t="shared" si="11"/>
        <v>-4.2264477095937423</v>
      </c>
      <c r="I34" s="39">
        <f t="shared" si="0"/>
        <v>-5.8811275569000028</v>
      </c>
      <c r="J34" s="66">
        <f t="shared" si="1"/>
        <v>70.565656511091902</v>
      </c>
      <c r="K34" s="39">
        <f t="shared" si="2"/>
        <v>67.898260353362446</v>
      </c>
      <c r="L34" s="39">
        <f t="shared" si="3"/>
        <v>62.017132796462441</v>
      </c>
      <c r="M34" s="66">
        <f t="shared" si="4"/>
        <v>2.6673961577294634</v>
      </c>
      <c r="N34" s="66">
        <f t="shared" si="5"/>
        <v>2.6673961577294634</v>
      </c>
      <c r="O34" s="66">
        <f t="shared" si="6"/>
        <v>4.1237003667730997E-2</v>
      </c>
      <c r="P34" s="67">
        <f t="shared" si="7"/>
        <v>4.1237003667730994</v>
      </c>
      <c r="Q34" s="67">
        <f t="shared" si="8"/>
        <v>4.1237003667730994</v>
      </c>
    </row>
    <row r="35" spans="1:17" x14ac:dyDescent="0.35">
      <c r="A35" s="63">
        <v>37347</v>
      </c>
      <c r="B35" s="64">
        <v>34</v>
      </c>
      <c r="C35" s="64"/>
      <c r="D35" s="64">
        <v>2</v>
      </c>
      <c r="E35" s="65">
        <v>67.623163353500402</v>
      </c>
      <c r="F35" s="68">
        <f t="shared" si="9"/>
        <v>69.265341400172844</v>
      </c>
      <c r="G35" s="68">
        <f t="shared" si="10"/>
        <v>69.606741573033702</v>
      </c>
      <c r="H35" s="68">
        <f t="shared" si="11"/>
        <v>-1.9835782195332996</v>
      </c>
      <c r="I35" s="39">
        <f t="shared" si="0"/>
        <v>-2.0614430279458515</v>
      </c>
      <c r="J35" s="66">
        <f t="shared" si="1"/>
        <v>69.684606381446258</v>
      </c>
      <c r="K35" s="39">
        <f t="shared" si="2"/>
        <v>68.511217522816452</v>
      </c>
      <c r="L35" s="39">
        <f t="shared" si="3"/>
        <v>66.449774494870596</v>
      </c>
      <c r="M35" s="66">
        <f t="shared" si="4"/>
        <v>1.1733888586298065</v>
      </c>
      <c r="N35" s="66">
        <f t="shared" si="5"/>
        <v>1.1733888586298065</v>
      </c>
      <c r="O35" s="66">
        <f t="shared" si="6"/>
        <v>1.7351877676823706E-2</v>
      </c>
      <c r="P35" s="67">
        <f t="shared" si="7"/>
        <v>1.7351877676823706</v>
      </c>
      <c r="Q35" s="67">
        <f t="shared" si="8"/>
        <v>1.7351877676823706</v>
      </c>
    </row>
    <row r="36" spans="1:17" x14ac:dyDescent="0.35">
      <c r="A36" s="63">
        <v>37438</v>
      </c>
      <c r="B36" s="64">
        <v>35</v>
      </c>
      <c r="C36" s="64"/>
      <c r="D36" s="64">
        <v>3</v>
      </c>
      <c r="E36" s="65">
        <v>67.623163353500402</v>
      </c>
      <c r="F36" s="68">
        <f t="shared" si="9"/>
        <v>69.94814174589456</v>
      </c>
      <c r="G36" s="68">
        <f t="shared" si="10"/>
        <v>70.03025064822819</v>
      </c>
      <c r="H36" s="68">
        <f t="shared" si="11"/>
        <v>-2.4070872947277877</v>
      </c>
      <c r="I36" s="39">
        <f t="shared" si="0"/>
        <v>-2.4916360558916963</v>
      </c>
      <c r="J36" s="66">
        <f t="shared" si="1"/>
        <v>70.114799409392106</v>
      </c>
      <c r="K36" s="39">
        <f t="shared" si="2"/>
        <v>69.124174692270444</v>
      </c>
      <c r="L36" s="39">
        <f t="shared" si="3"/>
        <v>66.63253863637874</v>
      </c>
      <c r="M36" s="66">
        <f t="shared" si="4"/>
        <v>0.990624717121662</v>
      </c>
      <c r="N36" s="66">
        <f t="shared" si="5"/>
        <v>0.990624717121662</v>
      </c>
      <c r="O36" s="66">
        <f t="shared" si="6"/>
        <v>1.4649192199766915E-2</v>
      </c>
      <c r="P36" s="67">
        <f t="shared" si="7"/>
        <v>1.4649192199766914</v>
      </c>
      <c r="Q36" s="67">
        <f t="shared" si="8"/>
        <v>1.4649192199766914</v>
      </c>
    </row>
    <row r="37" spans="1:17" x14ac:dyDescent="0.35">
      <c r="A37" s="63">
        <v>37530</v>
      </c>
      <c r="B37" s="64">
        <v>36</v>
      </c>
      <c r="C37" s="64"/>
      <c r="D37" s="64">
        <v>4</v>
      </c>
      <c r="E37" s="65">
        <v>79.861711322385503</v>
      </c>
      <c r="F37" s="68">
        <f t="shared" si="9"/>
        <v>70.112359550561806</v>
      </c>
      <c r="G37" s="68">
        <f t="shared" si="10"/>
        <v>70.27225583405361</v>
      </c>
      <c r="H37" s="68">
        <f t="shared" si="11"/>
        <v>9.5894554883318932</v>
      </c>
      <c r="I37" s="39">
        <f t="shared" si="0"/>
        <v>10.434206640737552</v>
      </c>
      <c r="J37" s="66">
        <f t="shared" si="1"/>
        <v>69.427504681647946</v>
      </c>
      <c r="K37" s="39">
        <f t="shared" si="2"/>
        <v>69.737131861724436</v>
      </c>
      <c r="L37" s="39">
        <f t="shared" si="3"/>
        <v>80.171338502461992</v>
      </c>
      <c r="M37" s="66">
        <f t="shared" si="4"/>
        <v>-0.30962718007648959</v>
      </c>
      <c r="N37" s="66">
        <f t="shared" si="5"/>
        <v>0.30962718007648959</v>
      </c>
      <c r="O37" s="66">
        <f t="shared" si="6"/>
        <v>3.8770416379707616E-3</v>
      </c>
      <c r="P37" s="67">
        <f t="shared" si="7"/>
        <v>-0.38770416379707617</v>
      </c>
      <c r="Q37" s="67">
        <f t="shared" si="8"/>
        <v>0.38770416379707617</v>
      </c>
    </row>
    <row r="38" spans="1:17" x14ac:dyDescent="0.35">
      <c r="A38" s="63">
        <v>37622</v>
      </c>
      <c r="B38" s="64">
        <v>37</v>
      </c>
      <c r="C38" s="64">
        <v>9</v>
      </c>
      <c r="D38" s="64">
        <v>1</v>
      </c>
      <c r="E38" s="65">
        <v>65.341400172860901</v>
      </c>
      <c r="F38" s="68">
        <f t="shared" si="9"/>
        <v>70.432152117545414</v>
      </c>
      <c r="G38" s="68">
        <f t="shared" si="10"/>
        <v>70.605012964563556</v>
      </c>
      <c r="H38" s="68">
        <f t="shared" si="11"/>
        <v>-5.2636127917026556</v>
      </c>
      <c r="I38" s="39">
        <f t="shared" si="0"/>
        <v>-5.8811275569000028</v>
      </c>
      <c r="J38" s="66">
        <f t="shared" si="1"/>
        <v>71.222527729760898</v>
      </c>
      <c r="K38" s="39">
        <f t="shared" si="2"/>
        <v>70.350089031178427</v>
      </c>
      <c r="L38" s="39">
        <f t="shared" si="3"/>
        <v>64.46896147427843</v>
      </c>
      <c r="M38" s="66">
        <f t="shared" si="4"/>
        <v>0.87243869858247081</v>
      </c>
      <c r="N38" s="66">
        <f t="shared" si="5"/>
        <v>0.87243869858247081</v>
      </c>
      <c r="O38" s="66">
        <f t="shared" si="6"/>
        <v>1.3352004950528015E-2</v>
      </c>
      <c r="P38" s="67">
        <f t="shared" si="7"/>
        <v>1.3352004950528014</v>
      </c>
      <c r="Q38" s="67">
        <f t="shared" si="8"/>
        <v>1.3352004950528014</v>
      </c>
    </row>
    <row r="39" spans="1:17" x14ac:dyDescent="0.35">
      <c r="A39" s="63">
        <v>37712</v>
      </c>
      <c r="B39" s="64">
        <v>38</v>
      </c>
      <c r="C39" s="64"/>
      <c r="D39" s="64">
        <v>2</v>
      </c>
      <c r="E39" s="65">
        <v>68.902333621434806</v>
      </c>
      <c r="F39" s="68">
        <f t="shared" si="9"/>
        <v>70.777873811581699</v>
      </c>
      <c r="G39" s="68">
        <f t="shared" si="10"/>
        <v>71.006914433880752</v>
      </c>
      <c r="H39" s="68">
        <f t="shared" si="11"/>
        <v>-2.1045808124459455</v>
      </c>
      <c r="I39" s="39">
        <f t="shared" si="0"/>
        <v>-2.0614430279458515</v>
      </c>
      <c r="J39" s="66">
        <f t="shared" si="1"/>
        <v>70.963776649380662</v>
      </c>
      <c r="K39" s="39">
        <f t="shared" si="2"/>
        <v>70.963046200632419</v>
      </c>
      <c r="L39" s="39">
        <f t="shared" si="3"/>
        <v>68.901603172686563</v>
      </c>
      <c r="M39" s="66">
        <f t="shared" si="4"/>
        <v>7.3044874824290673E-4</v>
      </c>
      <c r="N39" s="66">
        <f t="shared" si="5"/>
        <v>7.3044874824290673E-4</v>
      </c>
      <c r="O39" s="66">
        <f t="shared" si="6"/>
        <v>1.0601219288974439E-5</v>
      </c>
      <c r="P39" s="67">
        <f t="shared" si="7"/>
        <v>1.060121928897444E-3</v>
      </c>
      <c r="Q39" s="67">
        <f t="shared" si="8"/>
        <v>1.060121928897444E-3</v>
      </c>
    </row>
    <row r="40" spans="1:17" x14ac:dyDescent="0.35">
      <c r="A40" s="63">
        <v>37803</v>
      </c>
      <c r="B40" s="64">
        <v>39</v>
      </c>
      <c r="C40" s="64"/>
      <c r="D40" s="64">
        <v>3</v>
      </c>
      <c r="E40" s="65">
        <v>69.006050129645601</v>
      </c>
      <c r="F40" s="68">
        <f t="shared" si="9"/>
        <v>71.235955056179805</v>
      </c>
      <c r="G40" s="68">
        <f t="shared" si="10"/>
        <v>71.650821089023367</v>
      </c>
      <c r="H40" s="68">
        <f t="shared" si="11"/>
        <v>-2.644770959377766</v>
      </c>
      <c r="I40" s="39">
        <f t="shared" si="0"/>
        <v>-2.4916360558916963</v>
      </c>
      <c r="J40" s="66">
        <f t="shared" si="1"/>
        <v>71.497686185537304</v>
      </c>
      <c r="K40" s="39">
        <f t="shared" si="2"/>
        <v>71.576003370086411</v>
      </c>
      <c r="L40" s="39">
        <f t="shared" si="3"/>
        <v>69.084367314194708</v>
      </c>
      <c r="M40" s="66">
        <f t="shared" si="4"/>
        <v>-7.8317184549106855E-2</v>
      </c>
      <c r="N40" s="66">
        <f t="shared" si="5"/>
        <v>7.8317184549106855E-2</v>
      </c>
      <c r="O40" s="66">
        <f t="shared" si="6"/>
        <v>1.1349321458331246E-3</v>
      </c>
      <c r="P40" s="67">
        <f t="shared" si="7"/>
        <v>-0.11349321458331246</v>
      </c>
      <c r="Q40" s="67">
        <f t="shared" si="8"/>
        <v>0.11349321458331246</v>
      </c>
    </row>
    <row r="41" spans="1:17" x14ac:dyDescent="0.35">
      <c r="A41" s="63">
        <v>37895</v>
      </c>
      <c r="B41" s="64">
        <v>40</v>
      </c>
      <c r="C41" s="64"/>
      <c r="D41" s="64">
        <v>4</v>
      </c>
      <c r="E41" s="65">
        <v>81.694036300777896</v>
      </c>
      <c r="F41" s="68">
        <f t="shared" si="9"/>
        <v>72.065687121866929</v>
      </c>
      <c r="G41" s="68">
        <f t="shared" si="10"/>
        <v>72.554019014693182</v>
      </c>
      <c r="H41" s="68">
        <f t="shared" si="11"/>
        <v>9.1400172860847135</v>
      </c>
      <c r="I41" s="39">
        <f t="shared" si="0"/>
        <v>10.434206640737552</v>
      </c>
      <c r="J41" s="66">
        <f t="shared" si="1"/>
        <v>71.259829660040339</v>
      </c>
      <c r="K41" s="39">
        <f t="shared" si="2"/>
        <v>72.188960539540403</v>
      </c>
      <c r="L41" s="39">
        <f t="shared" si="3"/>
        <v>82.62316718027796</v>
      </c>
      <c r="M41" s="66">
        <f t="shared" si="4"/>
        <v>-0.92913087950006457</v>
      </c>
      <c r="N41" s="66">
        <f t="shared" si="5"/>
        <v>0.92913087950006457</v>
      </c>
      <c r="O41" s="66">
        <f t="shared" si="6"/>
        <v>1.1373301180507559E-2</v>
      </c>
      <c r="P41" s="67">
        <f t="shared" si="7"/>
        <v>-1.137330118050756</v>
      </c>
      <c r="Q41" s="67">
        <f t="shared" si="8"/>
        <v>1.137330118050756</v>
      </c>
    </row>
    <row r="42" spans="1:17" x14ac:dyDescent="0.35">
      <c r="A42" s="63">
        <v>37987</v>
      </c>
      <c r="B42" s="64">
        <v>41</v>
      </c>
      <c r="C42" s="64">
        <v>10</v>
      </c>
      <c r="D42" s="64">
        <v>1</v>
      </c>
      <c r="E42" s="65">
        <v>68.660328435609401</v>
      </c>
      <c r="F42" s="68">
        <f t="shared" si="9"/>
        <v>73.042350907519449</v>
      </c>
      <c r="G42" s="68">
        <f t="shared" si="10"/>
        <v>73.461538461538481</v>
      </c>
      <c r="H42" s="68">
        <f t="shared" si="11"/>
        <v>-4.8012100259290804</v>
      </c>
      <c r="I42" s="39">
        <f t="shared" si="0"/>
        <v>-5.8811275569000028</v>
      </c>
      <c r="J42" s="66">
        <f t="shared" si="1"/>
        <v>74.541455992509398</v>
      </c>
      <c r="K42" s="39">
        <f t="shared" si="2"/>
        <v>72.801917708994395</v>
      </c>
      <c r="L42" s="39">
        <f t="shared" si="3"/>
        <v>66.920790152094398</v>
      </c>
      <c r="M42" s="66">
        <f t="shared" si="4"/>
        <v>1.7395382835150031</v>
      </c>
      <c r="N42" s="66">
        <f t="shared" si="5"/>
        <v>1.7395382835150031</v>
      </c>
      <c r="O42" s="66">
        <f t="shared" si="6"/>
        <v>2.5335420367911084E-2</v>
      </c>
      <c r="P42" s="67">
        <f t="shared" si="7"/>
        <v>2.5335420367911086</v>
      </c>
      <c r="Q42" s="67">
        <f t="shared" si="8"/>
        <v>2.5335420367911086</v>
      </c>
    </row>
    <row r="43" spans="1:17" x14ac:dyDescent="0.35">
      <c r="A43" s="63">
        <v>38078</v>
      </c>
      <c r="B43" s="64">
        <v>42</v>
      </c>
      <c r="C43" s="64"/>
      <c r="D43" s="64">
        <v>2</v>
      </c>
      <c r="E43" s="65">
        <v>72.808988764044898</v>
      </c>
      <c r="F43" s="68">
        <f t="shared" si="9"/>
        <v>73.880726015557499</v>
      </c>
      <c r="G43" s="68">
        <f t="shared" si="10"/>
        <v>74.217804667242888</v>
      </c>
      <c r="H43" s="68">
        <f t="shared" si="11"/>
        <v>-1.4088159031979899</v>
      </c>
      <c r="I43" s="39">
        <f t="shared" si="0"/>
        <v>-2.0614430279458515</v>
      </c>
      <c r="J43" s="66">
        <f t="shared" si="1"/>
        <v>74.870431791990754</v>
      </c>
      <c r="K43" s="39">
        <f t="shared" si="2"/>
        <v>73.414874878448387</v>
      </c>
      <c r="L43" s="39">
        <f t="shared" si="3"/>
        <v>71.353431850502531</v>
      </c>
      <c r="M43" s="66">
        <f t="shared" si="4"/>
        <v>1.4555569135423667</v>
      </c>
      <c r="N43" s="66">
        <f t="shared" si="5"/>
        <v>1.4555569135423667</v>
      </c>
      <c r="O43" s="66">
        <f t="shared" si="6"/>
        <v>1.9991445263159061E-2</v>
      </c>
      <c r="P43" s="67">
        <f t="shared" si="7"/>
        <v>1.999144526315906</v>
      </c>
      <c r="Q43" s="67">
        <f t="shared" si="8"/>
        <v>1.999144526315906</v>
      </c>
    </row>
    <row r="44" spans="1:17" x14ac:dyDescent="0.35">
      <c r="A44" s="63">
        <v>38169</v>
      </c>
      <c r="B44" s="64">
        <v>43</v>
      </c>
      <c r="C44" s="64"/>
      <c r="D44" s="64">
        <v>3</v>
      </c>
      <c r="E44" s="65">
        <v>72.359550561797803</v>
      </c>
      <c r="F44" s="68">
        <f t="shared" si="9"/>
        <v>74.554883318928276</v>
      </c>
      <c r="G44" s="68">
        <f t="shared" si="10"/>
        <v>74.701815038893699</v>
      </c>
      <c r="H44" s="68">
        <f t="shared" si="11"/>
        <v>-2.3422644770958954</v>
      </c>
      <c r="I44" s="39">
        <f t="shared" si="0"/>
        <v>-2.4916360558916963</v>
      </c>
      <c r="J44" s="66">
        <f t="shared" si="1"/>
        <v>74.851186617689507</v>
      </c>
      <c r="K44" s="39">
        <f t="shared" si="2"/>
        <v>74.027832047902379</v>
      </c>
      <c r="L44" s="39">
        <f t="shared" si="3"/>
        <v>71.536195992010676</v>
      </c>
      <c r="M44" s="66">
        <f t="shared" si="4"/>
        <v>0.82335456978712784</v>
      </c>
      <c r="N44" s="66">
        <f t="shared" si="5"/>
        <v>0.82335456978712784</v>
      </c>
      <c r="O44" s="66">
        <f t="shared" si="6"/>
        <v>1.1378657874387318E-2</v>
      </c>
      <c r="P44" s="67">
        <f t="shared" si="7"/>
        <v>1.1378657874387319</v>
      </c>
      <c r="Q44" s="67">
        <f t="shared" si="8"/>
        <v>1.1378657874387319</v>
      </c>
    </row>
    <row r="45" spans="1:17" x14ac:dyDescent="0.35">
      <c r="A45" s="63">
        <v>38261</v>
      </c>
      <c r="B45" s="64">
        <v>44</v>
      </c>
      <c r="C45" s="64"/>
      <c r="D45" s="64">
        <v>4</v>
      </c>
      <c r="E45" s="65">
        <v>84.390665514261002</v>
      </c>
      <c r="F45" s="68">
        <f t="shared" si="9"/>
        <v>74.848746758859122</v>
      </c>
      <c r="G45" s="68">
        <f t="shared" si="10"/>
        <v>74.84442523768368</v>
      </c>
      <c r="H45" s="68">
        <f t="shared" si="11"/>
        <v>9.546240276577322</v>
      </c>
      <c r="I45" s="39">
        <f t="shared" si="0"/>
        <v>10.434206640737552</v>
      </c>
      <c r="J45" s="66">
        <f t="shared" si="1"/>
        <v>73.956458873523445</v>
      </c>
      <c r="K45" s="39">
        <f t="shared" si="2"/>
        <v>74.640789217356371</v>
      </c>
      <c r="L45" s="39">
        <f t="shared" si="3"/>
        <v>85.074995858093928</v>
      </c>
      <c r="M45" s="66">
        <f t="shared" si="4"/>
        <v>-0.68433034383292579</v>
      </c>
      <c r="N45" s="66">
        <f t="shared" si="5"/>
        <v>0.68433034383292579</v>
      </c>
      <c r="O45" s="66">
        <f t="shared" si="6"/>
        <v>8.1090762783151919E-3</v>
      </c>
      <c r="P45" s="67">
        <f t="shared" si="7"/>
        <v>-0.81090762783151915</v>
      </c>
      <c r="Q45" s="67">
        <f t="shared" si="8"/>
        <v>0.81090762783151915</v>
      </c>
    </row>
    <row r="46" spans="1:17" x14ac:dyDescent="0.35">
      <c r="A46" s="63">
        <v>38353</v>
      </c>
      <c r="B46" s="64">
        <v>45</v>
      </c>
      <c r="C46" s="64">
        <v>11</v>
      </c>
      <c r="D46" s="64">
        <v>1</v>
      </c>
      <c r="E46" s="65">
        <v>69.835782195332797</v>
      </c>
      <c r="F46" s="68">
        <f t="shared" si="9"/>
        <v>74.840103716508253</v>
      </c>
      <c r="G46" s="68">
        <f t="shared" si="10"/>
        <v>74.866032843560959</v>
      </c>
      <c r="H46" s="68">
        <f t="shared" si="11"/>
        <v>-5.0302506482281615</v>
      </c>
      <c r="I46" s="39">
        <f t="shared" si="0"/>
        <v>-5.8811275569000028</v>
      </c>
      <c r="J46" s="66">
        <f t="shared" si="1"/>
        <v>75.716909752232795</v>
      </c>
      <c r="K46" s="39">
        <f t="shared" si="2"/>
        <v>75.253746386810363</v>
      </c>
      <c r="L46" s="39">
        <f t="shared" si="3"/>
        <v>69.372618829910365</v>
      </c>
      <c r="M46" s="66">
        <f t="shared" si="4"/>
        <v>0.46316336542243164</v>
      </c>
      <c r="N46" s="66">
        <f t="shared" si="5"/>
        <v>0.46316336542243164</v>
      </c>
      <c r="O46" s="66">
        <f t="shared" si="6"/>
        <v>6.6321783885365483E-3</v>
      </c>
      <c r="P46" s="67">
        <f t="shared" si="7"/>
        <v>0.66321783885365482</v>
      </c>
      <c r="Q46" s="67">
        <f t="shared" si="8"/>
        <v>0.66321783885365482</v>
      </c>
    </row>
    <row r="47" spans="1:17" x14ac:dyDescent="0.35">
      <c r="A47" s="63">
        <v>38443</v>
      </c>
      <c r="B47" s="64">
        <v>46</v>
      </c>
      <c r="C47" s="64"/>
      <c r="D47" s="64">
        <v>2</v>
      </c>
      <c r="E47" s="65">
        <v>72.774416594641394</v>
      </c>
      <c r="F47" s="68">
        <f t="shared" si="9"/>
        <v>74.891961970613679</v>
      </c>
      <c r="G47" s="68">
        <f t="shared" si="10"/>
        <v>75.095073465859997</v>
      </c>
      <c r="H47" s="68">
        <f t="shared" si="11"/>
        <v>-2.3206568712186026</v>
      </c>
      <c r="I47" s="39">
        <f t="shared" si="0"/>
        <v>-2.0614430279458515</v>
      </c>
      <c r="J47" s="66">
        <f t="shared" si="1"/>
        <v>74.83585962258725</v>
      </c>
      <c r="K47" s="39">
        <f t="shared" si="2"/>
        <v>75.866703556264355</v>
      </c>
      <c r="L47" s="39">
        <f t="shared" si="3"/>
        <v>73.805260528318499</v>
      </c>
      <c r="M47" s="66">
        <f t="shared" si="4"/>
        <v>-1.0308439336771045</v>
      </c>
      <c r="N47" s="66">
        <f t="shared" si="5"/>
        <v>1.0308439336771045</v>
      </c>
      <c r="O47" s="66">
        <f t="shared" si="6"/>
        <v>1.4164921986513165E-2</v>
      </c>
      <c r="P47" s="67">
        <f t="shared" si="7"/>
        <v>-1.4164921986513166</v>
      </c>
      <c r="Q47" s="67">
        <f t="shared" si="8"/>
        <v>1.4164921986513166</v>
      </c>
    </row>
    <row r="48" spans="1:17" x14ac:dyDescent="0.35">
      <c r="A48" s="63">
        <v>38534</v>
      </c>
      <c r="B48" s="64">
        <v>47</v>
      </c>
      <c r="C48" s="64"/>
      <c r="D48" s="64">
        <v>3</v>
      </c>
      <c r="E48" s="65">
        <v>72.566983578219507</v>
      </c>
      <c r="F48" s="68">
        <f t="shared" si="9"/>
        <v>75.29818496110633</v>
      </c>
      <c r="G48" s="68">
        <f t="shared" si="10"/>
        <v>75.29818496110633</v>
      </c>
      <c r="H48" s="68">
        <f t="shared" si="11"/>
        <v>-2.7312013828868231</v>
      </c>
      <c r="I48" s="39">
        <f t="shared" si="0"/>
        <v>-2.4916360558916963</v>
      </c>
      <c r="J48" s="66">
        <f t="shared" si="1"/>
        <v>75.05861963411121</v>
      </c>
      <c r="K48" s="39">
        <f t="shared" si="2"/>
        <v>76.479660725718347</v>
      </c>
      <c r="L48" s="39">
        <f t="shared" si="3"/>
        <v>73.988024669826643</v>
      </c>
      <c r="M48" s="66">
        <f t="shared" si="4"/>
        <v>-1.4210410916071368</v>
      </c>
      <c r="N48" s="66">
        <f t="shared" si="5"/>
        <v>1.4210410916071368</v>
      </c>
      <c r="O48" s="66">
        <f t="shared" si="6"/>
        <v>1.9582474309069293E-2</v>
      </c>
      <c r="P48" s="67">
        <f t="shared" si="7"/>
        <v>-1.9582474309069293</v>
      </c>
      <c r="Q48" s="67">
        <f t="shared" si="8"/>
        <v>1.9582474309069293</v>
      </c>
    </row>
    <row r="49" spans="1:17" x14ac:dyDescent="0.35">
      <c r="A49" s="63">
        <v>38626</v>
      </c>
      <c r="B49" s="64">
        <v>48</v>
      </c>
      <c r="C49" s="64"/>
      <c r="D49" s="64">
        <v>4</v>
      </c>
      <c r="E49" s="65">
        <v>86.015557476231606</v>
      </c>
      <c r="F49" s="68">
        <f t="shared" si="9"/>
        <v>75.29818496110633</v>
      </c>
      <c r="G49" s="68">
        <f t="shared" si="10"/>
        <v>75.574762316335352</v>
      </c>
      <c r="H49" s="68">
        <f t="shared" si="11"/>
        <v>10.440795159896254</v>
      </c>
      <c r="I49" s="39">
        <f t="shared" si="0"/>
        <v>10.434206640737552</v>
      </c>
      <c r="J49" s="66">
        <f t="shared" si="1"/>
        <v>75.58135083549405</v>
      </c>
      <c r="K49" s="39">
        <f t="shared" si="2"/>
        <v>77.092617895172339</v>
      </c>
      <c r="L49" s="39">
        <f t="shared" si="3"/>
        <v>87.526824535909896</v>
      </c>
      <c r="M49" s="66">
        <f t="shared" si="4"/>
        <v>-1.5112670596782891</v>
      </c>
      <c r="N49" s="66">
        <f t="shared" si="5"/>
        <v>1.5112670596782891</v>
      </c>
      <c r="O49" s="66">
        <f t="shared" si="6"/>
        <v>1.7569694413663395E-2</v>
      </c>
      <c r="P49" s="67">
        <f t="shared" si="7"/>
        <v>-1.7569694413663395</v>
      </c>
      <c r="Q49" s="67">
        <f t="shared" si="8"/>
        <v>1.7569694413663395</v>
      </c>
    </row>
    <row r="50" spans="1:17" x14ac:dyDescent="0.35">
      <c r="A50" s="63">
        <v>38718</v>
      </c>
      <c r="B50" s="64">
        <v>49</v>
      </c>
      <c r="C50" s="64">
        <v>12</v>
      </c>
      <c r="D50" s="64">
        <v>1</v>
      </c>
      <c r="E50" s="65">
        <v>69.835782195332797</v>
      </c>
      <c r="F50" s="68">
        <f t="shared" si="9"/>
        <v>75.851339671564375</v>
      </c>
      <c r="G50" s="68">
        <f t="shared" si="10"/>
        <v>76.127917026793426</v>
      </c>
      <c r="H50" s="68">
        <f t="shared" si="11"/>
        <v>-6.2921348314606291</v>
      </c>
      <c r="I50" s="39">
        <f t="shared" si="0"/>
        <v>-5.8811275569000028</v>
      </c>
      <c r="J50" s="66">
        <f t="shared" si="1"/>
        <v>75.716909752232795</v>
      </c>
      <c r="K50" s="39">
        <f t="shared" si="2"/>
        <v>77.705575064626331</v>
      </c>
      <c r="L50" s="39">
        <f t="shared" si="3"/>
        <v>71.824447507726333</v>
      </c>
      <c r="M50" s="66">
        <f t="shared" si="4"/>
        <v>-1.9886653123935361</v>
      </c>
      <c r="N50" s="66">
        <f t="shared" si="5"/>
        <v>1.9886653123935361</v>
      </c>
      <c r="O50" s="66">
        <f t="shared" si="6"/>
        <v>2.8476308990585644E-2</v>
      </c>
      <c r="P50" s="67">
        <f t="shared" si="7"/>
        <v>-2.8476308990585641</v>
      </c>
      <c r="Q50" s="67">
        <f t="shared" si="8"/>
        <v>2.8476308990585641</v>
      </c>
    </row>
    <row r="51" spans="1:17" x14ac:dyDescent="0.35">
      <c r="A51" s="63">
        <v>38808</v>
      </c>
      <c r="B51" s="64">
        <v>50</v>
      </c>
      <c r="C51" s="64"/>
      <c r="D51" s="64">
        <v>2</v>
      </c>
      <c r="E51" s="65">
        <v>74.987035436473604</v>
      </c>
      <c r="F51" s="68">
        <f t="shared" si="9"/>
        <v>76.404494382022477</v>
      </c>
      <c r="G51" s="68">
        <f t="shared" si="10"/>
        <v>76.776145203111497</v>
      </c>
      <c r="H51" s="68">
        <f t="shared" si="11"/>
        <v>-1.7891097666378926</v>
      </c>
      <c r="I51" s="39">
        <f t="shared" si="0"/>
        <v>-2.0614430279458515</v>
      </c>
      <c r="J51" s="66">
        <f t="shared" si="1"/>
        <v>77.04847846441946</v>
      </c>
      <c r="K51" s="39">
        <f t="shared" si="2"/>
        <v>78.318532234080322</v>
      </c>
      <c r="L51" s="39">
        <f t="shared" si="3"/>
        <v>76.257089206134467</v>
      </c>
      <c r="M51" s="66">
        <f t="shared" si="4"/>
        <v>-1.270053769660862</v>
      </c>
      <c r="N51" s="66">
        <f t="shared" si="5"/>
        <v>1.270053769660862</v>
      </c>
      <c r="O51" s="66">
        <f t="shared" si="6"/>
        <v>1.6936978002508277E-2</v>
      </c>
      <c r="P51" s="67">
        <f t="shared" si="7"/>
        <v>-1.6936978002508276</v>
      </c>
      <c r="Q51" s="67">
        <f t="shared" si="8"/>
        <v>1.6936978002508276</v>
      </c>
    </row>
    <row r="52" spans="1:17" x14ac:dyDescent="0.35">
      <c r="A52" s="63">
        <v>38899</v>
      </c>
      <c r="B52" s="64">
        <v>51</v>
      </c>
      <c r="C52" s="64"/>
      <c r="D52" s="64">
        <v>3</v>
      </c>
      <c r="E52" s="65">
        <v>74.779602420051901</v>
      </c>
      <c r="F52" s="68">
        <f t="shared" si="9"/>
        <v>77.147796024200531</v>
      </c>
      <c r="G52" s="68">
        <f t="shared" si="10"/>
        <v>77.510803802938653</v>
      </c>
      <c r="H52" s="68">
        <f t="shared" si="11"/>
        <v>-2.7312013828867521</v>
      </c>
      <c r="I52" s="39">
        <f t="shared" si="0"/>
        <v>-2.4916360558916963</v>
      </c>
      <c r="J52" s="66">
        <f t="shared" si="1"/>
        <v>77.271238475943591</v>
      </c>
      <c r="K52" s="39">
        <f t="shared" si="2"/>
        <v>78.931489403534329</v>
      </c>
      <c r="L52" s="39">
        <f t="shared" si="3"/>
        <v>76.439853347642639</v>
      </c>
      <c r="M52" s="66">
        <f t="shared" si="4"/>
        <v>-1.660250927590738</v>
      </c>
      <c r="N52" s="66">
        <f t="shared" si="5"/>
        <v>1.660250927590738</v>
      </c>
      <c r="O52" s="66">
        <f t="shared" si="6"/>
        <v>2.220192236734261E-2</v>
      </c>
      <c r="P52" s="67">
        <f t="shared" si="7"/>
        <v>-2.220192236734261</v>
      </c>
      <c r="Q52" s="67">
        <f t="shared" si="8"/>
        <v>2.220192236734261</v>
      </c>
    </row>
    <row r="53" spans="1:17" x14ac:dyDescent="0.35">
      <c r="A53" s="63">
        <v>38991</v>
      </c>
      <c r="B53" s="64">
        <v>52</v>
      </c>
      <c r="C53" s="64"/>
      <c r="D53" s="64">
        <v>4</v>
      </c>
      <c r="E53" s="65">
        <v>88.988764044943807</v>
      </c>
      <c r="F53" s="68">
        <f t="shared" si="9"/>
        <v>77.873811581676762</v>
      </c>
      <c r="G53" s="68">
        <f t="shared" si="10"/>
        <v>78.262748487467604</v>
      </c>
      <c r="H53" s="68">
        <f t="shared" si="11"/>
        <v>10.726015557476202</v>
      </c>
      <c r="I53" s="39">
        <f t="shared" si="0"/>
        <v>10.434206640737552</v>
      </c>
      <c r="J53" s="66">
        <f t="shared" si="1"/>
        <v>78.55455740420625</v>
      </c>
      <c r="K53" s="39">
        <f t="shared" si="2"/>
        <v>79.544446572988306</v>
      </c>
      <c r="L53" s="39">
        <f t="shared" si="3"/>
        <v>89.978653213725863</v>
      </c>
      <c r="M53" s="66">
        <f t="shared" si="4"/>
        <v>-0.98988916878205657</v>
      </c>
      <c r="N53" s="66">
        <f t="shared" si="5"/>
        <v>0.98988916878205657</v>
      </c>
      <c r="O53" s="66">
        <f t="shared" si="6"/>
        <v>1.1123754548182202E-2</v>
      </c>
      <c r="P53" s="67">
        <f t="shared" si="7"/>
        <v>-1.1123754548182203</v>
      </c>
      <c r="Q53" s="67">
        <f t="shared" si="8"/>
        <v>1.1123754548182203</v>
      </c>
    </row>
    <row r="54" spans="1:17" x14ac:dyDescent="0.35">
      <c r="A54" s="63">
        <v>39083</v>
      </c>
      <c r="B54" s="64">
        <v>53</v>
      </c>
      <c r="C54" s="64">
        <v>13</v>
      </c>
      <c r="D54" s="64">
        <v>1</v>
      </c>
      <c r="E54" s="65">
        <v>72.739844425237706</v>
      </c>
      <c r="F54" s="68">
        <f t="shared" si="9"/>
        <v>78.651685393258461</v>
      </c>
      <c r="G54" s="68">
        <f t="shared" si="10"/>
        <v>78.997407087294761</v>
      </c>
      <c r="H54" s="68">
        <f t="shared" si="11"/>
        <v>-6.2575626620570546</v>
      </c>
      <c r="I54" s="39">
        <f t="shared" si="0"/>
        <v>-5.8811275569000028</v>
      </c>
      <c r="J54" s="66">
        <f t="shared" si="1"/>
        <v>78.620971982137704</v>
      </c>
      <c r="K54" s="39">
        <f t="shared" si="2"/>
        <v>80.157403742442312</v>
      </c>
      <c r="L54" s="39">
        <f t="shared" si="3"/>
        <v>74.276276185542315</v>
      </c>
      <c r="M54" s="66">
        <f t="shared" si="4"/>
        <v>-1.5364317603046089</v>
      </c>
      <c r="N54" s="66">
        <f t="shared" si="5"/>
        <v>1.5364317603046089</v>
      </c>
      <c r="O54" s="66">
        <f t="shared" si="6"/>
        <v>2.1122285488027946E-2</v>
      </c>
      <c r="P54" s="67">
        <f t="shared" si="7"/>
        <v>-2.1122285488027948</v>
      </c>
      <c r="Q54" s="67">
        <f t="shared" si="8"/>
        <v>2.1122285488027948</v>
      </c>
    </row>
    <row r="55" spans="1:17" x14ac:dyDescent="0.35">
      <c r="A55" s="63">
        <v>39173</v>
      </c>
      <c r="B55" s="64">
        <v>54</v>
      </c>
      <c r="C55" s="64"/>
      <c r="D55" s="64">
        <v>2</v>
      </c>
      <c r="E55" s="65">
        <v>78.098530682800401</v>
      </c>
      <c r="F55" s="68">
        <f t="shared" si="9"/>
        <v>79.343128781331046</v>
      </c>
      <c r="G55" s="68">
        <f t="shared" si="10"/>
        <v>79.624027657735553</v>
      </c>
      <c r="H55" s="68">
        <f t="shared" si="11"/>
        <v>-1.5254969749351517</v>
      </c>
      <c r="I55" s="39">
        <f t="shared" si="0"/>
        <v>-2.0614430279458515</v>
      </c>
      <c r="J55" s="66">
        <f t="shared" si="1"/>
        <v>80.159973710746257</v>
      </c>
      <c r="K55" s="39">
        <f t="shared" si="2"/>
        <v>80.77036091189629</v>
      </c>
      <c r="L55" s="39">
        <f t="shared" si="3"/>
        <v>78.708917883950434</v>
      </c>
      <c r="M55" s="66">
        <f t="shared" si="4"/>
        <v>-0.61038720115003287</v>
      </c>
      <c r="N55" s="66">
        <f t="shared" si="5"/>
        <v>0.61038720115003287</v>
      </c>
      <c r="O55" s="66">
        <f t="shared" si="6"/>
        <v>7.8156041581516986E-3</v>
      </c>
      <c r="P55" s="67">
        <f t="shared" si="7"/>
        <v>-0.78156041581516988</v>
      </c>
      <c r="Q55" s="67">
        <f t="shared" si="8"/>
        <v>0.78156041581516988</v>
      </c>
    </row>
    <row r="56" spans="1:17" x14ac:dyDescent="0.35">
      <c r="A56" s="63">
        <v>39264</v>
      </c>
      <c r="B56" s="64">
        <v>55</v>
      </c>
      <c r="C56" s="64"/>
      <c r="D56" s="64">
        <v>3</v>
      </c>
      <c r="E56" s="65">
        <v>77.545375972342299</v>
      </c>
      <c r="F56" s="68">
        <f t="shared" si="9"/>
        <v>79.90492653414006</v>
      </c>
      <c r="G56" s="68">
        <f t="shared" si="10"/>
        <v>80.345721694036342</v>
      </c>
      <c r="H56" s="68">
        <f t="shared" si="11"/>
        <v>-2.8003457216940433</v>
      </c>
      <c r="I56" s="39">
        <f t="shared" si="0"/>
        <v>-2.4916360558916963</v>
      </c>
      <c r="J56" s="66">
        <f t="shared" si="1"/>
        <v>80.037012028233988</v>
      </c>
      <c r="K56" s="39">
        <f t="shared" si="2"/>
        <v>81.383318081350296</v>
      </c>
      <c r="L56" s="39">
        <f t="shared" si="3"/>
        <v>78.891682025458607</v>
      </c>
      <c r="M56" s="66">
        <f t="shared" si="4"/>
        <v>-1.346306053116308</v>
      </c>
      <c r="N56" s="66">
        <f t="shared" si="5"/>
        <v>1.346306053116308</v>
      </c>
      <c r="O56" s="66">
        <f t="shared" si="6"/>
        <v>1.7361525896740612E-2</v>
      </c>
      <c r="P56" s="67">
        <f t="shared" si="7"/>
        <v>-1.7361525896740611</v>
      </c>
      <c r="Q56" s="67">
        <f t="shared" si="8"/>
        <v>1.7361525896740611</v>
      </c>
    </row>
    <row r="57" spans="1:17" x14ac:dyDescent="0.35">
      <c r="A57" s="63">
        <v>39356</v>
      </c>
      <c r="B57" s="64">
        <v>56</v>
      </c>
      <c r="C57" s="64"/>
      <c r="D57" s="64">
        <v>4</v>
      </c>
      <c r="E57" s="65">
        <v>91.235955056179805</v>
      </c>
      <c r="F57" s="68">
        <f t="shared" si="9"/>
        <v>80.786516853932625</v>
      </c>
      <c r="G57" s="68">
        <f t="shared" si="10"/>
        <v>81.132238547968925</v>
      </c>
      <c r="H57" s="68">
        <f t="shared" si="11"/>
        <v>10.10371650821088</v>
      </c>
      <c r="I57" s="39">
        <f t="shared" si="0"/>
        <v>10.434206640737552</v>
      </c>
      <c r="J57" s="66">
        <f t="shared" si="1"/>
        <v>80.801748415442248</v>
      </c>
      <c r="K57" s="39">
        <f t="shared" si="2"/>
        <v>81.996275250804274</v>
      </c>
      <c r="L57" s="39">
        <f t="shared" si="3"/>
        <v>92.430481891541831</v>
      </c>
      <c r="M57" s="66">
        <f t="shared" si="4"/>
        <v>-1.1945268353620264</v>
      </c>
      <c r="N57" s="66">
        <f t="shared" si="5"/>
        <v>1.1945268353620264</v>
      </c>
      <c r="O57" s="66">
        <f t="shared" si="6"/>
        <v>1.3092720239805457E-2</v>
      </c>
      <c r="P57" s="67">
        <f t="shared" si="7"/>
        <v>-1.3092720239805458</v>
      </c>
      <c r="Q57" s="67">
        <f t="shared" si="8"/>
        <v>1.3092720239805458</v>
      </c>
    </row>
    <row r="58" spans="1:17" x14ac:dyDescent="0.35">
      <c r="A58" s="63">
        <v>39448</v>
      </c>
      <c r="B58" s="64">
        <v>57</v>
      </c>
      <c r="C58" s="64">
        <v>14</v>
      </c>
      <c r="D58" s="64">
        <v>1</v>
      </c>
      <c r="E58" s="65">
        <v>76.266205704407994</v>
      </c>
      <c r="F58" s="68">
        <f t="shared" si="9"/>
        <v>81.477960242005224</v>
      </c>
      <c r="G58" s="68">
        <f t="shared" si="10"/>
        <v>81.819360414866082</v>
      </c>
      <c r="H58" s="68">
        <f t="shared" si="11"/>
        <v>-5.5531547104580881</v>
      </c>
      <c r="I58" s="39">
        <f t="shared" si="0"/>
        <v>-5.8811275569000028</v>
      </c>
      <c r="J58" s="66">
        <f t="shared" si="1"/>
        <v>82.147333261307992</v>
      </c>
      <c r="K58" s="39">
        <f t="shared" si="2"/>
        <v>82.60923242025828</v>
      </c>
      <c r="L58" s="39">
        <f t="shared" si="3"/>
        <v>76.728104863358283</v>
      </c>
      <c r="M58" s="66">
        <f t="shared" si="4"/>
        <v>-0.46189915895028832</v>
      </c>
      <c r="N58" s="66">
        <f t="shared" si="5"/>
        <v>0.46189915895028832</v>
      </c>
      <c r="O58" s="66">
        <f t="shared" si="6"/>
        <v>6.05640669657166E-3</v>
      </c>
      <c r="P58" s="67">
        <f t="shared" si="7"/>
        <v>-0.60564066965716601</v>
      </c>
      <c r="Q58" s="67">
        <f t="shared" si="8"/>
        <v>0.60564066965716601</v>
      </c>
    </row>
    <row r="59" spans="1:17" x14ac:dyDescent="0.35">
      <c r="A59" s="63">
        <v>39539</v>
      </c>
      <c r="B59" s="64">
        <v>58</v>
      </c>
      <c r="C59" s="64"/>
      <c r="D59" s="64">
        <v>2</v>
      </c>
      <c r="E59" s="65">
        <v>80.864304235090799</v>
      </c>
      <c r="F59" s="68">
        <f t="shared" si="9"/>
        <v>82.160760587726926</v>
      </c>
      <c r="G59" s="68">
        <f t="shared" si="10"/>
        <v>82.372515125324156</v>
      </c>
      <c r="H59" s="68">
        <f t="shared" si="11"/>
        <v>-1.5082108902333573</v>
      </c>
      <c r="I59" s="39">
        <f t="shared" si="0"/>
        <v>-2.0614430279458515</v>
      </c>
      <c r="J59" s="66">
        <f t="shared" si="1"/>
        <v>82.925747263036655</v>
      </c>
      <c r="K59" s="39">
        <f t="shared" si="2"/>
        <v>83.222189589712258</v>
      </c>
      <c r="L59" s="39">
        <f t="shared" si="3"/>
        <v>81.160746561766402</v>
      </c>
      <c r="M59" s="66">
        <f t="shared" si="4"/>
        <v>-0.29644232667560289</v>
      </c>
      <c r="N59" s="66">
        <f t="shared" si="5"/>
        <v>0.29644232667560289</v>
      </c>
      <c r="O59" s="66">
        <f t="shared" si="6"/>
        <v>3.6659231719075708E-3</v>
      </c>
      <c r="P59" s="67">
        <f t="shared" si="7"/>
        <v>-0.36659231719075708</v>
      </c>
      <c r="Q59" s="67">
        <f t="shared" si="8"/>
        <v>0.36659231719075708</v>
      </c>
    </row>
    <row r="60" spans="1:17" x14ac:dyDescent="0.35">
      <c r="A60" s="63">
        <v>39630</v>
      </c>
      <c r="B60" s="64">
        <v>59</v>
      </c>
      <c r="C60" s="64"/>
      <c r="D60" s="64">
        <v>3</v>
      </c>
      <c r="E60" s="65">
        <v>80.276577355229094</v>
      </c>
      <c r="F60" s="68">
        <f t="shared" si="9"/>
        <v>82.584269662921372</v>
      </c>
      <c r="G60" s="68">
        <f t="shared" si="10"/>
        <v>82.618841832325003</v>
      </c>
      <c r="H60" s="68">
        <f t="shared" si="11"/>
        <v>-2.3422644770959096</v>
      </c>
      <c r="I60" s="39">
        <f t="shared" si="0"/>
        <v>-2.4916360558916963</v>
      </c>
      <c r="J60" s="66">
        <f t="shared" si="1"/>
        <v>82.768213411120797</v>
      </c>
      <c r="K60" s="39">
        <f t="shared" si="2"/>
        <v>83.835146759166264</v>
      </c>
      <c r="L60" s="39">
        <f t="shared" si="3"/>
        <v>81.343510703274575</v>
      </c>
      <c r="M60" s="66">
        <f t="shared" si="4"/>
        <v>-1.066933348045481</v>
      </c>
      <c r="N60" s="66">
        <f t="shared" si="5"/>
        <v>1.066933348045481</v>
      </c>
      <c r="O60" s="66">
        <f t="shared" si="6"/>
        <v>1.329071795530384E-2</v>
      </c>
      <c r="P60" s="67">
        <f t="shared" si="7"/>
        <v>-1.3290717955303839</v>
      </c>
      <c r="Q60" s="67">
        <f t="shared" si="8"/>
        <v>1.3290717955303839</v>
      </c>
    </row>
    <row r="61" spans="1:17" x14ac:dyDescent="0.35">
      <c r="A61" s="63">
        <v>39722</v>
      </c>
      <c r="B61" s="64">
        <v>60</v>
      </c>
      <c r="C61" s="64"/>
      <c r="D61" s="64">
        <v>4</v>
      </c>
      <c r="E61" s="65">
        <v>92.929991356957601</v>
      </c>
      <c r="F61" s="68">
        <f t="shared" si="9"/>
        <v>82.653414001728635</v>
      </c>
      <c r="G61" s="68">
        <f t="shared" si="10"/>
        <v>82.778738115816779</v>
      </c>
      <c r="H61" s="68">
        <f t="shared" si="11"/>
        <v>10.151253241140822</v>
      </c>
      <c r="I61" s="39">
        <f t="shared" si="0"/>
        <v>10.434206640737552</v>
      </c>
      <c r="J61" s="66">
        <f t="shared" si="1"/>
        <v>82.495784716220044</v>
      </c>
      <c r="K61" s="39">
        <f t="shared" si="2"/>
        <v>84.448103928620256</v>
      </c>
      <c r="L61" s="39">
        <f t="shared" si="3"/>
        <v>94.882310569357813</v>
      </c>
      <c r="M61" s="66">
        <f t="shared" si="4"/>
        <v>-1.9523192124002122</v>
      </c>
      <c r="N61" s="66">
        <f t="shared" si="5"/>
        <v>1.9523192124002122</v>
      </c>
      <c r="O61" s="66">
        <f t="shared" si="6"/>
        <v>2.1008494500995598E-2</v>
      </c>
      <c r="P61" s="67">
        <f t="shared" si="7"/>
        <v>-2.10084945009956</v>
      </c>
      <c r="Q61" s="67">
        <f t="shared" si="8"/>
        <v>2.10084945009956</v>
      </c>
    </row>
    <row r="62" spans="1:17" x14ac:dyDescent="0.35">
      <c r="A62" s="63">
        <v>39814</v>
      </c>
      <c r="B62" s="64">
        <v>61</v>
      </c>
      <c r="C62" s="64">
        <v>15</v>
      </c>
      <c r="D62" s="64">
        <v>1</v>
      </c>
      <c r="E62" s="65">
        <v>76.542783059637003</v>
      </c>
      <c r="F62" s="68">
        <f t="shared" si="9"/>
        <v>82.904062229904923</v>
      </c>
      <c r="G62" s="68">
        <f t="shared" si="10"/>
        <v>83.120138288677609</v>
      </c>
      <c r="H62" s="68">
        <f t="shared" si="11"/>
        <v>-6.5773552290406059</v>
      </c>
      <c r="I62" s="39">
        <f t="shared" si="0"/>
        <v>-5.8811275569000028</v>
      </c>
      <c r="J62" s="66">
        <f t="shared" si="1"/>
        <v>82.423910616537</v>
      </c>
      <c r="K62" s="39">
        <f t="shared" si="2"/>
        <v>85.061061098074248</v>
      </c>
      <c r="L62" s="39">
        <f t="shared" si="3"/>
        <v>79.17993354117425</v>
      </c>
      <c r="M62" s="66">
        <f t="shared" si="4"/>
        <v>-2.6371504815372475</v>
      </c>
      <c r="N62" s="66">
        <f t="shared" si="5"/>
        <v>2.6371504815372475</v>
      </c>
      <c r="O62" s="66">
        <f t="shared" si="6"/>
        <v>3.4453287117644477E-2</v>
      </c>
      <c r="P62" s="67">
        <f t="shared" si="7"/>
        <v>-3.4453287117644478</v>
      </c>
      <c r="Q62" s="67">
        <f t="shared" si="8"/>
        <v>3.4453287117644478</v>
      </c>
    </row>
    <row r="63" spans="1:17" x14ac:dyDescent="0.35">
      <c r="A63" s="63">
        <v>39904</v>
      </c>
      <c r="B63" s="64">
        <v>62</v>
      </c>
      <c r="C63" s="64"/>
      <c r="D63" s="64">
        <v>2</v>
      </c>
      <c r="E63" s="65">
        <v>81.866897147795996</v>
      </c>
      <c r="F63" s="68">
        <f t="shared" si="9"/>
        <v>83.336214347450294</v>
      </c>
      <c r="G63" s="68">
        <f t="shared" si="10"/>
        <v>83.690579083837505</v>
      </c>
      <c r="H63" s="68">
        <f t="shared" si="11"/>
        <v>-1.8236819360415097</v>
      </c>
      <c r="I63" s="39">
        <f t="shared" si="0"/>
        <v>-2.0614430279458515</v>
      </c>
      <c r="J63" s="66">
        <f t="shared" si="1"/>
        <v>83.928340175741852</v>
      </c>
      <c r="K63" s="39">
        <f t="shared" si="2"/>
        <v>85.67401826752824</v>
      </c>
      <c r="L63" s="39">
        <f t="shared" si="3"/>
        <v>83.612575239582384</v>
      </c>
      <c r="M63" s="66">
        <f t="shared" si="4"/>
        <v>-1.7456780917863881</v>
      </c>
      <c r="N63" s="66">
        <f t="shared" si="5"/>
        <v>1.7456780917863881</v>
      </c>
      <c r="O63" s="66">
        <f t="shared" si="6"/>
        <v>2.1323369427753924E-2</v>
      </c>
      <c r="P63" s="67">
        <f t="shared" si="7"/>
        <v>-2.1323369427753924</v>
      </c>
      <c r="Q63" s="67">
        <f t="shared" si="8"/>
        <v>2.1323369427753924</v>
      </c>
    </row>
    <row r="64" spans="1:17" x14ac:dyDescent="0.35">
      <c r="A64" s="63">
        <v>39995</v>
      </c>
      <c r="B64" s="64">
        <v>63</v>
      </c>
      <c r="C64" s="64"/>
      <c r="D64" s="64">
        <v>3</v>
      </c>
      <c r="E64" s="65">
        <v>82.005185825410607</v>
      </c>
      <c r="F64" s="68">
        <f t="shared" si="9"/>
        <v>84.044943820224717</v>
      </c>
      <c r="G64" s="68">
        <f t="shared" si="10"/>
        <v>84.299913569576489</v>
      </c>
      <c r="H64" s="68">
        <f t="shared" si="11"/>
        <v>-2.2947277441658827</v>
      </c>
      <c r="I64" s="39">
        <f t="shared" si="0"/>
        <v>-2.4916360558916963</v>
      </c>
      <c r="J64" s="66">
        <f t="shared" si="1"/>
        <v>84.49682188130231</v>
      </c>
      <c r="K64" s="39">
        <f t="shared" si="2"/>
        <v>86.286975436982232</v>
      </c>
      <c r="L64" s="39">
        <f t="shared" si="3"/>
        <v>83.795339381090542</v>
      </c>
      <c r="M64" s="66">
        <f t="shared" si="4"/>
        <v>-1.7901535556799359</v>
      </c>
      <c r="N64" s="66">
        <f t="shared" si="5"/>
        <v>1.7901535556799359</v>
      </c>
      <c r="O64" s="66">
        <f t="shared" si="6"/>
        <v>2.1829760370169524E-2</v>
      </c>
      <c r="P64" s="67">
        <f t="shared" si="7"/>
        <v>-2.1829760370169522</v>
      </c>
      <c r="Q64" s="67">
        <f t="shared" si="8"/>
        <v>2.1829760370169522</v>
      </c>
    </row>
    <row r="65" spans="1:17" x14ac:dyDescent="0.35">
      <c r="A65" s="63">
        <v>40087</v>
      </c>
      <c r="B65" s="64">
        <v>64</v>
      </c>
      <c r="C65" s="64"/>
      <c r="D65" s="64">
        <v>4</v>
      </c>
      <c r="E65" s="65">
        <v>95.764909248055304</v>
      </c>
      <c r="F65" s="68">
        <f t="shared" si="9"/>
        <v>84.554883318928276</v>
      </c>
      <c r="G65" s="68">
        <f t="shared" si="10"/>
        <v>84.801210025929137</v>
      </c>
      <c r="H65" s="68">
        <f t="shared" si="11"/>
        <v>10.963699222126166</v>
      </c>
      <c r="I65" s="39">
        <f t="shared" si="0"/>
        <v>10.434206640737552</v>
      </c>
      <c r="J65" s="66">
        <f t="shared" si="1"/>
        <v>85.330702607317747</v>
      </c>
      <c r="K65" s="39">
        <f t="shared" si="2"/>
        <v>86.899932606436224</v>
      </c>
      <c r="L65" s="39">
        <f t="shared" si="3"/>
        <v>97.334139247173781</v>
      </c>
      <c r="M65" s="66">
        <f t="shared" si="4"/>
        <v>-1.5692299991184768</v>
      </c>
      <c r="N65" s="66">
        <f t="shared" si="5"/>
        <v>1.5692299991184768</v>
      </c>
      <c r="O65" s="66">
        <f t="shared" si="6"/>
        <v>1.6386273546751606E-2</v>
      </c>
      <c r="P65" s="67">
        <f t="shared" si="7"/>
        <v>-1.6386273546751606</v>
      </c>
      <c r="Q65" s="67">
        <f t="shared" si="8"/>
        <v>1.6386273546751606</v>
      </c>
    </row>
    <row r="66" spans="1:17" x14ac:dyDescent="0.35">
      <c r="A66" s="63">
        <v>40179</v>
      </c>
      <c r="B66" s="64">
        <v>65</v>
      </c>
      <c r="C66" s="64">
        <v>16</v>
      </c>
      <c r="D66" s="64">
        <v>1</v>
      </c>
      <c r="E66" s="65">
        <v>78.582541054451198</v>
      </c>
      <c r="F66" s="68">
        <f t="shared" si="9"/>
        <v>85.047536732929998</v>
      </c>
      <c r="G66" s="68">
        <f t="shared" si="10"/>
        <v>85.306828003457227</v>
      </c>
      <c r="H66" s="68">
        <f t="shared" si="11"/>
        <v>-6.7242869490060286</v>
      </c>
      <c r="I66" s="39">
        <f t="shared" si="0"/>
        <v>-5.8811275569000028</v>
      </c>
      <c r="J66" s="66">
        <f t="shared" si="1"/>
        <v>84.463668611351196</v>
      </c>
      <c r="K66" s="39">
        <f t="shared" si="2"/>
        <v>87.512889775890216</v>
      </c>
      <c r="L66" s="39">
        <f t="shared" si="3"/>
        <v>81.631762218990218</v>
      </c>
      <c r="M66" s="66">
        <f t="shared" si="4"/>
        <v>-3.0492211645390199</v>
      </c>
      <c r="N66" s="66">
        <f t="shared" si="5"/>
        <v>3.0492211645390199</v>
      </c>
      <c r="O66" s="66">
        <f t="shared" si="6"/>
        <v>3.8802781427316815E-2</v>
      </c>
      <c r="P66" s="67">
        <f t="shared" si="7"/>
        <v>-3.8802781427316817</v>
      </c>
      <c r="Q66" s="67">
        <f t="shared" si="8"/>
        <v>3.8802781427316817</v>
      </c>
    </row>
    <row r="67" spans="1:17" x14ac:dyDescent="0.35">
      <c r="A67" s="63">
        <v>40269</v>
      </c>
      <c r="B67" s="64">
        <v>66</v>
      </c>
      <c r="C67" s="64"/>
      <c r="D67" s="64">
        <v>2</v>
      </c>
      <c r="E67" s="65">
        <v>83.8375108038029</v>
      </c>
      <c r="F67" s="68">
        <f t="shared" si="9"/>
        <v>85.566119273984455</v>
      </c>
      <c r="G67" s="68">
        <f t="shared" si="10"/>
        <v>85.842696629213506</v>
      </c>
      <c r="H67" s="68">
        <f t="shared" si="11"/>
        <v>-2.0051858254106065</v>
      </c>
      <c r="I67" s="39">
        <f t="shared" ref="I67:I103" si="12">VLOOKUP(D67,$J$106:$K$109,2,FALSE)</f>
        <v>-2.0614430279458515</v>
      </c>
      <c r="J67" s="66">
        <f t="shared" ref="J67:J103" si="13">E67-I67</f>
        <v>85.898953831748756</v>
      </c>
      <c r="K67" s="39">
        <f t="shared" ref="K67:K103" si="14">$B$138+$B$139*B67</f>
        <v>88.125846945344207</v>
      </c>
      <c r="L67" s="39">
        <f t="shared" ref="L67:L103" si="15">K67+I67</f>
        <v>86.064403917398351</v>
      </c>
      <c r="M67" s="66">
        <f t="shared" ref="M67:M103" si="16">E67-L67</f>
        <v>-2.2268931135954517</v>
      </c>
      <c r="N67" s="66">
        <f t="shared" ref="N67:N103" si="17">ABS(M67)</f>
        <v>2.2268931135954517</v>
      </c>
      <c r="O67" s="66">
        <f t="shared" ref="O67:O103" si="18">N67/E67</f>
        <v>2.6562013736391121E-2</v>
      </c>
      <c r="P67" s="67">
        <f t="shared" ref="P67:P103" si="19">(M67/E67)*100</f>
        <v>-2.6562013736391119</v>
      </c>
      <c r="Q67" s="67">
        <f t="shared" ref="Q67:Q103" si="20">ABS(P67)</f>
        <v>2.6562013736391119</v>
      </c>
    </row>
    <row r="68" spans="1:17" x14ac:dyDescent="0.35">
      <c r="A68" s="63">
        <v>40360</v>
      </c>
      <c r="B68" s="64">
        <v>67</v>
      </c>
      <c r="C68" s="64"/>
      <c r="D68" s="64">
        <v>3</v>
      </c>
      <c r="E68" s="65">
        <v>84.079515989628405</v>
      </c>
      <c r="F68" s="68">
        <f t="shared" si="9"/>
        <v>86.119273984442557</v>
      </c>
      <c r="G68" s="68">
        <f t="shared" si="10"/>
        <v>86.439066551426123</v>
      </c>
      <c r="H68" s="68">
        <f t="shared" si="11"/>
        <v>-2.3595505617977182</v>
      </c>
      <c r="I68" s="39">
        <f t="shared" si="12"/>
        <v>-2.4916360558916963</v>
      </c>
      <c r="J68" s="66">
        <f t="shared" si="13"/>
        <v>86.571152045520108</v>
      </c>
      <c r="K68" s="39">
        <f t="shared" si="14"/>
        <v>88.738804114798199</v>
      </c>
      <c r="L68" s="39">
        <f t="shared" si="15"/>
        <v>86.24716805890651</v>
      </c>
      <c r="M68" s="66">
        <f t="shared" si="16"/>
        <v>-2.1676520692781054</v>
      </c>
      <c r="N68" s="66">
        <f t="shared" si="17"/>
        <v>2.1676520692781054</v>
      </c>
      <c r="O68" s="66">
        <f t="shared" si="18"/>
        <v>2.5780977016393567E-2</v>
      </c>
      <c r="P68" s="67">
        <f t="shared" si="19"/>
        <v>-2.5780977016393569</v>
      </c>
      <c r="Q68" s="67">
        <f t="shared" si="20"/>
        <v>2.5780977016393569</v>
      </c>
    </row>
    <row r="69" spans="1:17" x14ac:dyDescent="0.35">
      <c r="A69" s="63">
        <v>40452</v>
      </c>
      <c r="B69" s="64">
        <v>68</v>
      </c>
      <c r="C69" s="64"/>
      <c r="D69" s="64">
        <v>4</v>
      </c>
      <c r="E69" s="65">
        <v>97.977528089887699</v>
      </c>
      <c r="F69" s="68">
        <f t="shared" ref="F69:F102" si="21">AVERAGE(E67:E70)</f>
        <v>86.758859118409703</v>
      </c>
      <c r="G69" s="68">
        <f t="shared" ref="G69:G100" si="22">AVERAGE(F69:F70)</f>
        <v>87.143474503025089</v>
      </c>
      <c r="H69" s="68">
        <f t="shared" ref="H69:H100" si="23">E69-G69</f>
        <v>10.834053586862609</v>
      </c>
      <c r="I69" s="39">
        <f t="shared" si="12"/>
        <v>10.434206640737552</v>
      </c>
      <c r="J69" s="66">
        <f t="shared" si="13"/>
        <v>87.543321449150142</v>
      </c>
      <c r="K69" s="39">
        <f t="shared" si="14"/>
        <v>89.351761284252191</v>
      </c>
      <c r="L69" s="39">
        <f t="shared" si="15"/>
        <v>99.785967924989748</v>
      </c>
      <c r="M69" s="66">
        <f t="shared" si="16"/>
        <v>-1.8084398351020496</v>
      </c>
      <c r="N69" s="66">
        <f t="shared" si="17"/>
        <v>1.8084398351020496</v>
      </c>
      <c r="O69" s="66">
        <f t="shared" si="18"/>
        <v>1.8457700151844302E-2</v>
      </c>
      <c r="P69" s="67">
        <f t="shared" si="19"/>
        <v>-1.8457700151844301</v>
      </c>
      <c r="Q69" s="67">
        <f t="shared" si="20"/>
        <v>1.8457700151844301</v>
      </c>
    </row>
    <row r="70" spans="1:17" x14ac:dyDescent="0.35">
      <c r="A70" s="63">
        <v>40544</v>
      </c>
      <c r="B70" s="64">
        <v>69</v>
      </c>
      <c r="C70" s="64">
        <v>17</v>
      </c>
      <c r="D70" s="64">
        <v>1</v>
      </c>
      <c r="E70" s="65">
        <v>81.140881590319793</v>
      </c>
      <c r="F70" s="68">
        <f t="shared" si="21"/>
        <v>87.528089887640476</v>
      </c>
      <c r="G70" s="68">
        <f t="shared" si="22"/>
        <v>87.830596369922233</v>
      </c>
      <c r="H70" s="68">
        <f t="shared" si="23"/>
        <v>-6.6897147796024399</v>
      </c>
      <c r="I70" s="39">
        <f t="shared" si="12"/>
        <v>-5.8811275569000028</v>
      </c>
      <c r="J70" s="66">
        <f t="shared" si="13"/>
        <v>87.022009147219791</v>
      </c>
      <c r="K70" s="39">
        <f t="shared" si="14"/>
        <v>89.964718453706183</v>
      </c>
      <c r="L70" s="39">
        <f t="shared" si="15"/>
        <v>84.083590896806186</v>
      </c>
      <c r="M70" s="66">
        <f t="shared" si="16"/>
        <v>-2.9427093064863925</v>
      </c>
      <c r="N70" s="66">
        <f t="shared" si="17"/>
        <v>2.9427093064863925</v>
      </c>
      <c r="O70" s="66">
        <f t="shared" si="18"/>
        <v>3.62666666766591E-2</v>
      </c>
      <c r="P70" s="67">
        <f t="shared" si="19"/>
        <v>-3.6266666676659098</v>
      </c>
      <c r="Q70" s="67">
        <f t="shared" si="20"/>
        <v>3.6266666676659098</v>
      </c>
    </row>
    <row r="71" spans="1:17" x14ac:dyDescent="0.35">
      <c r="A71" s="63">
        <v>40634</v>
      </c>
      <c r="B71" s="64">
        <v>70</v>
      </c>
      <c r="C71" s="64"/>
      <c r="D71" s="64">
        <v>2</v>
      </c>
      <c r="E71" s="65">
        <v>86.914433880725994</v>
      </c>
      <c r="F71" s="68">
        <f t="shared" si="21"/>
        <v>88.133102852203976</v>
      </c>
      <c r="G71" s="68">
        <f t="shared" si="22"/>
        <v>88.66897147796027</v>
      </c>
      <c r="H71" s="68">
        <f t="shared" si="23"/>
        <v>-1.7545375972342754</v>
      </c>
      <c r="I71" s="39">
        <f t="shared" si="12"/>
        <v>-2.0614430279458515</v>
      </c>
      <c r="J71" s="66">
        <f t="shared" si="13"/>
        <v>88.97587690867185</v>
      </c>
      <c r="K71" s="39">
        <f t="shared" si="14"/>
        <v>90.577675623160189</v>
      </c>
      <c r="L71" s="39">
        <f t="shared" si="15"/>
        <v>88.516232595214333</v>
      </c>
      <c r="M71" s="66">
        <f t="shared" si="16"/>
        <v>-1.6017987144883392</v>
      </c>
      <c r="N71" s="66">
        <f t="shared" si="17"/>
        <v>1.6017987144883392</v>
      </c>
      <c r="O71" s="66">
        <f t="shared" si="18"/>
        <v>1.8429605336744322E-2</v>
      </c>
      <c r="P71" s="67">
        <f t="shared" si="19"/>
        <v>-1.8429605336744321</v>
      </c>
      <c r="Q71" s="67">
        <f t="shared" si="20"/>
        <v>1.8429605336744321</v>
      </c>
    </row>
    <row r="72" spans="1:17" x14ac:dyDescent="0.35">
      <c r="A72" s="63">
        <v>40725</v>
      </c>
      <c r="B72" s="64">
        <v>71</v>
      </c>
      <c r="C72" s="64"/>
      <c r="D72" s="64">
        <v>3</v>
      </c>
      <c r="E72" s="65">
        <v>86.499567847882403</v>
      </c>
      <c r="F72" s="68">
        <f t="shared" si="21"/>
        <v>89.204840103716549</v>
      </c>
      <c r="G72" s="68">
        <f t="shared" si="22"/>
        <v>89.53327571305104</v>
      </c>
      <c r="H72" s="68">
        <f t="shared" si="23"/>
        <v>-3.0337078651686369</v>
      </c>
      <c r="I72" s="39">
        <f t="shared" si="12"/>
        <v>-2.4916360558916963</v>
      </c>
      <c r="J72" s="66">
        <f t="shared" si="13"/>
        <v>88.991203903774107</v>
      </c>
      <c r="K72" s="39">
        <f t="shared" si="14"/>
        <v>91.190632792614167</v>
      </c>
      <c r="L72" s="39">
        <f t="shared" si="15"/>
        <v>88.698996736722478</v>
      </c>
      <c r="M72" s="66">
        <f t="shared" si="16"/>
        <v>-2.1994288888400746</v>
      </c>
      <c r="N72" s="66">
        <f t="shared" si="17"/>
        <v>2.1994288888400746</v>
      </c>
      <c r="O72" s="66">
        <f t="shared" si="18"/>
        <v>2.5427050603396961E-2</v>
      </c>
      <c r="P72" s="67">
        <f t="shared" si="19"/>
        <v>-2.5427050603396961</v>
      </c>
      <c r="Q72" s="67">
        <f t="shared" si="20"/>
        <v>2.5427050603396961</v>
      </c>
    </row>
    <row r="73" spans="1:17" x14ac:dyDescent="0.35">
      <c r="A73" s="63">
        <v>40817</v>
      </c>
      <c r="B73" s="64">
        <v>72</v>
      </c>
      <c r="C73" s="64"/>
      <c r="D73" s="64">
        <v>4</v>
      </c>
      <c r="E73" s="65">
        <v>102.26447709593801</v>
      </c>
      <c r="F73" s="68">
        <f t="shared" si="21"/>
        <v>89.861711322385531</v>
      </c>
      <c r="G73" s="68">
        <f t="shared" si="22"/>
        <v>90.099394987035481</v>
      </c>
      <c r="H73" s="68">
        <f t="shared" si="23"/>
        <v>12.165082108902524</v>
      </c>
      <c r="I73" s="39">
        <f t="shared" si="12"/>
        <v>10.434206640737552</v>
      </c>
      <c r="J73" s="66">
        <f t="shared" si="13"/>
        <v>91.830270455200449</v>
      </c>
      <c r="K73" s="39">
        <f t="shared" si="14"/>
        <v>91.803589962068173</v>
      </c>
      <c r="L73" s="39">
        <f t="shared" si="15"/>
        <v>102.23779660280573</v>
      </c>
      <c r="M73" s="66">
        <f t="shared" si="16"/>
        <v>2.6680493132275274E-2</v>
      </c>
      <c r="N73" s="66">
        <f t="shared" si="17"/>
        <v>2.6680493132275274E-2</v>
      </c>
      <c r="O73" s="66">
        <f t="shared" si="18"/>
        <v>2.6089697898954041E-4</v>
      </c>
      <c r="P73" s="67">
        <f t="shared" si="19"/>
        <v>2.6089697898954042E-2</v>
      </c>
      <c r="Q73" s="67">
        <f t="shared" si="20"/>
        <v>2.6089697898954042E-2</v>
      </c>
    </row>
    <row r="74" spans="1:17" x14ac:dyDescent="0.35">
      <c r="A74" s="63">
        <v>40909</v>
      </c>
      <c r="B74" s="64">
        <v>73</v>
      </c>
      <c r="C74" s="64">
        <v>18</v>
      </c>
      <c r="D74" s="64">
        <v>1</v>
      </c>
      <c r="E74" s="65">
        <v>83.768366464995694</v>
      </c>
      <c r="F74" s="68">
        <f t="shared" si="21"/>
        <v>90.337078651685445</v>
      </c>
      <c r="G74" s="68">
        <f t="shared" si="22"/>
        <v>90.661192739844495</v>
      </c>
      <c r="H74" s="68">
        <f t="shared" si="23"/>
        <v>-6.8928262748488009</v>
      </c>
      <c r="I74" s="39">
        <f t="shared" si="12"/>
        <v>-5.8811275569000028</v>
      </c>
      <c r="J74" s="66">
        <f t="shared" si="13"/>
        <v>89.649494021895691</v>
      </c>
      <c r="K74" s="39">
        <f t="shared" si="14"/>
        <v>92.416547131522151</v>
      </c>
      <c r="L74" s="39">
        <f t="shared" si="15"/>
        <v>86.535419574622154</v>
      </c>
      <c r="M74" s="66">
        <f t="shared" si="16"/>
        <v>-2.7670531096264597</v>
      </c>
      <c r="N74" s="66">
        <f t="shared" si="17"/>
        <v>2.7670531096264597</v>
      </c>
      <c r="O74" s="66">
        <f t="shared" si="18"/>
        <v>3.3032196118838356E-2</v>
      </c>
      <c r="P74" s="67">
        <f t="shared" si="19"/>
        <v>-3.3032196118838355</v>
      </c>
      <c r="Q74" s="67">
        <f t="shared" si="20"/>
        <v>3.3032196118838355</v>
      </c>
    </row>
    <row r="75" spans="1:17" x14ac:dyDescent="0.35">
      <c r="A75" s="63">
        <v>41000</v>
      </c>
      <c r="B75" s="64">
        <v>74</v>
      </c>
      <c r="C75" s="64"/>
      <c r="D75" s="64">
        <v>2</v>
      </c>
      <c r="E75" s="65">
        <v>88.815903197925707</v>
      </c>
      <c r="F75" s="68">
        <f t="shared" si="21"/>
        <v>90.98530682800353</v>
      </c>
      <c r="G75" s="68">
        <f t="shared" si="22"/>
        <v>91.23595505617979</v>
      </c>
      <c r="H75" s="68">
        <f t="shared" si="23"/>
        <v>-2.4200518582540838</v>
      </c>
      <c r="I75" s="39">
        <f t="shared" si="12"/>
        <v>-2.0614430279458515</v>
      </c>
      <c r="J75" s="66">
        <f t="shared" si="13"/>
        <v>90.877346225871563</v>
      </c>
      <c r="K75" s="39">
        <f t="shared" si="14"/>
        <v>93.029504300976157</v>
      </c>
      <c r="L75" s="39">
        <f t="shared" si="15"/>
        <v>90.968061273030301</v>
      </c>
      <c r="M75" s="66">
        <f t="shared" si="16"/>
        <v>-2.1521580751045946</v>
      </c>
      <c r="N75" s="66">
        <f t="shared" si="17"/>
        <v>2.1521580751045946</v>
      </c>
      <c r="O75" s="66">
        <f t="shared" si="18"/>
        <v>2.4231674707045688E-2</v>
      </c>
      <c r="P75" s="67">
        <f t="shared" si="19"/>
        <v>-2.4231674707045689</v>
      </c>
      <c r="Q75" s="67">
        <f t="shared" si="20"/>
        <v>2.4231674707045689</v>
      </c>
    </row>
    <row r="76" spans="1:17" x14ac:dyDescent="0.35">
      <c r="A76" s="63">
        <v>41091</v>
      </c>
      <c r="B76" s="64">
        <v>75</v>
      </c>
      <c r="C76" s="64"/>
      <c r="D76" s="64">
        <v>3</v>
      </c>
      <c r="E76" s="65">
        <v>89.092480553154701</v>
      </c>
      <c r="F76" s="68">
        <f t="shared" si="21"/>
        <v>91.486603284356036</v>
      </c>
      <c r="G76" s="68">
        <f t="shared" si="22"/>
        <v>91.741573033707809</v>
      </c>
      <c r="H76" s="68">
        <f t="shared" si="23"/>
        <v>-2.649092480553108</v>
      </c>
      <c r="I76" s="39">
        <f t="shared" si="12"/>
        <v>-2.4916360558916963</v>
      </c>
      <c r="J76" s="66">
        <f t="shared" si="13"/>
        <v>91.58411660904639</v>
      </c>
      <c r="K76" s="39">
        <f t="shared" si="14"/>
        <v>93.642461470430135</v>
      </c>
      <c r="L76" s="39">
        <f t="shared" si="15"/>
        <v>91.150825414538446</v>
      </c>
      <c r="M76" s="66">
        <f t="shared" si="16"/>
        <v>-2.0583448613837447</v>
      </c>
      <c r="N76" s="66">
        <f t="shared" si="17"/>
        <v>2.0583448613837447</v>
      </c>
      <c r="O76" s="66">
        <f t="shared" si="18"/>
        <v>2.3103463374282041E-2</v>
      </c>
      <c r="P76" s="67">
        <f t="shared" si="19"/>
        <v>-2.3103463374282041</v>
      </c>
      <c r="Q76" s="67">
        <f t="shared" si="20"/>
        <v>2.3103463374282041</v>
      </c>
    </row>
    <row r="77" spans="1:17" x14ac:dyDescent="0.35">
      <c r="A77" s="63">
        <v>41183</v>
      </c>
      <c r="B77" s="64">
        <v>76</v>
      </c>
      <c r="C77" s="64"/>
      <c r="D77" s="64">
        <v>4</v>
      </c>
      <c r="E77" s="65">
        <v>104.269662921348</v>
      </c>
      <c r="F77" s="68">
        <f t="shared" si="21"/>
        <v>91.996542783059581</v>
      </c>
      <c r="G77" s="68">
        <f t="shared" si="22"/>
        <v>92.277441659464074</v>
      </c>
      <c r="H77" s="68">
        <f t="shared" si="23"/>
        <v>11.992221261883927</v>
      </c>
      <c r="I77" s="39">
        <f t="shared" si="12"/>
        <v>10.434206640737552</v>
      </c>
      <c r="J77" s="66">
        <f t="shared" si="13"/>
        <v>93.835456280610444</v>
      </c>
      <c r="K77" s="39">
        <f t="shared" si="14"/>
        <v>94.255418639884141</v>
      </c>
      <c r="L77" s="39">
        <f t="shared" si="15"/>
        <v>104.6896252806217</v>
      </c>
      <c r="M77" s="66">
        <f t="shared" si="16"/>
        <v>-0.41996235927369696</v>
      </c>
      <c r="N77" s="66">
        <f t="shared" si="17"/>
        <v>0.41996235927369696</v>
      </c>
      <c r="O77" s="66">
        <f t="shared" si="18"/>
        <v>4.0276562473447351E-3</v>
      </c>
      <c r="P77" s="67">
        <f t="shared" si="19"/>
        <v>-0.40276562473447353</v>
      </c>
      <c r="Q77" s="67">
        <f t="shared" si="20"/>
        <v>0.40276562473447353</v>
      </c>
    </row>
    <row r="78" spans="1:17" x14ac:dyDescent="0.35">
      <c r="A78" s="63">
        <v>41275</v>
      </c>
      <c r="B78" s="64">
        <v>77</v>
      </c>
      <c r="C78" s="64">
        <v>19</v>
      </c>
      <c r="D78" s="64">
        <v>1</v>
      </c>
      <c r="E78" s="65">
        <v>85.808124459809903</v>
      </c>
      <c r="F78" s="68">
        <f t="shared" si="21"/>
        <v>92.558340535868552</v>
      </c>
      <c r="G78" s="68">
        <f t="shared" si="22"/>
        <v>92.990492653413924</v>
      </c>
      <c r="H78" s="68">
        <f t="shared" si="23"/>
        <v>-7.1823681936040202</v>
      </c>
      <c r="I78" s="39">
        <f t="shared" si="12"/>
        <v>-5.8811275569000028</v>
      </c>
      <c r="J78" s="66">
        <f t="shared" si="13"/>
        <v>91.689252016709901</v>
      </c>
      <c r="K78" s="39">
        <f t="shared" si="14"/>
        <v>94.868375809338119</v>
      </c>
      <c r="L78" s="39">
        <f t="shared" si="15"/>
        <v>88.987248252438121</v>
      </c>
      <c r="M78" s="66">
        <f t="shared" si="16"/>
        <v>-3.1791237926282179</v>
      </c>
      <c r="N78" s="66">
        <f t="shared" si="17"/>
        <v>3.1791237926282179</v>
      </c>
      <c r="O78" s="66">
        <f t="shared" si="18"/>
        <v>3.7049216640520202E-2</v>
      </c>
      <c r="P78" s="67">
        <f t="shared" si="19"/>
        <v>-3.7049216640520202</v>
      </c>
      <c r="Q78" s="67">
        <f t="shared" si="20"/>
        <v>3.7049216640520202</v>
      </c>
    </row>
    <row r="79" spans="1:17" x14ac:dyDescent="0.35">
      <c r="A79" s="63">
        <v>41365</v>
      </c>
      <c r="B79" s="64">
        <v>78</v>
      </c>
      <c r="C79" s="64"/>
      <c r="D79" s="64">
        <v>2</v>
      </c>
      <c r="E79" s="65">
        <v>91.063094209161605</v>
      </c>
      <c r="F79" s="68">
        <f t="shared" si="21"/>
        <v>93.422644770959295</v>
      </c>
      <c r="G79" s="68">
        <f t="shared" si="22"/>
        <v>93.954191875540175</v>
      </c>
      <c r="H79" s="68">
        <f t="shared" si="23"/>
        <v>-2.8910976663785704</v>
      </c>
      <c r="I79" s="39">
        <f t="shared" si="12"/>
        <v>-2.0614430279458515</v>
      </c>
      <c r="J79" s="66">
        <f t="shared" si="13"/>
        <v>93.124537237107461</v>
      </c>
      <c r="K79" s="39">
        <f t="shared" si="14"/>
        <v>95.481332978792125</v>
      </c>
      <c r="L79" s="39">
        <f t="shared" si="15"/>
        <v>93.419889950846269</v>
      </c>
      <c r="M79" s="66">
        <f t="shared" si="16"/>
        <v>-2.3567957416846639</v>
      </c>
      <c r="N79" s="66">
        <f t="shared" si="17"/>
        <v>2.3567957416846639</v>
      </c>
      <c r="O79" s="66">
        <f t="shared" si="18"/>
        <v>2.5880909957566027E-2</v>
      </c>
      <c r="P79" s="67">
        <f t="shared" si="19"/>
        <v>-2.5880909957566027</v>
      </c>
      <c r="Q79" s="67">
        <f t="shared" si="20"/>
        <v>2.5880909957566027</v>
      </c>
    </row>
    <row r="80" spans="1:17" x14ac:dyDescent="0.35">
      <c r="A80" s="63">
        <v>41456</v>
      </c>
      <c r="B80" s="64">
        <v>79</v>
      </c>
      <c r="C80" s="64"/>
      <c r="D80" s="64">
        <v>3</v>
      </c>
      <c r="E80" s="65">
        <v>92.549697493517698</v>
      </c>
      <c r="F80" s="68">
        <f t="shared" si="21"/>
        <v>94.485738980121056</v>
      </c>
      <c r="G80" s="68">
        <f t="shared" si="22"/>
        <v>94.930855661192794</v>
      </c>
      <c r="H80" s="68">
        <f t="shared" si="23"/>
        <v>-2.3811581676750961</v>
      </c>
      <c r="I80" s="39">
        <f t="shared" si="12"/>
        <v>-2.4916360558916963</v>
      </c>
      <c r="J80" s="66">
        <f t="shared" si="13"/>
        <v>95.041333549409387</v>
      </c>
      <c r="K80" s="39">
        <f t="shared" si="14"/>
        <v>96.094290148246102</v>
      </c>
      <c r="L80" s="39">
        <f t="shared" si="15"/>
        <v>93.602654092354413</v>
      </c>
      <c r="M80" s="66">
        <f t="shared" si="16"/>
        <v>-1.0529565988367153</v>
      </c>
      <c r="N80" s="66">
        <f t="shared" si="17"/>
        <v>1.0529565988367153</v>
      </c>
      <c r="O80" s="66">
        <f t="shared" si="18"/>
        <v>1.1377201950449009E-2</v>
      </c>
      <c r="P80" s="67">
        <f t="shared" si="19"/>
        <v>-1.137720195044901</v>
      </c>
      <c r="Q80" s="67">
        <f t="shared" si="20"/>
        <v>1.137720195044901</v>
      </c>
    </row>
    <row r="81" spans="1:17" x14ac:dyDescent="0.35">
      <c r="A81" s="63">
        <v>41548</v>
      </c>
      <c r="B81" s="64">
        <v>80</v>
      </c>
      <c r="C81" s="64"/>
      <c r="D81" s="64">
        <v>4</v>
      </c>
      <c r="E81" s="65">
        <v>108.522039757995</v>
      </c>
      <c r="F81" s="68">
        <f t="shared" si="21"/>
        <v>95.375972342264532</v>
      </c>
      <c r="G81" s="68">
        <f t="shared" si="22"/>
        <v>96.028522039758059</v>
      </c>
      <c r="H81" s="68">
        <f t="shared" si="23"/>
        <v>12.493517718236944</v>
      </c>
      <c r="I81" s="39">
        <f t="shared" si="12"/>
        <v>10.434206640737552</v>
      </c>
      <c r="J81" s="66">
        <f t="shared" si="13"/>
        <v>98.087833117257446</v>
      </c>
      <c r="K81" s="39">
        <f t="shared" si="14"/>
        <v>96.707247317700109</v>
      </c>
      <c r="L81" s="39">
        <f t="shared" si="15"/>
        <v>107.14145395843767</v>
      </c>
      <c r="M81" s="66">
        <f t="shared" si="16"/>
        <v>1.3805857995573376</v>
      </c>
      <c r="N81" s="66">
        <f t="shared" si="17"/>
        <v>1.3805857995573376</v>
      </c>
      <c r="O81" s="66">
        <f t="shared" si="18"/>
        <v>1.2721708904809149E-2</v>
      </c>
      <c r="P81" s="67">
        <f t="shared" si="19"/>
        <v>1.272170890480915</v>
      </c>
      <c r="Q81" s="67">
        <f t="shared" si="20"/>
        <v>1.272170890480915</v>
      </c>
    </row>
    <row r="82" spans="1:17" x14ac:dyDescent="0.35">
      <c r="A82" s="63">
        <v>41640</v>
      </c>
      <c r="B82" s="64">
        <v>81</v>
      </c>
      <c r="C82" s="64">
        <v>20</v>
      </c>
      <c r="D82" s="64">
        <v>1</v>
      </c>
      <c r="E82" s="65">
        <v>89.369057908383795</v>
      </c>
      <c r="F82" s="68">
        <f t="shared" si="21"/>
        <v>96.681071737251571</v>
      </c>
      <c r="G82" s="68">
        <f t="shared" si="22"/>
        <v>97.009507346586062</v>
      </c>
      <c r="H82" s="68">
        <f t="shared" si="23"/>
        <v>-7.6404494382022676</v>
      </c>
      <c r="I82" s="39">
        <f t="shared" si="12"/>
        <v>-5.8811275569000028</v>
      </c>
      <c r="J82" s="66">
        <f t="shared" si="13"/>
        <v>95.250185465283792</v>
      </c>
      <c r="K82" s="39">
        <f t="shared" si="14"/>
        <v>97.320204487154101</v>
      </c>
      <c r="L82" s="39">
        <f t="shared" si="15"/>
        <v>91.439076930254103</v>
      </c>
      <c r="M82" s="66">
        <f t="shared" si="16"/>
        <v>-2.0700190218703085</v>
      </c>
      <c r="N82" s="66">
        <f t="shared" si="17"/>
        <v>2.0700190218703085</v>
      </c>
      <c r="O82" s="66">
        <f t="shared" si="18"/>
        <v>2.3162591956517851E-2</v>
      </c>
      <c r="P82" s="67">
        <f t="shared" si="19"/>
        <v>-2.3162591956517851</v>
      </c>
      <c r="Q82" s="67">
        <f t="shared" si="20"/>
        <v>2.3162591956517851</v>
      </c>
    </row>
    <row r="83" spans="1:17" x14ac:dyDescent="0.35">
      <c r="A83" s="63">
        <v>41730</v>
      </c>
      <c r="B83" s="64">
        <v>82</v>
      </c>
      <c r="C83" s="64"/>
      <c r="D83" s="64">
        <v>2</v>
      </c>
      <c r="E83" s="65">
        <v>96.283491789109803</v>
      </c>
      <c r="F83" s="68">
        <f t="shared" si="21"/>
        <v>97.337942955920553</v>
      </c>
      <c r="G83" s="68">
        <f t="shared" si="22"/>
        <v>97.878133102852303</v>
      </c>
      <c r="H83" s="68">
        <f t="shared" si="23"/>
        <v>-1.5946413137424997</v>
      </c>
      <c r="I83" s="39">
        <f t="shared" si="12"/>
        <v>-2.0614430279458515</v>
      </c>
      <c r="J83" s="66">
        <f t="shared" si="13"/>
        <v>98.344934817055659</v>
      </c>
      <c r="K83" s="39">
        <f t="shared" si="14"/>
        <v>97.933161656608092</v>
      </c>
      <c r="L83" s="39">
        <f t="shared" si="15"/>
        <v>95.871718628662236</v>
      </c>
      <c r="M83" s="66">
        <f t="shared" si="16"/>
        <v>0.41177316044756651</v>
      </c>
      <c r="N83" s="66">
        <f t="shared" si="17"/>
        <v>0.41177316044756651</v>
      </c>
      <c r="O83" s="66">
        <f t="shared" si="18"/>
        <v>4.2766745658692484E-3</v>
      </c>
      <c r="P83" s="67">
        <f t="shared" si="19"/>
        <v>0.42766745658692484</v>
      </c>
      <c r="Q83" s="67">
        <f t="shared" si="20"/>
        <v>0.42766745658692484</v>
      </c>
    </row>
    <row r="84" spans="1:17" x14ac:dyDescent="0.35">
      <c r="A84" s="63">
        <v>41821</v>
      </c>
      <c r="B84" s="64">
        <v>83</v>
      </c>
      <c r="C84" s="64"/>
      <c r="D84" s="64">
        <v>3</v>
      </c>
      <c r="E84" s="65">
        <v>95.177182368193598</v>
      </c>
      <c r="F84" s="68">
        <f t="shared" si="21"/>
        <v>98.418323249784052</v>
      </c>
      <c r="G84" s="68">
        <f t="shared" si="22"/>
        <v>98.777009507346719</v>
      </c>
      <c r="H84" s="68">
        <f t="shared" si="23"/>
        <v>-3.5998271391531205</v>
      </c>
      <c r="I84" s="39">
        <f t="shared" si="12"/>
        <v>-2.4916360558916963</v>
      </c>
      <c r="J84" s="66">
        <f t="shared" si="13"/>
        <v>97.668818424085288</v>
      </c>
      <c r="K84" s="39">
        <f t="shared" si="14"/>
        <v>98.546118826062084</v>
      </c>
      <c r="L84" s="39">
        <f t="shared" si="15"/>
        <v>96.054482770170381</v>
      </c>
      <c r="M84" s="66">
        <f t="shared" si="16"/>
        <v>-0.8773004019767825</v>
      </c>
      <c r="N84" s="66">
        <f t="shared" si="17"/>
        <v>0.8773004019767825</v>
      </c>
      <c r="O84" s="66">
        <f t="shared" si="18"/>
        <v>9.217549628470191E-3</v>
      </c>
      <c r="P84" s="67">
        <f t="shared" si="19"/>
        <v>-0.92175496284701908</v>
      </c>
      <c r="Q84" s="67">
        <f t="shared" si="20"/>
        <v>0.92175496284701908</v>
      </c>
    </row>
    <row r="85" spans="1:17" x14ac:dyDescent="0.35">
      <c r="A85" s="63">
        <v>41913</v>
      </c>
      <c r="B85" s="64">
        <v>84</v>
      </c>
      <c r="C85" s="64"/>
      <c r="D85" s="64">
        <v>4</v>
      </c>
      <c r="E85" s="65">
        <v>112.843560933449</v>
      </c>
      <c r="F85" s="68">
        <f t="shared" si="21"/>
        <v>99.135695764909372</v>
      </c>
      <c r="G85" s="68">
        <f t="shared" si="22"/>
        <v>99.278305963699353</v>
      </c>
      <c r="H85" s="68">
        <f t="shared" si="23"/>
        <v>13.565254969749645</v>
      </c>
      <c r="I85" s="39">
        <f t="shared" si="12"/>
        <v>10.434206640737552</v>
      </c>
      <c r="J85" s="66">
        <f t="shared" si="13"/>
        <v>102.40935429271144</v>
      </c>
      <c r="K85" s="39">
        <f t="shared" si="14"/>
        <v>99.159075995516076</v>
      </c>
      <c r="L85" s="39">
        <f t="shared" si="15"/>
        <v>109.59328263625363</v>
      </c>
      <c r="M85" s="66">
        <f t="shared" si="16"/>
        <v>3.250278297195365</v>
      </c>
      <c r="N85" s="66">
        <f t="shared" si="17"/>
        <v>3.250278297195365</v>
      </c>
      <c r="O85" s="66">
        <f t="shared" si="18"/>
        <v>2.8803400657590558E-2</v>
      </c>
      <c r="P85" s="67">
        <f t="shared" si="19"/>
        <v>2.8803400657590559</v>
      </c>
      <c r="Q85" s="67">
        <f t="shared" si="20"/>
        <v>2.8803400657590559</v>
      </c>
    </row>
    <row r="86" spans="1:17" x14ac:dyDescent="0.35">
      <c r="A86" s="63">
        <v>42005</v>
      </c>
      <c r="B86" s="64">
        <v>85</v>
      </c>
      <c r="C86" s="64">
        <v>21</v>
      </c>
      <c r="D86" s="64">
        <v>1</v>
      </c>
      <c r="E86" s="65">
        <v>92.238547968885101</v>
      </c>
      <c r="F86" s="68">
        <f t="shared" si="21"/>
        <v>99.42091616248932</v>
      </c>
      <c r="G86" s="68">
        <f t="shared" si="22"/>
        <v>99.66292134831474</v>
      </c>
      <c r="H86" s="68">
        <f t="shared" si="23"/>
        <v>-7.4243733794296389</v>
      </c>
      <c r="I86" s="39">
        <f t="shared" si="12"/>
        <v>-5.8811275569000028</v>
      </c>
      <c r="J86" s="66">
        <f t="shared" si="13"/>
        <v>98.119675525785098</v>
      </c>
      <c r="K86" s="39">
        <f t="shared" si="14"/>
        <v>99.772033164970068</v>
      </c>
      <c r="L86" s="39">
        <f t="shared" si="15"/>
        <v>93.890905608070071</v>
      </c>
      <c r="M86" s="66">
        <f t="shared" si="16"/>
        <v>-1.6523576391849701</v>
      </c>
      <c r="N86" s="66">
        <f t="shared" si="17"/>
        <v>1.6523576391849701</v>
      </c>
      <c r="O86" s="66">
        <f t="shared" si="18"/>
        <v>1.7913959787640644E-2</v>
      </c>
      <c r="P86" s="67">
        <f t="shared" si="19"/>
        <v>-1.7913959787640643</v>
      </c>
      <c r="Q86" s="67">
        <f t="shared" si="20"/>
        <v>1.7913959787640643</v>
      </c>
    </row>
    <row r="87" spans="1:17" x14ac:dyDescent="0.35">
      <c r="A87" s="63">
        <v>42095</v>
      </c>
      <c r="B87" s="64">
        <v>86</v>
      </c>
      <c r="C87" s="64"/>
      <c r="D87" s="64">
        <v>2</v>
      </c>
      <c r="E87" s="65">
        <v>97.424373379429596</v>
      </c>
      <c r="F87" s="68">
        <f t="shared" si="21"/>
        <v>99.904926534140145</v>
      </c>
      <c r="G87" s="68">
        <f t="shared" si="22"/>
        <v>99.952463267070144</v>
      </c>
      <c r="H87" s="68">
        <f t="shared" si="23"/>
        <v>-2.5280898876405473</v>
      </c>
      <c r="I87" s="39">
        <f t="shared" si="12"/>
        <v>-2.0614430279458515</v>
      </c>
      <c r="J87" s="66">
        <f t="shared" si="13"/>
        <v>99.485816407375452</v>
      </c>
      <c r="K87" s="39">
        <f t="shared" si="14"/>
        <v>100.38499033442406</v>
      </c>
      <c r="L87" s="39">
        <f t="shared" si="15"/>
        <v>98.323547306478204</v>
      </c>
      <c r="M87" s="66">
        <f t="shared" si="16"/>
        <v>-0.89917392704860788</v>
      </c>
      <c r="N87" s="66">
        <f t="shared" si="17"/>
        <v>0.89917392704860788</v>
      </c>
      <c r="O87" s="66">
        <f t="shared" si="18"/>
        <v>9.229455585479409E-3</v>
      </c>
      <c r="P87" s="67">
        <f t="shared" si="19"/>
        <v>-0.92294555854794091</v>
      </c>
      <c r="Q87" s="67">
        <f t="shared" si="20"/>
        <v>0.92294555854794091</v>
      </c>
    </row>
    <row r="88" spans="1:17" x14ac:dyDescent="0.35">
      <c r="A88" s="63">
        <v>42186</v>
      </c>
      <c r="B88" s="64">
        <v>87</v>
      </c>
      <c r="C88" s="64"/>
      <c r="D88" s="64">
        <v>3</v>
      </c>
      <c r="E88" s="65">
        <v>97.1132238547969</v>
      </c>
      <c r="F88" s="68">
        <f t="shared" si="21"/>
        <v>100.00000000000014</v>
      </c>
      <c r="G88" s="68">
        <f t="shared" si="22"/>
        <v>100.16421780466737</v>
      </c>
      <c r="H88" s="68">
        <f t="shared" si="23"/>
        <v>-3.0509939498704739</v>
      </c>
      <c r="I88" s="39">
        <f t="shared" si="12"/>
        <v>-2.4916360558916963</v>
      </c>
      <c r="J88" s="66">
        <f t="shared" si="13"/>
        <v>99.604859910688589</v>
      </c>
      <c r="K88" s="39">
        <f t="shared" si="14"/>
        <v>100.99794750387805</v>
      </c>
      <c r="L88" s="39">
        <f t="shared" si="15"/>
        <v>98.506311447986349</v>
      </c>
      <c r="M88" s="66">
        <f t="shared" si="16"/>
        <v>-1.3930875931894491</v>
      </c>
      <c r="N88" s="66">
        <f t="shared" si="17"/>
        <v>1.3930875931894491</v>
      </c>
      <c r="O88" s="66">
        <f t="shared" si="18"/>
        <v>1.4344983493415739E-2</v>
      </c>
      <c r="P88" s="67">
        <f t="shared" si="19"/>
        <v>-1.4344983493415739</v>
      </c>
      <c r="Q88" s="67">
        <f t="shared" si="20"/>
        <v>1.4344983493415739</v>
      </c>
    </row>
    <row r="89" spans="1:17" x14ac:dyDescent="0.35">
      <c r="A89" s="63">
        <v>42278</v>
      </c>
      <c r="B89" s="64">
        <v>88</v>
      </c>
      <c r="C89" s="64"/>
      <c r="D89" s="64">
        <v>4</v>
      </c>
      <c r="E89" s="65">
        <v>113.223854796889</v>
      </c>
      <c r="F89" s="68">
        <f t="shared" si="21"/>
        <v>100.32843560933462</v>
      </c>
      <c r="G89" s="68">
        <f t="shared" si="22"/>
        <v>100.55315471045822</v>
      </c>
      <c r="H89" s="68">
        <f t="shared" si="23"/>
        <v>12.670700086430784</v>
      </c>
      <c r="I89" s="39">
        <f t="shared" si="12"/>
        <v>10.434206640737552</v>
      </c>
      <c r="J89" s="66">
        <f t="shared" si="13"/>
        <v>102.78964815615144</v>
      </c>
      <c r="K89" s="39">
        <f t="shared" si="14"/>
        <v>101.61090467333204</v>
      </c>
      <c r="L89" s="39">
        <f t="shared" si="15"/>
        <v>112.0451113140696</v>
      </c>
      <c r="M89" s="66">
        <f t="shared" si="16"/>
        <v>1.1787434828193994</v>
      </c>
      <c r="N89" s="66">
        <f t="shared" si="17"/>
        <v>1.1787434828193994</v>
      </c>
      <c r="O89" s="66">
        <f t="shared" si="18"/>
        <v>1.0410734424595719E-2</v>
      </c>
      <c r="P89" s="67">
        <f t="shared" si="19"/>
        <v>1.041073442459572</v>
      </c>
      <c r="Q89" s="67">
        <f t="shared" si="20"/>
        <v>1.041073442459572</v>
      </c>
    </row>
    <row r="90" spans="1:17" x14ac:dyDescent="0.35">
      <c r="A90" s="63">
        <v>42370</v>
      </c>
      <c r="B90" s="64">
        <v>89</v>
      </c>
      <c r="C90" s="64">
        <v>22</v>
      </c>
      <c r="D90" s="64">
        <v>1</v>
      </c>
      <c r="E90" s="65">
        <v>93.552290406222994</v>
      </c>
      <c r="F90" s="68">
        <f t="shared" si="21"/>
        <v>100.77787381158183</v>
      </c>
      <c r="G90" s="68">
        <f t="shared" si="22"/>
        <v>101.19706136560083</v>
      </c>
      <c r="H90" s="68">
        <f t="shared" si="23"/>
        <v>-7.644770959377837</v>
      </c>
      <c r="I90" s="39">
        <f t="shared" si="12"/>
        <v>-5.8811275569000028</v>
      </c>
      <c r="J90" s="66">
        <f t="shared" si="13"/>
        <v>99.433417963122992</v>
      </c>
      <c r="K90" s="39">
        <f t="shared" si="14"/>
        <v>102.22386184278604</v>
      </c>
      <c r="L90" s="39">
        <f t="shared" si="15"/>
        <v>96.342734285886038</v>
      </c>
      <c r="M90" s="66">
        <f t="shared" si="16"/>
        <v>-2.7904438796630444</v>
      </c>
      <c r="N90" s="66">
        <f t="shared" si="17"/>
        <v>2.7904438796630444</v>
      </c>
      <c r="O90" s="66">
        <f t="shared" si="18"/>
        <v>2.9827638292407078E-2</v>
      </c>
      <c r="P90" s="67">
        <f t="shared" si="19"/>
        <v>-2.9827638292407079</v>
      </c>
      <c r="Q90" s="67">
        <f t="shared" si="20"/>
        <v>2.9827638292407079</v>
      </c>
    </row>
    <row r="91" spans="1:17" x14ac:dyDescent="0.35">
      <c r="A91" s="63">
        <v>42461</v>
      </c>
      <c r="B91" s="64">
        <v>90</v>
      </c>
      <c r="C91" s="64"/>
      <c r="D91" s="64">
        <v>2</v>
      </c>
      <c r="E91" s="65">
        <v>99.2221261884184</v>
      </c>
      <c r="F91" s="68">
        <f t="shared" si="21"/>
        <v>101.61624891961984</v>
      </c>
      <c r="G91" s="68">
        <f t="shared" si="22"/>
        <v>102.51080380293871</v>
      </c>
      <c r="H91" s="68">
        <f t="shared" si="23"/>
        <v>-3.28867761452031</v>
      </c>
      <c r="I91" s="39">
        <f t="shared" si="12"/>
        <v>-2.0614430279458515</v>
      </c>
      <c r="J91" s="66">
        <f t="shared" si="13"/>
        <v>101.28356921636426</v>
      </c>
      <c r="K91" s="39">
        <f t="shared" si="14"/>
        <v>102.83681901224003</v>
      </c>
      <c r="L91" s="39">
        <f t="shared" si="15"/>
        <v>100.77537598429417</v>
      </c>
      <c r="M91" s="66">
        <f t="shared" si="16"/>
        <v>-1.5532497958757716</v>
      </c>
      <c r="N91" s="66">
        <f t="shared" si="17"/>
        <v>1.5532497958757716</v>
      </c>
      <c r="O91" s="66">
        <f t="shared" si="18"/>
        <v>1.565426841313821E-2</v>
      </c>
      <c r="P91" s="67">
        <f t="shared" si="19"/>
        <v>-1.565426841313821</v>
      </c>
      <c r="Q91" s="67">
        <f t="shared" si="20"/>
        <v>1.565426841313821</v>
      </c>
    </row>
    <row r="92" spans="1:17" x14ac:dyDescent="0.35">
      <c r="A92" s="63">
        <v>42552</v>
      </c>
      <c r="B92" s="64">
        <v>91</v>
      </c>
      <c r="C92" s="64"/>
      <c r="D92" s="64">
        <v>3</v>
      </c>
      <c r="E92" s="65">
        <v>100.466724286949</v>
      </c>
      <c r="F92" s="68">
        <f t="shared" si="21"/>
        <v>103.4053586862576</v>
      </c>
      <c r="G92" s="68">
        <f t="shared" si="22"/>
        <v>103.76836646499572</v>
      </c>
      <c r="H92" s="68">
        <f t="shared" si="23"/>
        <v>-3.3016421780467198</v>
      </c>
      <c r="I92" s="39">
        <f t="shared" si="12"/>
        <v>-2.4916360558916963</v>
      </c>
      <c r="J92" s="66">
        <f t="shared" si="13"/>
        <v>102.95836034284071</v>
      </c>
      <c r="K92" s="39">
        <f t="shared" si="14"/>
        <v>103.44977618169403</v>
      </c>
      <c r="L92" s="39">
        <f t="shared" si="15"/>
        <v>100.95814012580234</v>
      </c>
      <c r="M92" s="66">
        <f t="shared" si="16"/>
        <v>-0.49141583885334228</v>
      </c>
      <c r="N92" s="66">
        <f t="shared" si="17"/>
        <v>0.49141583885334228</v>
      </c>
      <c r="O92" s="66">
        <f t="shared" si="18"/>
        <v>4.8913293664256457E-3</v>
      </c>
      <c r="P92" s="67">
        <f t="shared" si="19"/>
        <v>-0.48913293664256458</v>
      </c>
      <c r="Q92" s="67">
        <f t="shared" si="20"/>
        <v>0.48913293664256458</v>
      </c>
    </row>
    <row r="93" spans="1:17" x14ac:dyDescent="0.35">
      <c r="A93" s="63">
        <v>42644</v>
      </c>
      <c r="B93" s="64">
        <v>92</v>
      </c>
      <c r="C93" s="64"/>
      <c r="D93" s="64">
        <v>4</v>
      </c>
      <c r="E93" s="65">
        <v>120.38029386344</v>
      </c>
      <c r="F93" s="68">
        <f t="shared" si="21"/>
        <v>104.13137424373383</v>
      </c>
      <c r="G93" s="68">
        <f t="shared" si="22"/>
        <v>104.8228176318064</v>
      </c>
      <c r="H93" s="68">
        <f t="shared" si="23"/>
        <v>15.557476231633601</v>
      </c>
      <c r="I93" s="39">
        <f t="shared" si="12"/>
        <v>10.434206640737552</v>
      </c>
      <c r="J93" s="66">
        <f t="shared" si="13"/>
        <v>109.94608722270245</v>
      </c>
      <c r="K93" s="39">
        <f t="shared" si="14"/>
        <v>104.06273335114801</v>
      </c>
      <c r="L93" s="39">
        <f t="shared" si="15"/>
        <v>114.49693999188557</v>
      </c>
      <c r="M93" s="66">
        <f t="shared" si="16"/>
        <v>5.8833538715544336</v>
      </c>
      <c r="N93" s="66">
        <f t="shared" si="17"/>
        <v>5.8833538715544336</v>
      </c>
      <c r="O93" s="66">
        <f t="shared" si="18"/>
        <v>4.8873064541847186E-2</v>
      </c>
      <c r="P93" s="67">
        <f t="shared" si="19"/>
        <v>4.8873064541847189</v>
      </c>
      <c r="Q93" s="67">
        <f t="shared" si="20"/>
        <v>4.8873064541847189</v>
      </c>
    </row>
    <row r="94" spans="1:17" x14ac:dyDescent="0.35">
      <c r="A94" s="63">
        <v>42736</v>
      </c>
      <c r="B94" s="64">
        <v>93</v>
      </c>
      <c r="C94" s="64">
        <v>23</v>
      </c>
      <c r="D94" s="64">
        <v>1</v>
      </c>
      <c r="E94" s="65">
        <v>96.456352636127903</v>
      </c>
      <c r="F94" s="68">
        <f t="shared" si="21"/>
        <v>105.51426101987897</v>
      </c>
      <c r="G94" s="68">
        <f t="shared" si="22"/>
        <v>106.09766637856522</v>
      </c>
      <c r="H94" s="68">
        <f t="shared" si="23"/>
        <v>-9.641313742437319</v>
      </c>
      <c r="I94" s="39">
        <f t="shared" si="12"/>
        <v>-5.8811275569000028</v>
      </c>
      <c r="J94" s="66">
        <f t="shared" si="13"/>
        <v>102.3374801930279</v>
      </c>
      <c r="K94" s="39">
        <f t="shared" si="14"/>
        <v>104.67569052060202</v>
      </c>
      <c r="L94" s="39">
        <f t="shared" si="15"/>
        <v>98.79456296370202</v>
      </c>
      <c r="M94" s="66">
        <f t="shared" si="16"/>
        <v>-2.3382103275741173</v>
      </c>
      <c r="N94" s="66">
        <f t="shared" si="17"/>
        <v>2.3382103275741173</v>
      </c>
      <c r="O94" s="66">
        <f t="shared" si="18"/>
        <v>2.4241123198953891E-2</v>
      </c>
      <c r="P94" s="67">
        <f t="shared" si="19"/>
        <v>-2.4241123198953893</v>
      </c>
      <c r="Q94" s="67">
        <f t="shared" si="20"/>
        <v>2.4241123198953893</v>
      </c>
    </row>
    <row r="95" spans="1:17" x14ac:dyDescent="0.35">
      <c r="A95" s="63">
        <v>42826</v>
      </c>
      <c r="B95" s="64">
        <v>94</v>
      </c>
      <c r="C95" s="64"/>
      <c r="D95" s="64">
        <v>2</v>
      </c>
      <c r="E95" s="65">
        <v>104.753673292999</v>
      </c>
      <c r="F95" s="68">
        <f t="shared" si="21"/>
        <v>106.68107173725147</v>
      </c>
      <c r="G95" s="68">
        <f t="shared" si="22"/>
        <v>107.27312013828859</v>
      </c>
      <c r="H95" s="68">
        <f t="shared" si="23"/>
        <v>-2.5194468452895933</v>
      </c>
      <c r="I95" s="39">
        <f t="shared" si="12"/>
        <v>-2.0614430279458515</v>
      </c>
      <c r="J95" s="66">
        <f t="shared" si="13"/>
        <v>106.81511632094485</v>
      </c>
      <c r="K95" s="39">
        <f t="shared" si="14"/>
        <v>105.288647690056</v>
      </c>
      <c r="L95" s="39">
        <f t="shared" si="15"/>
        <v>103.22720466211014</v>
      </c>
      <c r="M95" s="66">
        <f t="shared" si="16"/>
        <v>1.5264686308888571</v>
      </c>
      <c r="N95" s="66">
        <f t="shared" si="17"/>
        <v>1.5264686308888571</v>
      </c>
      <c r="O95" s="66">
        <f t="shared" si="18"/>
        <v>1.4571981897181601E-2</v>
      </c>
      <c r="P95" s="67">
        <f t="shared" si="19"/>
        <v>1.4571981897181601</v>
      </c>
      <c r="Q95" s="67">
        <f t="shared" si="20"/>
        <v>1.4571981897181601</v>
      </c>
    </row>
    <row r="96" spans="1:17" x14ac:dyDescent="0.35">
      <c r="A96" s="63">
        <v>42917</v>
      </c>
      <c r="B96" s="64">
        <v>95</v>
      </c>
      <c r="C96" s="64"/>
      <c r="D96" s="64">
        <v>3</v>
      </c>
      <c r="E96" s="65">
        <v>105.133967156439</v>
      </c>
      <c r="F96" s="68">
        <f t="shared" si="21"/>
        <v>107.86516853932572</v>
      </c>
      <c r="G96" s="68">
        <f t="shared" si="22"/>
        <v>108.41832324978387</v>
      </c>
      <c r="H96" s="68">
        <f t="shared" si="23"/>
        <v>-3.2843560933448686</v>
      </c>
      <c r="I96" s="39">
        <f t="shared" si="12"/>
        <v>-2.4916360558916963</v>
      </c>
      <c r="J96" s="66">
        <f t="shared" si="13"/>
        <v>107.6256032123307</v>
      </c>
      <c r="K96" s="39">
        <f t="shared" si="14"/>
        <v>105.90160485951</v>
      </c>
      <c r="L96" s="39">
        <f t="shared" si="15"/>
        <v>103.40996880361831</v>
      </c>
      <c r="M96" s="66">
        <f t="shared" si="16"/>
        <v>1.7239983528206864</v>
      </c>
      <c r="N96" s="66">
        <f t="shared" si="17"/>
        <v>1.7239983528206864</v>
      </c>
      <c r="O96" s="66">
        <f t="shared" si="18"/>
        <v>1.6398109949141197E-2</v>
      </c>
      <c r="P96" s="67">
        <f t="shared" si="19"/>
        <v>1.6398109949141197</v>
      </c>
      <c r="Q96" s="67">
        <f t="shared" si="20"/>
        <v>1.6398109949141197</v>
      </c>
    </row>
    <row r="97" spans="1:17" x14ac:dyDescent="0.35">
      <c r="A97" s="63">
        <v>43009</v>
      </c>
      <c r="B97" s="64">
        <v>96</v>
      </c>
      <c r="C97" s="64"/>
      <c r="D97" s="64">
        <v>4</v>
      </c>
      <c r="E97" s="65">
        <v>125.11668107173701</v>
      </c>
      <c r="F97" s="68">
        <f t="shared" si="21"/>
        <v>108.971477960242</v>
      </c>
      <c r="G97" s="68">
        <f t="shared" si="22"/>
        <v>109.45116681071738</v>
      </c>
      <c r="H97" s="68">
        <f t="shared" si="23"/>
        <v>15.665514261019624</v>
      </c>
      <c r="I97" s="39">
        <f t="shared" si="12"/>
        <v>10.434206640737552</v>
      </c>
      <c r="J97" s="66">
        <f t="shared" si="13"/>
        <v>114.68247443099945</v>
      </c>
      <c r="K97" s="39">
        <f t="shared" si="14"/>
        <v>106.51456202896398</v>
      </c>
      <c r="L97" s="39">
        <f t="shared" si="15"/>
        <v>116.94876866970154</v>
      </c>
      <c r="M97" s="66">
        <f t="shared" si="16"/>
        <v>8.1679124020354692</v>
      </c>
      <c r="N97" s="66">
        <f t="shared" si="17"/>
        <v>8.1679124020354692</v>
      </c>
      <c r="O97" s="66">
        <f t="shared" si="18"/>
        <v>6.5282361489051227E-2</v>
      </c>
      <c r="P97" s="67">
        <f t="shared" si="19"/>
        <v>6.5282361489051226</v>
      </c>
      <c r="Q97" s="67">
        <f t="shared" si="20"/>
        <v>6.5282361489051226</v>
      </c>
    </row>
    <row r="98" spans="1:17" x14ac:dyDescent="0.35">
      <c r="A98" s="63">
        <v>43101</v>
      </c>
      <c r="B98" s="64">
        <v>97</v>
      </c>
      <c r="C98" s="64">
        <v>24</v>
      </c>
      <c r="D98" s="64">
        <v>1</v>
      </c>
      <c r="E98" s="65">
        <v>100.88159031979301</v>
      </c>
      <c r="F98" s="68">
        <f t="shared" si="21"/>
        <v>109.93085566119275</v>
      </c>
      <c r="G98" s="68">
        <f t="shared" si="22"/>
        <v>110.57044079515987</v>
      </c>
      <c r="H98" s="68">
        <f t="shared" si="23"/>
        <v>-9.6888504753668627</v>
      </c>
      <c r="I98" s="39">
        <f t="shared" si="12"/>
        <v>-5.8811275569000028</v>
      </c>
      <c r="J98" s="66">
        <f t="shared" si="13"/>
        <v>106.762717876693</v>
      </c>
      <c r="K98" s="39">
        <f t="shared" si="14"/>
        <v>107.12751919841799</v>
      </c>
      <c r="L98" s="39">
        <f t="shared" si="15"/>
        <v>101.24639164151799</v>
      </c>
      <c r="M98" s="66">
        <f t="shared" si="16"/>
        <v>-0.36480132172498259</v>
      </c>
      <c r="N98" s="66">
        <f t="shared" si="17"/>
        <v>0.36480132172498259</v>
      </c>
      <c r="O98" s="66">
        <f t="shared" si="18"/>
        <v>3.6161337323149675E-3</v>
      </c>
      <c r="P98" s="67">
        <f t="shared" si="19"/>
        <v>-0.36161337323149673</v>
      </c>
      <c r="Q98" s="67">
        <f t="shared" si="20"/>
        <v>0.36161337323149673</v>
      </c>
    </row>
    <row r="99" spans="1:17" x14ac:dyDescent="0.35">
      <c r="A99" s="63">
        <v>43191</v>
      </c>
      <c r="B99" s="64">
        <v>98</v>
      </c>
      <c r="C99" s="64"/>
      <c r="D99" s="64">
        <v>2</v>
      </c>
      <c r="E99" s="65">
        <v>108.591184096802</v>
      </c>
      <c r="F99" s="68">
        <f t="shared" si="21"/>
        <v>111.210025929127</v>
      </c>
      <c r="G99" s="68">
        <f t="shared" si="22"/>
        <v>111.71132238547963</v>
      </c>
      <c r="H99" s="68">
        <f t="shared" si="23"/>
        <v>-3.1201382886776372</v>
      </c>
      <c r="I99" s="39">
        <f t="shared" si="12"/>
        <v>-2.0614430279458515</v>
      </c>
      <c r="J99" s="66">
        <f t="shared" si="13"/>
        <v>110.65262712474785</v>
      </c>
      <c r="K99" s="39">
        <f t="shared" si="14"/>
        <v>107.74047636787196</v>
      </c>
      <c r="L99" s="39">
        <f t="shared" si="15"/>
        <v>105.67903333992611</v>
      </c>
      <c r="M99" s="66">
        <f t="shared" si="16"/>
        <v>2.9121507568758886</v>
      </c>
      <c r="N99" s="66">
        <f t="shared" si="17"/>
        <v>2.9121507568758886</v>
      </c>
      <c r="O99" s="66">
        <f t="shared" si="18"/>
        <v>2.6817561490810295E-2</v>
      </c>
      <c r="P99" s="67">
        <f t="shared" si="19"/>
        <v>2.6817561490810293</v>
      </c>
      <c r="Q99" s="67">
        <f t="shared" si="20"/>
        <v>2.6817561490810293</v>
      </c>
    </row>
    <row r="100" spans="1:17" x14ac:dyDescent="0.35">
      <c r="A100" s="63">
        <v>43282</v>
      </c>
      <c r="B100" s="64">
        <v>99</v>
      </c>
      <c r="C100" s="64"/>
      <c r="D100" s="64">
        <v>3</v>
      </c>
      <c r="E100" s="65">
        <v>110.250648228176</v>
      </c>
      <c r="F100" s="68">
        <f t="shared" si="21"/>
        <v>112.21261884183225</v>
      </c>
      <c r="G100" s="68">
        <f t="shared" si="22"/>
        <v>112.70959377700937</v>
      </c>
      <c r="H100" s="68">
        <f t="shared" si="23"/>
        <v>-2.4589455488333698</v>
      </c>
      <c r="I100" s="39">
        <f t="shared" si="12"/>
        <v>-2.4916360558916963</v>
      </c>
      <c r="J100" s="66">
        <f>E100-I100</f>
        <v>112.74228428406769</v>
      </c>
      <c r="K100" s="39">
        <f t="shared" si="14"/>
        <v>108.35343353732597</v>
      </c>
      <c r="L100" s="39">
        <f t="shared" si="15"/>
        <v>105.86179748143428</v>
      </c>
      <c r="M100" s="66">
        <f t="shared" si="16"/>
        <v>4.3888507467417242</v>
      </c>
      <c r="N100" s="66">
        <f t="shared" si="17"/>
        <v>4.3888507467417242</v>
      </c>
      <c r="O100" s="66">
        <f t="shared" si="18"/>
        <v>3.9807935982911484E-2</v>
      </c>
      <c r="P100" s="67">
        <f t="shared" si="19"/>
        <v>3.9807935982911484</v>
      </c>
      <c r="Q100" s="67">
        <f t="shared" si="20"/>
        <v>3.9807935982911484</v>
      </c>
    </row>
    <row r="101" spans="1:17" x14ac:dyDescent="0.35">
      <c r="A101" s="63">
        <v>43374</v>
      </c>
      <c r="B101" s="64">
        <v>100</v>
      </c>
      <c r="C101" s="64"/>
      <c r="D101" s="64">
        <v>4</v>
      </c>
      <c r="E101" s="65">
        <v>129.12705272255801</v>
      </c>
      <c r="F101" s="68">
        <f t="shared" si="21"/>
        <v>113.2065687121865</v>
      </c>
      <c r="G101" s="68">
        <f>AVERAGE(F101:F102)</f>
        <v>113.77700950734638</v>
      </c>
      <c r="H101" s="68">
        <f>E101-G101</f>
        <v>15.350043215211628</v>
      </c>
      <c r="I101" s="39">
        <f t="shared" si="12"/>
        <v>10.434206640737552</v>
      </c>
      <c r="J101" s="66">
        <f t="shared" si="13"/>
        <v>118.69284608182045</v>
      </c>
      <c r="K101" s="39">
        <f t="shared" si="14"/>
        <v>108.96639070677995</v>
      </c>
      <c r="L101" s="39">
        <f t="shared" si="15"/>
        <v>119.4005973475175</v>
      </c>
      <c r="M101" s="66">
        <f t="shared" si="16"/>
        <v>9.7264553750405014</v>
      </c>
      <c r="N101" s="66">
        <f t="shared" si="17"/>
        <v>9.7264553750405014</v>
      </c>
      <c r="O101" s="66">
        <f t="shared" si="18"/>
        <v>7.5324691224376766E-2</v>
      </c>
      <c r="P101" s="67">
        <f t="shared" si="19"/>
        <v>7.5324691224376767</v>
      </c>
      <c r="Q101" s="67">
        <f t="shared" si="20"/>
        <v>7.5324691224376767</v>
      </c>
    </row>
    <row r="102" spans="1:17" x14ac:dyDescent="0.35">
      <c r="A102" s="63">
        <v>43466</v>
      </c>
      <c r="B102" s="64">
        <v>101</v>
      </c>
      <c r="C102" s="64">
        <v>25</v>
      </c>
      <c r="D102" s="64">
        <v>1</v>
      </c>
      <c r="E102" s="65">
        <v>104.85738980121</v>
      </c>
      <c r="F102" s="68">
        <f t="shared" si="21"/>
        <v>114.34745030250626</v>
      </c>
      <c r="G102" s="68"/>
      <c r="H102" s="68"/>
      <c r="I102" s="39">
        <f t="shared" si="12"/>
        <v>-5.8811275569000028</v>
      </c>
      <c r="J102" s="66">
        <f t="shared" si="13"/>
        <v>110.73851735811</v>
      </c>
      <c r="K102" s="39">
        <f t="shared" si="14"/>
        <v>109.57934787623395</v>
      </c>
      <c r="L102" s="39">
        <f t="shared" si="15"/>
        <v>103.69822031933396</v>
      </c>
      <c r="M102" s="66">
        <f t="shared" si="16"/>
        <v>1.1591694818760487</v>
      </c>
      <c r="N102" s="66">
        <f t="shared" si="17"/>
        <v>1.1591694818760487</v>
      </c>
      <c r="O102" s="66">
        <f t="shared" si="18"/>
        <v>1.1054723792701851E-2</v>
      </c>
      <c r="P102" s="67">
        <f t="shared" si="19"/>
        <v>1.105472379270185</v>
      </c>
      <c r="Q102" s="67">
        <f t="shared" si="20"/>
        <v>1.105472379270185</v>
      </c>
    </row>
    <row r="103" spans="1:17" x14ac:dyDescent="0.35">
      <c r="A103" s="63">
        <v>43556</v>
      </c>
      <c r="B103" s="64">
        <v>102</v>
      </c>
      <c r="C103" s="64"/>
      <c r="D103" s="64">
        <v>2</v>
      </c>
      <c r="E103" s="65">
        <v>113.154710458081</v>
      </c>
      <c r="F103" s="68"/>
      <c r="G103" s="68"/>
      <c r="H103" s="68"/>
      <c r="I103" s="39">
        <f t="shared" si="12"/>
        <v>-2.0614430279458515</v>
      </c>
      <c r="J103" s="66">
        <f t="shared" si="13"/>
        <v>115.21615348602685</v>
      </c>
      <c r="K103" s="39">
        <f t="shared" si="14"/>
        <v>110.19230504568795</v>
      </c>
      <c r="L103" s="39">
        <f t="shared" si="15"/>
        <v>108.13086201774209</v>
      </c>
      <c r="M103" s="66">
        <f t="shared" si="16"/>
        <v>5.0238484403389094</v>
      </c>
      <c r="N103" s="66">
        <f t="shared" si="17"/>
        <v>5.0238484403389094</v>
      </c>
      <c r="O103" s="66">
        <f t="shared" si="18"/>
        <v>4.439804953767286E-2</v>
      </c>
      <c r="P103" s="67">
        <f t="shared" si="19"/>
        <v>4.4398049537672861</v>
      </c>
      <c r="Q103" s="67">
        <f t="shared" si="20"/>
        <v>4.4398049537672861</v>
      </c>
    </row>
    <row r="104" spans="1:17" s="33" customFormat="1" x14ac:dyDescent="0.35"/>
    <row r="105" spans="1:17" x14ac:dyDescent="0.35">
      <c r="H105" s="43" t="s">
        <v>19</v>
      </c>
      <c r="I105" s="43" t="s">
        <v>88</v>
      </c>
      <c r="J105" s="43" t="s">
        <v>19</v>
      </c>
      <c r="K105" s="43" t="s">
        <v>89</v>
      </c>
      <c r="M105" s="34" t="s">
        <v>90</v>
      </c>
      <c r="N105" s="34" t="s">
        <v>38</v>
      </c>
      <c r="O105" s="34" t="s">
        <v>91</v>
      </c>
      <c r="P105" s="34" t="s">
        <v>92</v>
      </c>
      <c r="Q105" s="34" t="s">
        <v>93</v>
      </c>
    </row>
    <row r="106" spans="1:17" x14ac:dyDescent="0.35">
      <c r="H106" s="69">
        <v>1</v>
      </c>
      <c r="I106" s="70">
        <f>AVERAGEIF($D$4:$D$101,H106,$H$4:$H$101)</f>
        <v>-5.8565615096513737</v>
      </c>
      <c r="J106" s="69">
        <v>1</v>
      </c>
      <c r="K106" s="70">
        <f>I106-$I$120/$J$114</f>
        <v>-5.8811275569000028</v>
      </c>
      <c r="M106" s="21">
        <f>SUM(M2:M103)</f>
        <v>-2.6503244043851737E-12</v>
      </c>
      <c r="N106" s="21">
        <f>SUM(N2:N103)</f>
        <v>186.70088445875786</v>
      </c>
      <c r="O106" s="21">
        <f>SUM(O2:O103)</f>
        <v>2.4159993279031902</v>
      </c>
      <c r="P106" s="19">
        <f>SUM(P2:P103)</f>
        <v>6.7269262626468871</v>
      </c>
      <c r="Q106" s="19">
        <f>SUM(Q2:Q103)</f>
        <v>241.599932790319</v>
      </c>
    </row>
    <row r="107" spans="1:17" x14ac:dyDescent="0.35">
      <c r="H107" s="69">
        <v>2</v>
      </c>
      <c r="I107" s="70">
        <f t="shared" ref="I107:I109" si="24">AVERAGEIF($D$4:$D$101,H107,$H$4:$H$101)</f>
        <v>-2.0368769806972229</v>
      </c>
      <c r="J107" s="69">
        <v>2</v>
      </c>
      <c r="K107" s="70">
        <f>I107-$I$120/$J$114</f>
        <v>-2.0614430279458515</v>
      </c>
    </row>
    <row r="108" spans="1:17" x14ac:dyDescent="0.35">
      <c r="H108" s="69">
        <v>3</v>
      </c>
      <c r="I108" s="70">
        <f t="shared" si="24"/>
        <v>-2.4670700086430677</v>
      </c>
      <c r="J108" s="69">
        <v>3</v>
      </c>
      <c r="K108" s="70">
        <f>I108-$I$120/$J$114</f>
        <v>-2.4916360558916963</v>
      </c>
      <c r="M108" s="34" t="s">
        <v>42</v>
      </c>
      <c r="N108" s="34" t="s">
        <v>43</v>
      </c>
      <c r="O108" s="42" t="s">
        <v>44</v>
      </c>
      <c r="P108" s="34" t="s">
        <v>94</v>
      </c>
      <c r="Q108" s="34" t="s">
        <v>95</v>
      </c>
    </row>
    <row r="109" spans="1:17" x14ac:dyDescent="0.35">
      <c r="H109" s="69">
        <v>4</v>
      </c>
      <c r="I109" s="70">
        <f t="shared" si="24"/>
        <v>10.45877268798618</v>
      </c>
      <c r="J109" s="69">
        <v>4</v>
      </c>
      <c r="K109" s="70">
        <f>I109-$I$120/$J$114</f>
        <v>10.434206640737552</v>
      </c>
      <c r="M109" s="67">
        <f>M106/N122</f>
        <v>-2.5983572592011506E-14</v>
      </c>
      <c r="N109" s="67">
        <f>N106/N122</f>
        <v>1.8304008280270379</v>
      </c>
      <c r="O109" s="71">
        <f>(100/N122)*O106</f>
        <v>2.368626792061951</v>
      </c>
      <c r="P109" s="67">
        <f>P106/N122</f>
        <v>6.5950257476930271E-2</v>
      </c>
      <c r="Q109" s="67">
        <f>Q106/N122</f>
        <v>2.368626792061951</v>
      </c>
    </row>
    <row r="110" spans="1:17" x14ac:dyDescent="0.35">
      <c r="H110" s="27"/>
      <c r="I110" s="29"/>
      <c r="J110" s="27"/>
      <c r="K110" s="29"/>
      <c r="N110" s="72"/>
      <c r="O110" s="72"/>
    </row>
    <row r="111" spans="1:17" x14ac:dyDescent="0.35">
      <c r="H111" s="27"/>
      <c r="I111" s="73" t="s">
        <v>96</v>
      </c>
      <c r="J111" s="50">
        <v>102</v>
      </c>
      <c r="K111" s="29"/>
      <c r="M111" s="47" t="s">
        <v>97</v>
      </c>
      <c r="N111" s="48"/>
      <c r="O111" s="48"/>
    </row>
    <row r="112" spans="1:17" x14ac:dyDescent="0.35">
      <c r="H112" s="27"/>
      <c r="I112" s="29"/>
      <c r="J112" s="27"/>
      <c r="K112" s="29"/>
      <c r="M112" s="74">
        <f>(SUMSQ(M2:M103))/N122</f>
        <v>5.550294098205085</v>
      </c>
      <c r="N112" s="27"/>
      <c r="O112" s="27"/>
    </row>
    <row r="113" spans="1:15" x14ac:dyDescent="0.35">
      <c r="H113" s="27"/>
      <c r="I113" s="29"/>
      <c r="J113" s="27"/>
      <c r="K113" s="29"/>
      <c r="N113" s="72"/>
      <c r="O113" s="72"/>
    </row>
    <row r="114" spans="1:15" x14ac:dyDescent="0.35">
      <c r="H114" s="27"/>
      <c r="I114" s="75" t="s">
        <v>98</v>
      </c>
      <c r="J114" s="76">
        <v>4</v>
      </c>
      <c r="K114" s="29"/>
      <c r="M114" s="43" t="s">
        <v>99</v>
      </c>
      <c r="N114" s="48"/>
      <c r="O114" s="48"/>
    </row>
    <row r="115" spans="1:15" x14ac:dyDescent="0.35">
      <c r="H115" s="27"/>
      <c r="I115" s="29"/>
      <c r="J115" s="27"/>
      <c r="K115" s="29"/>
      <c r="M115" s="67">
        <f>SQRT(M112)</f>
        <v>2.3559062159188522</v>
      </c>
      <c r="N115" s="29"/>
      <c r="O115" s="29"/>
    </row>
    <row r="116" spans="1:15" x14ac:dyDescent="0.35">
      <c r="H116" s="27"/>
      <c r="I116" s="29"/>
      <c r="J116" s="27"/>
      <c r="K116" s="29"/>
      <c r="M116" s="77"/>
      <c r="N116" s="72"/>
      <c r="O116" s="72"/>
    </row>
    <row r="117" spans="1:15" x14ac:dyDescent="0.35">
      <c r="H117" s="27"/>
      <c r="I117" s="29"/>
      <c r="J117" s="27"/>
      <c r="K117" s="29"/>
      <c r="M117" s="43" t="s">
        <v>100</v>
      </c>
      <c r="N117" s="48"/>
      <c r="O117" s="48"/>
    </row>
    <row r="118" spans="1:15" x14ac:dyDescent="0.35">
      <c r="M118" s="67">
        <f>_xlfn.STDEV.S(M2:M103)</f>
        <v>2.3675403914438307</v>
      </c>
      <c r="N118" s="29"/>
      <c r="O118" s="29"/>
    </row>
    <row r="119" spans="1:15" x14ac:dyDescent="0.35">
      <c r="I119" s="34" t="s">
        <v>101</v>
      </c>
      <c r="K119" s="34" t="s">
        <v>102</v>
      </c>
    </row>
    <row r="120" spans="1:15" x14ac:dyDescent="0.35">
      <c r="I120" s="67">
        <f>SUM(I106:I109)</f>
        <v>9.8264188994514612E-2</v>
      </c>
      <c r="K120" s="67">
        <f>SUM(K106:K109)</f>
        <v>0</v>
      </c>
    </row>
    <row r="121" spans="1:15" s="33" customFormat="1" x14ac:dyDescent="0.35"/>
    <row r="122" spans="1:15" x14ac:dyDescent="0.35">
      <c r="A122" s="54" t="s">
        <v>53</v>
      </c>
      <c r="B122" s="54"/>
      <c r="C122" s="54"/>
      <c r="D122" s="54"/>
      <c r="E122" s="54"/>
      <c r="F122" s="54"/>
      <c r="G122" s="54"/>
      <c r="H122" s="54"/>
      <c r="I122" s="54"/>
      <c r="M122" s="78" t="s">
        <v>103</v>
      </c>
      <c r="N122" s="76">
        <v>102</v>
      </c>
    </row>
    <row r="123" spans="1:15" ht="15" thickBot="1" x14ac:dyDescent="0.4">
      <c r="A123" s="54"/>
      <c r="B123" s="54"/>
      <c r="C123" s="54"/>
      <c r="D123" s="54"/>
      <c r="E123" s="54"/>
      <c r="F123" s="54"/>
      <c r="G123" s="54"/>
      <c r="H123" s="54"/>
      <c r="I123" s="54"/>
    </row>
    <row r="124" spans="1:15" x14ac:dyDescent="0.35">
      <c r="A124" s="55" t="s">
        <v>54</v>
      </c>
      <c r="B124" s="55"/>
      <c r="C124" s="54"/>
      <c r="D124" s="54"/>
      <c r="E124" s="54"/>
      <c r="F124" s="54"/>
      <c r="G124" s="54"/>
      <c r="H124" s="54"/>
      <c r="I124" s="54"/>
    </row>
    <row r="125" spans="1:15" x14ac:dyDescent="0.35">
      <c r="A125" s="56" t="s">
        <v>55</v>
      </c>
      <c r="B125" s="56">
        <v>0.99158719390711514</v>
      </c>
      <c r="C125" s="54"/>
      <c r="D125" s="54"/>
      <c r="E125" s="54"/>
      <c r="F125" s="54"/>
      <c r="G125" s="54"/>
      <c r="H125" s="54"/>
      <c r="I125" s="54"/>
    </row>
    <row r="126" spans="1:15" x14ac:dyDescent="0.35">
      <c r="A126" s="56" t="s">
        <v>56</v>
      </c>
      <c r="B126" s="56">
        <v>0.98324516312058674</v>
      </c>
      <c r="C126" s="54"/>
      <c r="D126" s="54"/>
      <c r="E126" s="54"/>
      <c r="F126" s="54"/>
      <c r="G126" s="54"/>
      <c r="H126" s="54"/>
      <c r="I126" s="54"/>
    </row>
    <row r="127" spans="1:15" x14ac:dyDescent="0.35">
      <c r="A127" s="56" t="s">
        <v>57</v>
      </c>
      <c r="B127" s="56">
        <v>0.98307761475179267</v>
      </c>
      <c r="C127" s="54"/>
      <c r="D127" s="54"/>
      <c r="E127" s="54"/>
      <c r="F127" s="54"/>
      <c r="G127" s="54"/>
      <c r="H127" s="54"/>
      <c r="I127" s="54"/>
    </row>
    <row r="128" spans="1:15" x14ac:dyDescent="0.35">
      <c r="A128" s="56" t="s">
        <v>58</v>
      </c>
      <c r="B128" s="56">
        <v>2.3793486461990359</v>
      </c>
      <c r="C128" s="54"/>
      <c r="D128" s="54"/>
      <c r="E128" s="54"/>
      <c r="F128" s="54"/>
      <c r="G128" s="54"/>
      <c r="H128" s="79"/>
      <c r="I128" s="54"/>
    </row>
    <row r="129" spans="1:9" ht="15" thickBot="1" x14ac:dyDescent="0.4">
      <c r="A129" s="57" t="s">
        <v>59</v>
      </c>
      <c r="B129" s="57">
        <v>102</v>
      </c>
      <c r="C129" s="54"/>
      <c r="D129" s="54"/>
      <c r="E129" s="54"/>
      <c r="F129" s="54"/>
      <c r="G129" s="54"/>
      <c r="H129" s="54"/>
      <c r="I129" s="54"/>
    </row>
    <row r="130" spans="1:9" x14ac:dyDescent="0.35">
      <c r="A130" s="54"/>
      <c r="B130" s="54"/>
      <c r="C130" s="54"/>
      <c r="D130" s="54"/>
      <c r="E130" s="54"/>
      <c r="F130" s="54"/>
      <c r="G130" s="54"/>
      <c r="H130" s="54"/>
      <c r="I130" s="54"/>
    </row>
    <row r="131" spans="1:9" ht="15" thickBot="1" x14ac:dyDescent="0.4">
      <c r="A131" s="54" t="s">
        <v>60</v>
      </c>
      <c r="B131" s="54"/>
      <c r="C131" s="54"/>
      <c r="D131" s="54"/>
      <c r="E131" s="54"/>
      <c r="F131" s="54"/>
      <c r="G131" s="54"/>
      <c r="H131" s="54"/>
      <c r="I131" s="54"/>
    </row>
    <row r="132" spans="1:9" x14ac:dyDescent="0.35">
      <c r="A132" s="58"/>
      <c r="B132" s="58" t="s">
        <v>61</v>
      </c>
      <c r="C132" s="58" t="s">
        <v>62</v>
      </c>
      <c r="D132" s="58" t="s">
        <v>63</v>
      </c>
      <c r="E132" s="58" t="s">
        <v>64</v>
      </c>
      <c r="F132" s="58" t="s">
        <v>65</v>
      </c>
      <c r="G132" s="54"/>
      <c r="H132" s="54"/>
      <c r="I132" s="54"/>
    </row>
    <row r="133" spans="1:9" x14ac:dyDescent="0.35">
      <c r="A133" s="56" t="s">
        <v>66</v>
      </c>
      <c r="B133" s="56">
        <v>1</v>
      </c>
      <c r="C133" s="56">
        <v>33222.918626653867</v>
      </c>
      <c r="D133" s="56">
        <v>33222.918626653867</v>
      </c>
      <c r="E133" s="56">
        <v>5868.4257578700181</v>
      </c>
      <c r="F133" s="56">
        <v>1.2925909482050291E-90</v>
      </c>
      <c r="G133" s="54"/>
      <c r="H133" s="54"/>
      <c r="I133" s="54"/>
    </row>
    <row r="134" spans="1:9" x14ac:dyDescent="0.35">
      <c r="A134" s="56" t="s">
        <v>67</v>
      </c>
      <c r="B134" s="56">
        <v>100</v>
      </c>
      <c r="C134" s="56">
        <v>566.12999801691842</v>
      </c>
      <c r="D134" s="56">
        <v>5.6612999801691846</v>
      </c>
      <c r="E134" s="56"/>
      <c r="F134" s="56"/>
      <c r="G134" s="54"/>
      <c r="H134" s="54"/>
      <c r="I134" s="54"/>
    </row>
    <row r="135" spans="1:9" ht="15" thickBot="1" x14ac:dyDescent="0.4">
      <c r="A135" s="57" t="s">
        <v>68</v>
      </c>
      <c r="B135" s="57">
        <v>101</v>
      </c>
      <c r="C135" s="57">
        <v>33789.048624670788</v>
      </c>
      <c r="D135" s="57"/>
      <c r="E135" s="57"/>
      <c r="F135" s="57"/>
      <c r="G135" s="54"/>
      <c r="H135" s="54"/>
      <c r="I135" s="54"/>
    </row>
    <row r="136" spans="1:9" ht="15" thickBot="1" x14ac:dyDescent="0.4">
      <c r="A136" s="54"/>
      <c r="B136" s="54"/>
      <c r="C136" s="54"/>
      <c r="D136" s="54"/>
      <c r="E136" s="54"/>
      <c r="F136" s="54"/>
      <c r="G136" s="54"/>
      <c r="H136" s="54"/>
      <c r="I136" s="54"/>
    </row>
    <row r="137" spans="1:9" x14ac:dyDescent="0.35">
      <c r="A137" s="58"/>
      <c r="B137" s="80" t="s">
        <v>69</v>
      </c>
      <c r="C137" s="58" t="s">
        <v>58</v>
      </c>
      <c r="D137" s="58" t="s">
        <v>70</v>
      </c>
      <c r="E137" s="58" t="s">
        <v>71</v>
      </c>
      <c r="F137" s="58" t="s">
        <v>72</v>
      </c>
      <c r="G137" s="58" t="s">
        <v>73</v>
      </c>
      <c r="H137" s="58" t="s">
        <v>74</v>
      </c>
      <c r="I137" s="58" t="s">
        <v>75</v>
      </c>
    </row>
    <row r="138" spans="1:9" x14ac:dyDescent="0.35">
      <c r="A138" s="56" t="s">
        <v>76</v>
      </c>
      <c r="B138" s="81">
        <v>47.670673761380698</v>
      </c>
      <c r="C138" s="56">
        <v>0.47466721852575688</v>
      </c>
      <c r="D138" s="56">
        <v>100.4296734656302</v>
      </c>
      <c r="E138" s="56">
        <v>3.1806547081845344E-102</v>
      </c>
      <c r="F138" s="56">
        <v>46.728947519048802</v>
      </c>
      <c r="G138" s="56">
        <v>48.612400003712594</v>
      </c>
      <c r="H138" s="56">
        <v>46.728947519048802</v>
      </c>
      <c r="I138" s="56">
        <v>48.612400003712594</v>
      </c>
    </row>
    <row r="139" spans="1:9" ht="15" thickBot="1" x14ac:dyDescent="0.4">
      <c r="A139" s="57" t="s">
        <v>77</v>
      </c>
      <c r="B139" s="82">
        <v>0.61295716945399259</v>
      </c>
      <c r="C139" s="57">
        <v>8.0014615349113544E-3</v>
      </c>
      <c r="D139" s="57">
        <v>76.605650952589798</v>
      </c>
      <c r="E139" s="57">
        <v>1.2925909482050291E-90</v>
      </c>
      <c r="F139" s="57">
        <v>0.5970824976621667</v>
      </c>
      <c r="G139" s="57">
        <v>0.62883184124581848</v>
      </c>
      <c r="H139" s="57">
        <v>0.5970824976621667</v>
      </c>
      <c r="I139" s="57">
        <v>0.62883184124581848</v>
      </c>
    </row>
    <row r="140" spans="1:9" x14ac:dyDescent="0.35">
      <c r="A140" s="1"/>
      <c r="B140" s="1"/>
      <c r="C140" s="1"/>
      <c r="D140" s="1"/>
      <c r="E140" s="1"/>
      <c r="F140" s="1"/>
      <c r="G140" s="1"/>
      <c r="H140" s="1"/>
      <c r="I140" s="1"/>
    </row>
    <row r="141" spans="1:9" x14ac:dyDescent="0.35">
      <c r="A141" s="1"/>
      <c r="B141" s="1"/>
      <c r="C141" s="1"/>
      <c r="D141" s="1"/>
      <c r="E141" s="1"/>
      <c r="F141" s="1"/>
      <c r="G141" s="1"/>
      <c r="H141" s="1"/>
      <c r="I141" s="1"/>
    </row>
    <row r="142" spans="1:9" x14ac:dyDescent="0.35">
      <c r="A142" s="1"/>
      <c r="B142" s="1"/>
      <c r="C142" s="1"/>
      <c r="D142" s="1"/>
      <c r="E142" s="1"/>
      <c r="F142" s="1"/>
      <c r="G142" s="1"/>
      <c r="H142" s="1"/>
      <c r="I142" s="1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8" tint="-0.249977111117893"/>
  </sheetPr>
  <dimension ref="A1:Q144"/>
  <sheetViews>
    <sheetView topLeftCell="I103" zoomScaleNormal="100" workbookViewId="0">
      <selection activeCell="O112" sqref="O112"/>
    </sheetView>
  </sheetViews>
  <sheetFormatPr defaultColWidth="9.1796875" defaultRowHeight="14.5" x14ac:dyDescent="0.35"/>
  <cols>
    <col min="1" max="1" width="18" style="13" bestFit="1" customWidth="1"/>
    <col min="2" max="2" width="12" style="13" bestFit="1" customWidth="1"/>
    <col min="3" max="3" width="14.54296875" style="13" bestFit="1" customWidth="1"/>
    <col min="4" max="4" width="12" style="13" bestFit="1" customWidth="1"/>
    <col min="5" max="5" width="30.1796875" style="13" customWidth="1"/>
    <col min="6" max="6" width="13.453125" style="13" bestFit="1" customWidth="1"/>
    <col min="7" max="7" width="12" style="13" bestFit="1" customWidth="1"/>
    <col min="8" max="8" width="36.1796875" style="13" bestFit="1" customWidth="1"/>
    <col min="9" max="9" width="12.54296875" style="13" bestFit="1" customWidth="1"/>
    <col min="10" max="10" width="38.26953125" style="13" bestFit="1" customWidth="1"/>
    <col min="11" max="11" width="10.54296875" style="13" bestFit="1" customWidth="1"/>
    <col min="12" max="12" width="12" style="13" bestFit="1" customWidth="1"/>
    <col min="13" max="13" width="19" style="41" bestFit="1" customWidth="1"/>
    <col min="14" max="14" width="15.7265625" style="41" bestFit="1" customWidth="1"/>
    <col min="15" max="15" width="21.81640625" style="41" bestFit="1" customWidth="1"/>
    <col min="16" max="16" width="20.81640625" style="41" bestFit="1" customWidth="1"/>
    <col min="17" max="17" width="24.81640625" style="41" bestFit="1" customWidth="1"/>
    <col min="18" max="16384" width="9.1796875" style="13"/>
  </cols>
  <sheetData>
    <row r="1" spans="1:17" ht="30" customHeight="1" x14ac:dyDescent="0.35">
      <c r="A1" s="11" t="s">
        <v>17</v>
      </c>
      <c r="B1" s="11" t="s">
        <v>14</v>
      </c>
      <c r="C1" s="11" t="s">
        <v>18</v>
      </c>
      <c r="D1" s="11" t="s">
        <v>19</v>
      </c>
      <c r="E1" s="11" t="s">
        <v>20</v>
      </c>
      <c r="F1" s="11" t="s">
        <v>21</v>
      </c>
      <c r="G1" s="11" t="s">
        <v>22</v>
      </c>
      <c r="H1" s="11" t="s">
        <v>23</v>
      </c>
      <c r="I1" s="11" t="s">
        <v>24</v>
      </c>
      <c r="J1" s="11" t="s">
        <v>25</v>
      </c>
      <c r="K1" s="11" t="s">
        <v>26</v>
      </c>
      <c r="L1" s="11" t="s">
        <v>27</v>
      </c>
      <c r="M1" s="11" t="s">
        <v>28</v>
      </c>
      <c r="N1" s="12" t="s">
        <v>29</v>
      </c>
      <c r="O1" s="12" t="s">
        <v>30</v>
      </c>
      <c r="P1" s="12" t="s">
        <v>31</v>
      </c>
      <c r="Q1" s="12" t="s">
        <v>32</v>
      </c>
    </row>
    <row r="2" spans="1:17" x14ac:dyDescent="0.35">
      <c r="A2" s="14">
        <v>34335</v>
      </c>
      <c r="B2" s="15">
        <v>1</v>
      </c>
      <c r="C2" s="16">
        <v>1</v>
      </c>
      <c r="D2" s="16">
        <v>1</v>
      </c>
      <c r="E2" s="17">
        <v>46.776145203111497</v>
      </c>
      <c r="F2" s="18"/>
      <c r="G2" s="18"/>
      <c r="H2" s="19"/>
      <c r="I2" s="19">
        <f>VLOOKUP(D2,$I$108:$J$111,2,FALSE)</f>
        <v>0.92680051247804263</v>
      </c>
      <c r="J2" s="20">
        <f>E2/I2</f>
        <v>50.470564672049314</v>
      </c>
      <c r="K2" s="20">
        <f>$B$140+$B$141*B2</f>
        <v>48.201824392290213</v>
      </c>
      <c r="L2" s="18">
        <f>K2*I2</f>
        <v>44.673475549151185</v>
      </c>
      <c r="M2" s="21">
        <f>E2-L2</f>
        <v>2.1026696539603122</v>
      </c>
      <c r="N2" s="21">
        <f>ABS(M2)</f>
        <v>2.1026696539603122</v>
      </c>
      <c r="O2" s="22">
        <f>N2/E2</f>
        <v>4.4951751471398398E-2</v>
      </c>
      <c r="P2" s="23">
        <f>(M2/E2)*100</f>
        <v>4.4951751471398396</v>
      </c>
      <c r="Q2" s="23">
        <f>ABS(P2)</f>
        <v>4.4951751471398396</v>
      </c>
    </row>
    <row r="3" spans="1:17" x14ac:dyDescent="0.35">
      <c r="A3" s="14">
        <v>34425</v>
      </c>
      <c r="B3" s="15">
        <v>2</v>
      </c>
      <c r="C3" s="16"/>
      <c r="D3" s="16">
        <v>2</v>
      </c>
      <c r="E3" s="17">
        <v>48.435609334485797</v>
      </c>
      <c r="F3" s="18"/>
      <c r="G3" s="18"/>
      <c r="H3" s="19"/>
      <c r="I3" s="19">
        <f t="shared" ref="I3:I66" si="0">VLOOKUP(D3,$I$108:$J$111,2,FALSE)</f>
        <v>0.97392014310772945</v>
      </c>
      <c r="J3" s="20">
        <f t="shared" ref="J3:J66" si="1">E3/I3</f>
        <v>49.732629186547307</v>
      </c>
      <c r="K3" s="20">
        <f t="shared" ref="K3:K66" si="2">$B$140+$B$141*B3</f>
        <v>48.816055382213769</v>
      </c>
      <c r="L3" s="18">
        <f t="shared" ref="L3:L66" si="3">K3*I3</f>
        <v>47.54293964380048</v>
      </c>
      <c r="M3" s="21">
        <f t="shared" ref="M3:M66" si="4">E3-L3</f>
        <v>0.89266969068531665</v>
      </c>
      <c r="N3" s="21">
        <f t="shared" ref="N3:N66" si="5">ABS(M3)</f>
        <v>0.89266969068531665</v>
      </c>
      <c r="O3" s="22">
        <f t="shared" ref="O3:O66" si="6">N3/E3</f>
        <v>1.8430029124248931E-2</v>
      </c>
      <c r="P3" s="23">
        <f t="shared" ref="P3:P66" si="7">(M3/E3)*100</f>
        <v>1.8430029124248932</v>
      </c>
      <c r="Q3" s="23">
        <f t="shared" ref="Q3:Q66" si="8">ABS(P3)</f>
        <v>1.8430029124248932</v>
      </c>
    </row>
    <row r="4" spans="1:17" x14ac:dyDescent="0.35">
      <c r="A4" s="14">
        <v>34516</v>
      </c>
      <c r="B4" s="15">
        <v>3</v>
      </c>
      <c r="C4" s="16"/>
      <c r="D4" s="16">
        <v>3</v>
      </c>
      <c r="E4" s="17">
        <v>49.092480553154701</v>
      </c>
      <c r="F4" s="15">
        <f>AVERAGE(E2:E5)</f>
        <v>50.501296456352648</v>
      </c>
      <c r="G4" s="15">
        <f>AVERAGE(F4:F5)</f>
        <v>50.617977528089895</v>
      </c>
      <c r="H4" s="19">
        <f>E4/G4</f>
        <v>0.96986254588918264</v>
      </c>
      <c r="I4" s="19">
        <f t="shared" si="0"/>
        <v>0.96835646827397248</v>
      </c>
      <c r="J4" s="20">
        <f t="shared" si="1"/>
        <v>50.696703292185994</v>
      </c>
      <c r="K4" s="20">
        <f t="shared" si="2"/>
        <v>49.430286372137317</v>
      </c>
      <c r="L4" s="18">
        <f t="shared" si="3"/>
        <v>47.866137537093962</v>
      </c>
      <c r="M4" s="21">
        <f t="shared" si="4"/>
        <v>1.2263430160607385</v>
      </c>
      <c r="N4" s="21">
        <f t="shared" si="5"/>
        <v>1.2263430160607385</v>
      </c>
      <c r="O4" s="22">
        <f t="shared" si="6"/>
        <v>2.4980261788420329E-2</v>
      </c>
      <c r="P4" s="23">
        <f t="shared" si="7"/>
        <v>2.498026178842033</v>
      </c>
      <c r="Q4" s="23">
        <f t="shared" si="8"/>
        <v>2.498026178842033</v>
      </c>
    </row>
    <row r="5" spans="1:17" x14ac:dyDescent="0.35">
      <c r="A5" s="14">
        <v>34608</v>
      </c>
      <c r="B5" s="15">
        <v>4</v>
      </c>
      <c r="C5" s="16"/>
      <c r="D5" s="16">
        <v>4</v>
      </c>
      <c r="E5" s="17">
        <v>57.700950734658598</v>
      </c>
      <c r="F5" s="15">
        <f t="shared" ref="F5:F68" si="9">AVERAGE(E3:E6)</f>
        <v>50.734658599827149</v>
      </c>
      <c r="G5" s="15">
        <f t="shared" ref="G5:G68" si="10">AVERAGE(F5:F6)</f>
        <v>50.933448573898012</v>
      </c>
      <c r="H5" s="19">
        <f t="shared" ref="H5:H68" si="11">E5/G5</f>
        <v>1.1328695061937892</v>
      </c>
      <c r="I5" s="19">
        <f t="shared" si="0"/>
        <v>1.1309228761402554</v>
      </c>
      <c r="J5" s="20">
        <f t="shared" si="1"/>
        <v>51.021119080716701</v>
      </c>
      <c r="K5" s="20">
        <f t="shared" si="2"/>
        <v>50.044517362060873</v>
      </c>
      <c r="L5" s="18">
        <f t="shared" si="3"/>
        <v>56.596489510152828</v>
      </c>
      <c r="M5" s="21">
        <f t="shared" si="4"/>
        <v>1.1044612245057692</v>
      </c>
      <c r="N5" s="21">
        <f t="shared" si="5"/>
        <v>1.1044612245057692</v>
      </c>
      <c r="O5" s="22">
        <f t="shared" si="6"/>
        <v>1.9141126973534678E-2</v>
      </c>
      <c r="P5" s="23">
        <f t="shared" si="7"/>
        <v>1.9141126973534677</v>
      </c>
      <c r="Q5" s="23">
        <f t="shared" si="8"/>
        <v>1.9141126973534677</v>
      </c>
    </row>
    <row r="6" spans="1:17" x14ac:dyDescent="0.35">
      <c r="A6" s="14">
        <v>34700</v>
      </c>
      <c r="B6" s="15">
        <v>5</v>
      </c>
      <c r="C6" s="16">
        <v>2</v>
      </c>
      <c r="D6" s="16">
        <v>1</v>
      </c>
      <c r="E6" s="17">
        <v>47.709593777009502</v>
      </c>
      <c r="F6" s="15">
        <f t="shared" si="9"/>
        <v>51.132238547968875</v>
      </c>
      <c r="G6" s="15">
        <f t="shared" si="10"/>
        <v>51.313742437337936</v>
      </c>
      <c r="H6" s="19">
        <f t="shared" si="11"/>
        <v>0.9297625063163214</v>
      </c>
      <c r="I6" s="19">
        <f t="shared" si="0"/>
        <v>0.92680051247804263</v>
      </c>
      <c r="J6" s="20">
        <f t="shared" si="1"/>
        <v>51.477737802977117</v>
      </c>
      <c r="K6" s="20">
        <f t="shared" si="2"/>
        <v>50.658748351984428</v>
      </c>
      <c r="L6" s="18">
        <f t="shared" si="3"/>
        <v>46.950553934115362</v>
      </c>
      <c r="M6" s="21">
        <f t="shared" si="4"/>
        <v>0.75903984289413984</v>
      </c>
      <c r="N6" s="21">
        <f t="shared" si="5"/>
        <v>0.75903984289413984</v>
      </c>
      <c r="O6" s="22">
        <f t="shared" si="6"/>
        <v>1.5909585112835505E-2</v>
      </c>
      <c r="P6" s="23">
        <f t="shared" si="7"/>
        <v>1.5909585112835505</v>
      </c>
      <c r="Q6" s="23">
        <f t="shared" si="8"/>
        <v>1.5909585112835505</v>
      </c>
    </row>
    <row r="7" spans="1:17" x14ac:dyDescent="0.35">
      <c r="A7" s="14">
        <v>34790</v>
      </c>
      <c r="B7" s="15">
        <v>6</v>
      </c>
      <c r="C7" s="16"/>
      <c r="D7" s="16">
        <v>2</v>
      </c>
      <c r="E7" s="17">
        <v>50.025929127052699</v>
      </c>
      <c r="F7" s="15">
        <f t="shared" si="9"/>
        <v>51.495246326706997</v>
      </c>
      <c r="G7" s="15">
        <f t="shared" si="10"/>
        <v>51.780466724286953</v>
      </c>
      <c r="H7" s="19">
        <f t="shared" si="11"/>
        <v>0.96611584042730714</v>
      </c>
      <c r="I7" s="19">
        <f t="shared" si="0"/>
        <v>0.97392014310772945</v>
      </c>
      <c r="J7" s="20">
        <f t="shared" si="1"/>
        <v>51.365534927147635</v>
      </c>
      <c r="K7" s="20">
        <f t="shared" si="2"/>
        <v>51.272979341907984</v>
      </c>
      <c r="L7" s="18">
        <f t="shared" si="3"/>
        <v>49.935787378230678</v>
      </c>
      <c r="M7" s="21">
        <f t="shared" si="4"/>
        <v>9.0141748822020418E-2</v>
      </c>
      <c r="N7" s="21">
        <f t="shared" si="5"/>
        <v>9.0141748822020418E-2</v>
      </c>
      <c r="O7" s="22">
        <f t="shared" si="6"/>
        <v>1.8019005422784671E-3</v>
      </c>
      <c r="P7" s="23">
        <f t="shared" si="7"/>
        <v>0.1801900542278467</v>
      </c>
      <c r="Q7" s="23">
        <f t="shared" si="8"/>
        <v>0.1801900542278467</v>
      </c>
    </row>
    <row r="8" spans="1:17" x14ac:dyDescent="0.35">
      <c r="A8" s="14">
        <v>34881</v>
      </c>
      <c r="B8" s="15">
        <v>7</v>
      </c>
      <c r="C8" s="16"/>
      <c r="D8" s="16">
        <v>3</v>
      </c>
      <c r="E8" s="17">
        <v>50.544511668107198</v>
      </c>
      <c r="F8" s="15">
        <f t="shared" si="9"/>
        <v>52.065687121866901</v>
      </c>
      <c r="G8" s="15">
        <f t="shared" si="10"/>
        <v>52.359550561797761</v>
      </c>
      <c r="H8" s="19">
        <f t="shared" si="11"/>
        <v>0.96533509409045926</v>
      </c>
      <c r="I8" s="19">
        <f t="shared" si="0"/>
        <v>0.96835646827397248</v>
      </c>
      <c r="J8" s="20">
        <f t="shared" si="1"/>
        <v>52.196183248715471</v>
      </c>
      <c r="K8" s="20">
        <f t="shared" si="2"/>
        <v>51.88721033183154</v>
      </c>
      <c r="L8" s="18">
        <f t="shared" si="3"/>
        <v>50.245315745521168</v>
      </c>
      <c r="M8" s="21">
        <f t="shared" si="4"/>
        <v>0.29919592258602989</v>
      </c>
      <c r="N8" s="21">
        <f t="shared" si="5"/>
        <v>0.29919592258602989</v>
      </c>
      <c r="O8" s="22">
        <f t="shared" si="6"/>
        <v>5.9194542139541116E-3</v>
      </c>
      <c r="P8" s="23">
        <f t="shared" si="7"/>
        <v>0.59194542139541118</v>
      </c>
      <c r="Q8" s="23">
        <f t="shared" si="8"/>
        <v>0.59194542139541118</v>
      </c>
    </row>
    <row r="9" spans="1:17" x14ac:dyDescent="0.35">
      <c r="A9" s="14">
        <v>34973</v>
      </c>
      <c r="B9" s="15">
        <v>8</v>
      </c>
      <c r="C9" s="16"/>
      <c r="D9" s="16">
        <v>4</v>
      </c>
      <c r="E9" s="17">
        <v>59.982713915298199</v>
      </c>
      <c r="F9" s="15">
        <f t="shared" si="9"/>
        <v>52.653414001728628</v>
      </c>
      <c r="G9" s="15">
        <f t="shared" si="10"/>
        <v>53.033707865168566</v>
      </c>
      <c r="H9" s="19">
        <f t="shared" si="11"/>
        <v>1.13102998696219</v>
      </c>
      <c r="I9" s="19">
        <f t="shared" si="0"/>
        <v>1.1309228761402554</v>
      </c>
      <c r="J9" s="20">
        <f t="shared" si="1"/>
        <v>53.038730739990115</v>
      </c>
      <c r="K9" s="20">
        <f t="shared" si="2"/>
        <v>52.501441321755095</v>
      </c>
      <c r="L9" s="18">
        <f t="shared" si="3"/>
        <v>59.375081021108123</v>
      </c>
      <c r="M9" s="21">
        <f t="shared" si="4"/>
        <v>0.60763289419007549</v>
      </c>
      <c r="N9" s="21">
        <f t="shared" si="5"/>
        <v>0.60763289419007549</v>
      </c>
      <c r="O9" s="22">
        <f t="shared" si="6"/>
        <v>1.0130133408903706E-2</v>
      </c>
      <c r="P9" s="23">
        <f t="shared" si="7"/>
        <v>1.0130133408903705</v>
      </c>
      <c r="Q9" s="23">
        <f t="shared" si="8"/>
        <v>1.0130133408903705</v>
      </c>
    </row>
    <row r="10" spans="1:17" x14ac:dyDescent="0.35">
      <c r="A10" s="14">
        <v>35065</v>
      </c>
      <c r="B10" s="15">
        <v>9</v>
      </c>
      <c r="C10" s="16">
        <v>3</v>
      </c>
      <c r="D10" s="16">
        <v>1</v>
      </c>
      <c r="E10" s="17">
        <v>50.060501296456401</v>
      </c>
      <c r="F10" s="15">
        <f t="shared" si="9"/>
        <v>53.414001728608497</v>
      </c>
      <c r="G10" s="15">
        <f t="shared" si="10"/>
        <v>53.789974070872972</v>
      </c>
      <c r="H10" s="19">
        <f t="shared" si="11"/>
        <v>0.93066602394151243</v>
      </c>
      <c r="I10" s="19">
        <f t="shared" si="0"/>
        <v>0.92680051247804263</v>
      </c>
      <c r="J10" s="20">
        <f t="shared" si="1"/>
        <v>54.014321984573151</v>
      </c>
      <c r="K10" s="20">
        <f t="shared" si="2"/>
        <v>53.115672311678651</v>
      </c>
      <c r="L10" s="18">
        <f t="shared" si="3"/>
        <v>49.227632319079554</v>
      </c>
      <c r="M10" s="21">
        <f t="shared" si="4"/>
        <v>0.8328689773768474</v>
      </c>
      <c r="N10" s="21">
        <f t="shared" si="5"/>
        <v>0.8328689773768474</v>
      </c>
      <c r="O10" s="22">
        <f t="shared" si="6"/>
        <v>1.6637248046011938E-2</v>
      </c>
      <c r="P10" s="23">
        <f t="shared" si="7"/>
        <v>1.6637248046011939</v>
      </c>
      <c r="Q10" s="23">
        <f t="shared" si="8"/>
        <v>1.6637248046011939</v>
      </c>
    </row>
    <row r="11" spans="1:17" x14ac:dyDescent="0.35">
      <c r="A11" s="14">
        <v>35156</v>
      </c>
      <c r="B11" s="15">
        <v>10</v>
      </c>
      <c r="C11" s="16"/>
      <c r="D11" s="16">
        <v>2</v>
      </c>
      <c r="E11" s="17">
        <v>53.068280034572197</v>
      </c>
      <c r="F11" s="15">
        <f t="shared" si="9"/>
        <v>54.165946413137448</v>
      </c>
      <c r="G11" s="15">
        <f t="shared" si="10"/>
        <v>54.546240276577372</v>
      </c>
      <c r="H11" s="19">
        <f t="shared" si="11"/>
        <v>0.97290445254317881</v>
      </c>
      <c r="I11" s="19">
        <f t="shared" si="0"/>
        <v>0.97392014310772945</v>
      </c>
      <c r="J11" s="20">
        <f t="shared" si="1"/>
        <v>54.489354604818033</v>
      </c>
      <c r="K11" s="20">
        <f t="shared" si="2"/>
        <v>53.729903301602199</v>
      </c>
      <c r="L11" s="18">
        <f t="shared" si="3"/>
        <v>52.328635112660876</v>
      </c>
      <c r="M11" s="21">
        <f t="shared" si="4"/>
        <v>0.73964492191132081</v>
      </c>
      <c r="N11" s="21">
        <f t="shared" si="5"/>
        <v>0.73964492191132081</v>
      </c>
      <c r="O11" s="22">
        <f t="shared" si="6"/>
        <v>1.3937608707677487E-2</v>
      </c>
      <c r="P11" s="23">
        <f t="shared" si="7"/>
        <v>1.3937608707677487</v>
      </c>
      <c r="Q11" s="23">
        <f t="shared" si="8"/>
        <v>1.3937608707677487</v>
      </c>
    </row>
    <row r="12" spans="1:17" x14ac:dyDescent="0.35">
      <c r="A12" s="14">
        <v>35247</v>
      </c>
      <c r="B12" s="15">
        <v>11</v>
      </c>
      <c r="C12" s="16"/>
      <c r="D12" s="16">
        <v>3</v>
      </c>
      <c r="E12" s="17">
        <v>53.552290406223001</v>
      </c>
      <c r="F12" s="15">
        <f t="shared" si="9"/>
        <v>54.926534140017296</v>
      </c>
      <c r="G12" s="15">
        <f t="shared" si="10"/>
        <v>55.276577355229051</v>
      </c>
      <c r="H12" s="19">
        <f t="shared" si="11"/>
        <v>0.96880619185364714</v>
      </c>
      <c r="I12" s="19">
        <f t="shared" si="0"/>
        <v>0.96835646827397248</v>
      </c>
      <c r="J12" s="20">
        <f t="shared" si="1"/>
        <v>55.302248872955026</v>
      </c>
      <c r="K12" s="20">
        <f t="shared" si="2"/>
        <v>54.344134291525755</v>
      </c>
      <c r="L12" s="18">
        <f t="shared" si="3"/>
        <v>52.62449395394836</v>
      </c>
      <c r="M12" s="21">
        <f t="shared" si="4"/>
        <v>0.92779645227464158</v>
      </c>
      <c r="N12" s="21">
        <f t="shared" si="5"/>
        <v>0.92779645227464158</v>
      </c>
      <c r="O12" s="22">
        <f t="shared" si="6"/>
        <v>1.7325056411907038E-2</v>
      </c>
      <c r="P12" s="23">
        <f t="shared" si="7"/>
        <v>1.7325056411907038</v>
      </c>
      <c r="Q12" s="23">
        <f t="shared" si="8"/>
        <v>1.7325056411907038</v>
      </c>
    </row>
    <row r="13" spans="1:17" x14ac:dyDescent="0.35">
      <c r="A13" s="14">
        <v>35339</v>
      </c>
      <c r="B13" s="15">
        <v>12</v>
      </c>
      <c r="C13" s="16"/>
      <c r="D13" s="16">
        <v>4</v>
      </c>
      <c r="E13" s="17">
        <v>63.025064822817598</v>
      </c>
      <c r="F13" s="15">
        <f t="shared" si="9"/>
        <v>55.626620570440799</v>
      </c>
      <c r="G13" s="15">
        <f t="shared" si="10"/>
        <v>55.929127052722563</v>
      </c>
      <c r="H13" s="19">
        <f t="shared" si="11"/>
        <v>1.126873744398083</v>
      </c>
      <c r="I13" s="19">
        <f t="shared" si="0"/>
        <v>1.1309228761402554</v>
      </c>
      <c r="J13" s="20">
        <f t="shared" si="1"/>
        <v>55.728879619021271</v>
      </c>
      <c r="K13" s="20">
        <f t="shared" si="2"/>
        <v>54.958365281449311</v>
      </c>
      <c r="L13" s="18">
        <f t="shared" si="3"/>
        <v>62.15367253206341</v>
      </c>
      <c r="M13" s="21">
        <f t="shared" si="4"/>
        <v>0.87139229075418712</v>
      </c>
      <c r="N13" s="21">
        <f t="shared" si="5"/>
        <v>0.87139229075418712</v>
      </c>
      <c r="O13" s="22">
        <f t="shared" si="6"/>
        <v>1.3826122879903936E-2</v>
      </c>
      <c r="P13" s="23">
        <f t="shared" si="7"/>
        <v>1.3826122879903935</v>
      </c>
      <c r="Q13" s="23">
        <f t="shared" si="8"/>
        <v>1.3826122879903935</v>
      </c>
    </row>
    <row r="14" spans="1:17" x14ac:dyDescent="0.35">
      <c r="A14" s="14">
        <v>35431</v>
      </c>
      <c r="B14" s="15">
        <v>13</v>
      </c>
      <c r="C14" s="16">
        <v>4</v>
      </c>
      <c r="D14" s="16">
        <v>1</v>
      </c>
      <c r="E14" s="17">
        <v>52.860847018150402</v>
      </c>
      <c r="F14" s="15">
        <f t="shared" si="9"/>
        <v>56.23163353500432</v>
      </c>
      <c r="G14" s="15">
        <f t="shared" si="10"/>
        <v>56.56439066551426</v>
      </c>
      <c r="H14" s="19">
        <f t="shared" si="11"/>
        <v>0.93452517381006972</v>
      </c>
      <c r="I14" s="19">
        <f t="shared" si="0"/>
        <v>0.92680051247804263</v>
      </c>
      <c r="J14" s="20">
        <f t="shared" si="1"/>
        <v>57.035841377356554</v>
      </c>
      <c r="K14" s="20">
        <f t="shared" si="2"/>
        <v>55.572596271372866</v>
      </c>
      <c r="L14" s="18">
        <f t="shared" si="3"/>
        <v>51.504710704043731</v>
      </c>
      <c r="M14" s="21">
        <f t="shared" si="4"/>
        <v>1.3561363141066707</v>
      </c>
      <c r="N14" s="21">
        <f t="shared" si="5"/>
        <v>1.3561363141066707</v>
      </c>
      <c r="O14" s="22">
        <f t="shared" si="6"/>
        <v>2.565483511153397E-2</v>
      </c>
      <c r="P14" s="23">
        <f t="shared" si="7"/>
        <v>2.5654835111533969</v>
      </c>
      <c r="Q14" s="23">
        <f t="shared" si="8"/>
        <v>2.5654835111533969</v>
      </c>
    </row>
    <row r="15" spans="1:17" x14ac:dyDescent="0.35">
      <c r="A15" s="14">
        <v>35521</v>
      </c>
      <c r="B15" s="15">
        <v>14</v>
      </c>
      <c r="C15" s="16"/>
      <c r="D15" s="16">
        <v>2</v>
      </c>
      <c r="E15" s="17">
        <v>55.488331892826302</v>
      </c>
      <c r="F15" s="15">
        <f t="shared" si="9"/>
        <v>56.8971477960242</v>
      </c>
      <c r="G15" s="15">
        <f t="shared" si="10"/>
        <v>57.290406222990498</v>
      </c>
      <c r="H15" s="19">
        <f t="shared" si="11"/>
        <v>0.96854491966508294</v>
      </c>
      <c r="I15" s="19">
        <f t="shared" si="0"/>
        <v>0.97392014310772945</v>
      </c>
      <c r="J15" s="20">
        <f t="shared" si="1"/>
        <v>56.974211166601265</v>
      </c>
      <c r="K15" s="20">
        <f t="shared" si="2"/>
        <v>56.186827261296415</v>
      </c>
      <c r="L15" s="18">
        <f t="shared" si="3"/>
        <v>54.721482847091082</v>
      </c>
      <c r="M15" s="21">
        <f t="shared" si="4"/>
        <v>0.76684904573522061</v>
      </c>
      <c r="N15" s="21">
        <f t="shared" si="5"/>
        <v>0.76684904573522061</v>
      </c>
      <c r="O15" s="22">
        <f t="shared" si="6"/>
        <v>1.3820005388094234E-2</v>
      </c>
      <c r="P15" s="23">
        <f t="shared" si="7"/>
        <v>1.3820005388094234</v>
      </c>
      <c r="Q15" s="23">
        <f t="shared" si="8"/>
        <v>1.3820005388094234</v>
      </c>
    </row>
    <row r="16" spans="1:17" x14ac:dyDescent="0.35">
      <c r="A16" s="14">
        <v>35612</v>
      </c>
      <c r="B16" s="15">
        <v>15</v>
      </c>
      <c r="C16" s="16"/>
      <c r="D16" s="16">
        <v>3</v>
      </c>
      <c r="E16" s="17">
        <v>56.214347450302498</v>
      </c>
      <c r="F16" s="15">
        <f t="shared" si="9"/>
        <v>57.683664649956796</v>
      </c>
      <c r="G16" s="15">
        <f t="shared" si="10"/>
        <v>57.999135695764927</v>
      </c>
      <c r="H16" s="19">
        <f t="shared" si="11"/>
        <v>0.96922733030325559</v>
      </c>
      <c r="I16" s="19">
        <f t="shared" si="0"/>
        <v>0.96835646827397248</v>
      </c>
      <c r="J16" s="20">
        <f t="shared" si="1"/>
        <v>58.051295459925655</v>
      </c>
      <c r="K16" s="20">
        <f t="shared" si="2"/>
        <v>56.80105825121997</v>
      </c>
      <c r="L16" s="18">
        <f t="shared" si="3"/>
        <v>55.003672162375551</v>
      </c>
      <c r="M16" s="21">
        <f t="shared" si="4"/>
        <v>1.2106752879269465</v>
      </c>
      <c r="N16" s="21">
        <f t="shared" si="5"/>
        <v>1.2106752879269465</v>
      </c>
      <c r="O16" s="22">
        <f t="shared" si="6"/>
        <v>2.1536766730188766E-2</v>
      </c>
      <c r="P16" s="23">
        <f t="shared" si="7"/>
        <v>2.1536766730188766</v>
      </c>
      <c r="Q16" s="23">
        <f t="shared" si="8"/>
        <v>2.1536766730188766</v>
      </c>
    </row>
    <row r="17" spans="1:17" x14ac:dyDescent="0.35">
      <c r="A17" s="14">
        <v>35704</v>
      </c>
      <c r="B17" s="15">
        <v>16</v>
      </c>
      <c r="C17" s="16"/>
      <c r="D17" s="16">
        <v>4</v>
      </c>
      <c r="E17" s="17">
        <v>66.171132238547997</v>
      </c>
      <c r="F17" s="15">
        <f t="shared" si="9"/>
        <v>58.314606741573058</v>
      </c>
      <c r="G17" s="15">
        <f t="shared" si="10"/>
        <v>58.621434745030264</v>
      </c>
      <c r="H17" s="19">
        <f t="shared" si="11"/>
        <v>1.1287873203096206</v>
      </c>
      <c r="I17" s="19">
        <f t="shared" si="0"/>
        <v>1.1309228761402554</v>
      </c>
      <c r="J17" s="20">
        <f t="shared" si="1"/>
        <v>58.510738118928586</v>
      </c>
      <c r="K17" s="20">
        <f t="shared" si="2"/>
        <v>57.415289241143526</v>
      </c>
      <c r="L17" s="18">
        <f t="shared" si="3"/>
        <v>64.932264043018705</v>
      </c>
      <c r="M17" s="21">
        <f t="shared" si="4"/>
        <v>1.2388681955292924</v>
      </c>
      <c r="N17" s="21">
        <f t="shared" si="5"/>
        <v>1.2388681955292924</v>
      </c>
      <c r="O17" s="22">
        <f t="shared" si="6"/>
        <v>1.8722185243304476E-2</v>
      </c>
      <c r="P17" s="23">
        <f t="shared" si="7"/>
        <v>1.8722185243304477</v>
      </c>
      <c r="Q17" s="23">
        <f t="shared" si="8"/>
        <v>1.8722185243304477</v>
      </c>
    </row>
    <row r="18" spans="1:17" x14ac:dyDescent="0.35">
      <c r="A18" s="14">
        <v>35796</v>
      </c>
      <c r="B18" s="15">
        <v>17</v>
      </c>
      <c r="C18" s="16">
        <v>5</v>
      </c>
      <c r="D18" s="16">
        <v>1</v>
      </c>
      <c r="E18" s="17">
        <v>55.384615384615401</v>
      </c>
      <c r="F18" s="15">
        <f t="shared" si="9"/>
        <v>58.928262748487469</v>
      </c>
      <c r="G18" s="15">
        <f t="shared" si="10"/>
        <v>59.170267934312882</v>
      </c>
      <c r="H18" s="19">
        <f t="shared" si="11"/>
        <v>0.93602103418054361</v>
      </c>
      <c r="I18" s="19">
        <f t="shared" si="0"/>
        <v>0.92680051247804263</v>
      </c>
      <c r="J18" s="20">
        <f t="shared" si="1"/>
        <v>59.75893910171694</v>
      </c>
      <c r="K18" s="20">
        <f t="shared" si="2"/>
        <v>58.029520231067082</v>
      </c>
      <c r="L18" s="18">
        <f t="shared" si="3"/>
        <v>53.781789089007916</v>
      </c>
      <c r="M18" s="21">
        <f t="shared" si="4"/>
        <v>1.6028262956074855</v>
      </c>
      <c r="N18" s="21">
        <f t="shared" si="5"/>
        <v>1.6028262956074855</v>
      </c>
      <c r="O18" s="22">
        <f t="shared" si="6"/>
        <v>2.8939919226246256E-2</v>
      </c>
      <c r="P18" s="23">
        <f t="shared" si="7"/>
        <v>2.8939919226246258</v>
      </c>
      <c r="Q18" s="23">
        <f t="shared" si="8"/>
        <v>2.8939919226246258</v>
      </c>
    </row>
    <row r="19" spans="1:17" x14ac:dyDescent="0.35">
      <c r="A19" s="14">
        <v>35886</v>
      </c>
      <c r="B19" s="15">
        <v>18</v>
      </c>
      <c r="C19" s="16"/>
      <c r="D19" s="16">
        <v>2</v>
      </c>
      <c r="E19" s="17">
        <v>57.942955920484003</v>
      </c>
      <c r="F19" s="15">
        <f t="shared" si="9"/>
        <v>59.412273120138295</v>
      </c>
      <c r="G19" s="15">
        <f t="shared" si="10"/>
        <v>59.554883318928276</v>
      </c>
      <c r="H19" s="19">
        <f t="shared" si="11"/>
        <v>0.97293374936506749</v>
      </c>
      <c r="I19" s="19">
        <f t="shared" si="0"/>
        <v>0.97392014310772945</v>
      </c>
      <c r="J19" s="20">
        <f t="shared" si="1"/>
        <v>59.494565679267076</v>
      </c>
      <c r="K19" s="20">
        <f t="shared" si="2"/>
        <v>58.643751220990637</v>
      </c>
      <c r="L19" s="18">
        <f t="shared" si="3"/>
        <v>57.114330581521287</v>
      </c>
      <c r="M19" s="21">
        <f t="shared" si="4"/>
        <v>0.82862533896271628</v>
      </c>
      <c r="N19" s="21">
        <f t="shared" si="5"/>
        <v>0.82862533896271628</v>
      </c>
      <c r="O19" s="22">
        <f t="shared" si="6"/>
        <v>1.4300708788482441E-2</v>
      </c>
      <c r="P19" s="23">
        <f t="shared" si="7"/>
        <v>1.4300708788482441</v>
      </c>
      <c r="Q19" s="23">
        <f t="shared" si="8"/>
        <v>1.4300708788482441</v>
      </c>
    </row>
    <row r="20" spans="1:17" x14ac:dyDescent="0.35">
      <c r="A20" s="14">
        <v>35977</v>
      </c>
      <c r="B20" s="15">
        <v>19</v>
      </c>
      <c r="C20" s="16"/>
      <c r="D20" s="16">
        <v>3</v>
      </c>
      <c r="E20" s="17">
        <v>58.150388936905799</v>
      </c>
      <c r="F20" s="15">
        <f t="shared" si="9"/>
        <v>59.697493517718257</v>
      </c>
      <c r="G20" s="15">
        <f t="shared" si="10"/>
        <v>59.896283491789134</v>
      </c>
      <c r="H20" s="19">
        <f t="shared" si="11"/>
        <v>0.97085137085137063</v>
      </c>
      <c r="I20" s="19">
        <f t="shared" si="0"/>
        <v>0.96835646827397248</v>
      </c>
      <c r="J20" s="20">
        <f t="shared" si="1"/>
        <v>60.050602068631598</v>
      </c>
      <c r="K20" s="20">
        <f t="shared" si="2"/>
        <v>59.257982210914193</v>
      </c>
      <c r="L20" s="18">
        <f t="shared" si="3"/>
        <v>57.382850370802757</v>
      </c>
      <c r="M20" s="21">
        <f t="shared" si="4"/>
        <v>0.76753856610304183</v>
      </c>
      <c r="N20" s="21">
        <f t="shared" si="5"/>
        <v>0.76753856610304183</v>
      </c>
      <c r="O20" s="22">
        <f t="shared" si="6"/>
        <v>1.3199199182241666E-2</v>
      </c>
      <c r="P20" s="23">
        <f t="shared" si="7"/>
        <v>1.3199199182241665</v>
      </c>
      <c r="Q20" s="23">
        <f t="shared" si="8"/>
        <v>1.3199199182241665</v>
      </c>
    </row>
    <row r="21" spans="1:17" x14ac:dyDescent="0.35">
      <c r="A21" s="14">
        <v>36069</v>
      </c>
      <c r="B21" s="15">
        <v>20</v>
      </c>
      <c r="C21" s="16"/>
      <c r="D21" s="16">
        <v>4</v>
      </c>
      <c r="E21" s="17">
        <v>67.312013828867805</v>
      </c>
      <c r="F21" s="15">
        <f t="shared" si="9"/>
        <v>60.095073465860004</v>
      </c>
      <c r="G21" s="15">
        <f t="shared" si="10"/>
        <v>60.242005185825427</v>
      </c>
      <c r="H21" s="19">
        <f t="shared" si="11"/>
        <v>1.1173601147776189</v>
      </c>
      <c r="I21" s="19">
        <f t="shared" si="0"/>
        <v>1.1309228761402554</v>
      </c>
      <c r="J21" s="20">
        <f t="shared" si="1"/>
        <v>59.5195439485653</v>
      </c>
      <c r="K21" s="20">
        <f t="shared" si="2"/>
        <v>59.872213200837749</v>
      </c>
      <c r="L21" s="18">
        <f t="shared" si="3"/>
        <v>67.710855553974</v>
      </c>
      <c r="M21" s="21">
        <f t="shared" si="4"/>
        <v>-0.39884172510619464</v>
      </c>
      <c r="N21" s="21">
        <f t="shared" si="5"/>
        <v>0.39884172510619464</v>
      </c>
      <c r="O21" s="22">
        <f t="shared" si="6"/>
        <v>5.9252680527461079E-3</v>
      </c>
      <c r="P21" s="23">
        <f t="shared" si="7"/>
        <v>-0.59252680527461077</v>
      </c>
      <c r="Q21" s="23">
        <f t="shared" si="8"/>
        <v>0.59252680527461077</v>
      </c>
    </row>
    <row r="22" spans="1:17" x14ac:dyDescent="0.35">
      <c r="A22" s="14">
        <v>36161</v>
      </c>
      <c r="B22" s="15">
        <v>21</v>
      </c>
      <c r="C22" s="16">
        <v>6</v>
      </c>
      <c r="D22" s="16">
        <v>1</v>
      </c>
      <c r="E22" s="17">
        <v>56.974935177182402</v>
      </c>
      <c r="F22" s="15">
        <f t="shared" si="9"/>
        <v>60.38893690579085</v>
      </c>
      <c r="G22" s="15">
        <f t="shared" si="10"/>
        <v>60.570440795159911</v>
      </c>
      <c r="H22" s="19">
        <f t="shared" si="11"/>
        <v>0.94063926940639309</v>
      </c>
      <c r="I22" s="19">
        <f t="shared" si="0"/>
        <v>0.92680051247804263</v>
      </c>
      <c r="J22" s="20">
        <f t="shared" si="1"/>
        <v>61.47486369514953</v>
      </c>
      <c r="K22" s="20">
        <f t="shared" si="2"/>
        <v>60.486444190761304</v>
      </c>
      <c r="L22" s="18">
        <f t="shared" si="3"/>
        <v>56.0588674739721</v>
      </c>
      <c r="M22" s="21">
        <f t="shared" si="4"/>
        <v>0.9160677032103024</v>
      </c>
      <c r="N22" s="21">
        <f t="shared" si="5"/>
        <v>0.9160677032103024</v>
      </c>
      <c r="O22" s="22">
        <f t="shared" si="6"/>
        <v>1.6078433443785182E-2</v>
      </c>
      <c r="P22" s="23">
        <f t="shared" si="7"/>
        <v>1.6078433443785183</v>
      </c>
      <c r="Q22" s="23">
        <f t="shared" si="8"/>
        <v>1.6078433443785183</v>
      </c>
    </row>
    <row r="23" spans="1:17" x14ac:dyDescent="0.35">
      <c r="A23" s="14">
        <v>36251</v>
      </c>
      <c r="B23" s="15">
        <v>22</v>
      </c>
      <c r="C23" s="16"/>
      <c r="D23" s="16">
        <v>2</v>
      </c>
      <c r="E23" s="17">
        <v>59.1184096802074</v>
      </c>
      <c r="F23" s="15">
        <f t="shared" si="9"/>
        <v>60.751944684528979</v>
      </c>
      <c r="G23" s="15">
        <f t="shared" si="10"/>
        <v>61.024200518582568</v>
      </c>
      <c r="H23" s="19">
        <f t="shared" si="11"/>
        <v>0.9687699171446772</v>
      </c>
      <c r="I23" s="19">
        <f t="shared" si="0"/>
        <v>0.97392014310772945</v>
      </c>
      <c r="J23" s="20">
        <f t="shared" si="1"/>
        <v>60.701496009276049</v>
      </c>
      <c r="K23" s="20">
        <f t="shared" si="2"/>
        <v>61.100675180684853</v>
      </c>
      <c r="L23" s="18">
        <f t="shared" si="3"/>
        <v>59.507178315951485</v>
      </c>
      <c r="M23" s="21">
        <f t="shared" si="4"/>
        <v>-0.3887686357440856</v>
      </c>
      <c r="N23" s="21">
        <f t="shared" si="5"/>
        <v>0.3887686357440856</v>
      </c>
      <c r="O23" s="22">
        <f t="shared" si="6"/>
        <v>6.5761010461389954E-3</v>
      </c>
      <c r="P23" s="23">
        <f t="shared" si="7"/>
        <v>-0.65761010461389957</v>
      </c>
      <c r="Q23" s="23">
        <f t="shared" si="8"/>
        <v>0.65761010461389957</v>
      </c>
    </row>
    <row r="24" spans="1:17" x14ac:dyDescent="0.35">
      <c r="A24" s="14">
        <v>36342</v>
      </c>
      <c r="B24" s="15">
        <v>23</v>
      </c>
      <c r="C24" s="16"/>
      <c r="D24" s="16">
        <v>3</v>
      </c>
      <c r="E24" s="17">
        <v>59.602420051858303</v>
      </c>
      <c r="F24" s="15">
        <f t="shared" si="9"/>
        <v>61.296456352636156</v>
      </c>
      <c r="G24" s="15">
        <f t="shared" si="10"/>
        <v>61.486603284356114</v>
      </c>
      <c r="H24" s="19">
        <f t="shared" si="11"/>
        <v>0.96935619904413883</v>
      </c>
      <c r="I24" s="19">
        <f t="shared" si="0"/>
        <v>0.96835646827397248</v>
      </c>
      <c r="J24" s="20">
        <f t="shared" si="1"/>
        <v>61.550082025161082</v>
      </c>
      <c r="K24" s="20">
        <f t="shared" si="2"/>
        <v>61.714906170608408</v>
      </c>
      <c r="L24" s="18">
        <f t="shared" si="3"/>
        <v>59.762028579229948</v>
      </c>
      <c r="M24" s="21">
        <f t="shared" si="4"/>
        <v>-0.15960852737164544</v>
      </c>
      <c r="N24" s="21">
        <f t="shared" si="5"/>
        <v>0.15960852737164544</v>
      </c>
      <c r="O24" s="22">
        <f t="shared" si="6"/>
        <v>2.6778866903856384E-3</v>
      </c>
      <c r="P24" s="23">
        <f t="shared" si="7"/>
        <v>-0.26778866903856385</v>
      </c>
      <c r="Q24" s="23">
        <f t="shared" si="8"/>
        <v>0.26778866903856385</v>
      </c>
    </row>
    <row r="25" spans="1:17" x14ac:dyDescent="0.35">
      <c r="A25" s="14">
        <v>36434</v>
      </c>
      <c r="B25" s="15">
        <v>24</v>
      </c>
      <c r="C25" s="16"/>
      <c r="D25" s="16">
        <v>4</v>
      </c>
      <c r="E25" s="17">
        <v>69.490060501296497</v>
      </c>
      <c r="F25" s="15">
        <f t="shared" si="9"/>
        <v>61.676750216076073</v>
      </c>
      <c r="G25" s="15">
        <f t="shared" si="10"/>
        <v>61.884183232497861</v>
      </c>
      <c r="H25" s="19">
        <f t="shared" si="11"/>
        <v>1.1229050279329611</v>
      </c>
      <c r="I25" s="19">
        <f t="shared" si="0"/>
        <v>1.1309228761402554</v>
      </c>
      <c r="J25" s="20">
        <f t="shared" si="1"/>
        <v>61.445445986962632</v>
      </c>
      <c r="K25" s="20">
        <f t="shared" si="2"/>
        <v>62.329137160531964</v>
      </c>
      <c r="L25" s="18">
        <f t="shared" si="3"/>
        <v>70.48944706492928</v>
      </c>
      <c r="M25" s="21">
        <f t="shared" si="4"/>
        <v>-0.99938656363278255</v>
      </c>
      <c r="N25" s="21">
        <f t="shared" si="5"/>
        <v>0.99938656363278255</v>
      </c>
      <c r="O25" s="22">
        <f t="shared" si="6"/>
        <v>1.4381719578645881E-2</v>
      </c>
      <c r="P25" s="23">
        <f t="shared" si="7"/>
        <v>-1.438171957864588</v>
      </c>
      <c r="Q25" s="23">
        <f t="shared" si="8"/>
        <v>1.438171957864588</v>
      </c>
    </row>
    <row r="26" spans="1:17" x14ac:dyDescent="0.35">
      <c r="A26" s="14">
        <v>36526</v>
      </c>
      <c r="B26" s="15">
        <v>25</v>
      </c>
      <c r="C26" s="16">
        <v>7</v>
      </c>
      <c r="D26" s="16">
        <v>1</v>
      </c>
      <c r="E26" s="17">
        <v>58.496110630942098</v>
      </c>
      <c r="F26" s="15">
        <f t="shared" si="9"/>
        <v>62.091616248919649</v>
      </c>
      <c r="G26" s="15">
        <f t="shared" si="10"/>
        <v>62.290406222990512</v>
      </c>
      <c r="H26" s="19">
        <f t="shared" si="11"/>
        <v>0.93908699875121393</v>
      </c>
      <c r="I26" s="19">
        <f t="shared" si="0"/>
        <v>0.92680051247804263</v>
      </c>
      <c r="J26" s="20">
        <f t="shared" si="1"/>
        <v>63.116182871476305</v>
      </c>
      <c r="K26" s="20">
        <f t="shared" si="2"/>
        <v>62.94336815045552</v>
      </c>
      <c r="L26" s="18">
        <f t="shared" si="3"/>
        <v>58.335945858936284</v>
      </c>
      <c r="M26" s="21">
        <f t="shared" si="4"/>
        <v>0.16016477200581392</v>
      </c>
      <c r="N26" s="21">
        <f t="shared" si="5"/>
        <v>0.16016477200581392</v>
      </c>
      <c r="O26" s="22">
        <f t="shared" si="6"/>
        <v>2.7380413890473799E-3</v>
      </c>
      <c r="P26" s="23">
        <f t="shared" si="7"/>
        <v>0.27380413890473798</v>
      </c>
      <c r="Q26" s="23">
        <f t="shared" si="8"/>
        <v>0.27380413890473798</v>
      </c>
    </row>
    <row r="27" spans="1:17" x14ac:dyDescent="0.35">
      <c r="A27" s="14">
        <v>36617</v>
      </c>
      <c r="B27" s="15">
        <v>26</v>
      </c>
      <c r="C27" s="16"/>
      <c r="D27" s="16">
        <v>2</v>
      </c>
      <c r="E27" s="17">
        <v>60.777873811581699</v>
      </c>
      <c r="F27" s="15">
        <f t="shared" si="9"/>
        <v>62.489196197061375</v>
      </c>
      <c r="G27" s="15">
        <f t="shared" si="10"/>
        <v>62.895419187554026</v>
      </c>
      <c r="H27" s="19">
        <f t="shared" si="11"/>
        <v>0.96633227978562619</v>
      </c>
      <c r="I27" s="19">
        <f t="shared" si="0"/>
        <v>0.97392014310772945</v>
      </c>
      <c r="J27" s="20">
        <f t="shared" si="1"/>
        <v>62.405397651641749</v>
      </c>
      <c r="K27" s="20">
        <f t="shared" si="2"/>
        <v>63.557599140379068</v>
      </c>
      <c r="L27" s="18">
        <f t="shared" si="3"/>
        <v>61.900026050381683</v>
      </c>
      <c r="M27" s="21">
        <f t="shared" si="4"/>
        <v>-1.122152238799984</v>
      </c>
      <c r="N27" s="21">
        <f t="shared" si="5"/>
        <v>1.122152238799984</v>
      </c>
      <c r="O27" s="22">
        <f t="shared" si="6"/>
        <v>1.8463170368196544E-2</v>
      </c>
      <c r="P27" s="23">
        <f t="shared" si="7"/>
        <v>-1.8463170368196544</v>
      </c>
      <c r="Q27" s="23">
        <f t="shared" si="8"/>
        <v>1.8463170368196544</v>
      </c>
    </row>
    <row r="28" spans="1:17" x14ac:dyDescent="0.35">
      <c r="A28" s="14">
        <v>36708</v>
      </c>
      <c r="B28" s="15">
        <v>27</v>
      </c>
      <c r="C28" s="16"/>
      <c r="D28" s="16">
        <v>3</v>
      </c>
      <c r="E28" s="17">
        <v>61.192739844425198</v>
      </c>
      <c r="F28" s="15">
        <f t="shared" si="9"/>
        <v>63.301642178046677</v>
      </c>
      <c r="G28" s="15">
        <f t="shared" si="10"/>
        <v>63.53068280034573</v>
      </c>
      <c r="H28" s="19">
        <f t="shared" si="11"/>
        <v>0.96319978232773207</v>
      </c>
      <c r="I28" s="19">
        <f t="shared" si="0"/>
        <v>0.96835646827397248</v>
      </c>
      <c r="J28" s="20">
        <f t="shared" si="1"/>
        <v>63.192369596598006</v>
      </c>
      <c r="K28" s="20">
        <f t="shared" si="2"/>
        <v>64.171830130302624</v>
      </c>
      <c r="L28" s="18">
        <f t="shared" si="3"/>
        <v>62.141206787657147</v>
      </c>
      <c r="M28" s="21">
        <f t="shared" si="4"/>
        <v>-0.94846694323194924</v>
      </c>
      <c r="N28" s="21">
        <f t="shared" si="5"/>
        <v>0.94846694323194924</v>
      </c>
      <c r="O28" s="22">
        <f t="shared" si="6"/>
        <v>1.5499664594906299E-2</v>
      </c>
      <c r="P28" s="23">
        <f t="shared" si="7"/>
        <v>-1.5499664594906299</v>
      </c>
      <c r="Q28" s="23">
        <f t="shared" si="8"/>
        <v>1.5499664594906299</v>
      </c>
    </row>
    <row r="29" spans="1:17" x14ac:dyDescent="0.35">
      <c r="A29" s="14">
        <v>36800</v>
      </c>
      <c r="B29" s="15">
        <v>28</v>
      </c>
      <c r="C29" s="16"/>
      <c r="D29" s="16">
        <v>4</v>
      </c>
      <c r="E29" s="17">
        <v>72.739844425237706</v>
      </c>
      <c r="F29" s="15">
        <f t="shared" si="9"/>
        <v>63.759723422644775</v>
      </c>
      <c r="G29" s="15">
        <f t="shared" si="10"/>
        <v>64.226447709593771</v>
      </c>
      <c r="H29" s="19">
        <f t="shared" si="11"/>
        <v>1.1325528192706236</v>
      </c>
      <c r="I29" s="19">
        <f t="shared" si="0"/>
        <v>1.1309228761402554</v>
      </c>
      <c r="J29" s="20">
        <f t="shared" si="1"/>
        <v>64.319014107745943</v>
      </c>
      <c r="K29" s="20">
        <f t="shared" si="2"/>
        <v>64.786061120226179</v>
      </c>
      <c r="L29" s="18">
        <f t="shared" si="3"/>
        <v>73.268038575884574</v>
      </c>
      <c r="M29" s="21">
        <f t="shared" si="4"/>
        <v>-0.52819415064686837</v>
      </c>
      <c r="N29" s="21">
        <f t="shared" si="5"/>
        <v>0.52819415064686837</v>
      </c>
      <c r="O29" s="22">
        <f t="shared" si="6"/>
        <v>7.2614143571581094E-3</v>
      </c>
      <c r="P29" s="23">
        <f t="shared" si="7"/>
        <v>-0.72614143571581091</v>
      </c>
      <c r="Q29" s="23">
        <f t="shared" si="8"/>
        <v>0.72614143571581091</v>
      </c>
    </row>
    <row r="30" spans="1:17" x14ac:dyDescent="0.35">
      <c r="A30" s="14">
        <v>36892</v>
      </c>
      <c r="B30" s="15">
        <v>29</v>
      </c>
      <c r="C30" s="16">
        <v>8</v>
      </c>
      <c r="D30" s="16">
        <v>1</v>
      </c>
      <c r="E30" s="17">
        <v>60.328435609334498</v>
      </c>
      <c r="F30" s="15">
        <f t="shared" si="9"/>
        <v>64.693171996542773</v>
      </c>
      <c r="G30" s="15">
        <f t="shared" si="10"/>
        <v>65.142610198789981</v>
      </c>
      <c r="H30" s="19">
        <f t="shared" si="11"/>
        <v>0.92609791694308086</v>
      </c>
      <c r="I30" s="19">
        <f t="shared" si="0"/>
        <v>0.92680051247804263</v>
      </c>
      <c r="J30" s="20">
        <f t="shared" si="1"/>
        <v>65.093226424779061</v>
      </c>
      <c r="K30" s="20">
        <f t="shared" si="2"/>
        <v>65.400292110149735</v>
      </c>
      <c r="L30" s="18">
        <f t="shared" si="3"/>
        <v>60.613024243900462</v>
      </c>
      <c r="M30" s="21">
        <f t="shared" si="4"/>
        <v>-0.28458863456596362</v>
      </c>
      <c r="N30" s="21">
        <f t="shared" si="5"/>
        <v>0.28458863456596362</v>
      </c>
      <c r="O30" s="22">
        <f t="shared" si="6"/>
        <v>4.7173216360002846E-3</v>
      </c>
      <c r="P30" s="23">
        <f t="shared" si="7"/>
        <v>-0.47173216360002845</v>
      </c>
      <c r="Q30" s="23">
        <f t="shared" si="8"/>
        <v>0.47173216360002845</v>
      </c>
    </row>
    <row r="31" spans="1:17" x14ac:dyDescent="0.35">
      <c r="A31" s="14">
        <v>36982</v>
      </c>
      <c r="B31" s="15">
        <v>30</v>
      </c>
      <c r="C31" s="16"/>
      <c r="D31" s="16">
        <v>2</v>
      </c>
      <c r="E31" s="17">
        <v>64.511668107173705</v>
      </c>
      <c r="F31" s="15">
        <f t="shared" si="9"/>
        <v>65.592048401037175</v>
      </c>
      <c r="G31" s="15">
        <f t="shared" si="10"/>
        <v>66.140881590319793</v>
      </c>
      <c r="H31" s="19">
        <f t="shared" si="11"/>
        <v>0.97536752695197615</v>
      </c>
      <c r="I31" s="19">
        <f t="shared" si="0"/>
        <v>0.97392014310772945</v>
      </c>
      <c r="J31" s="20">
        <f t="shared" si="1"/>
        <v>66.239176346964413</v>
      </c>
      <c r="K31" s="20">
        <f t="shared" si="2"/>
        <v>66.014523100073291</v>
      </c>
      <c r="L31" s="18">
        <f t="shared" si="3"/>
        <v>64.292873784811889</v>
      </c>
      <c r="M31" s="21">
        <f t="shared" si="4"/>
        <v>0.21879432236181628</v>
      </c>
      <c r="N31" s="21">
        <f t="shared" si="5"/>
        <v>0.21879432236181628</v>
      </c>
      <c r="O31" s="22">
        <f t="shared" si="6"/>
        <v>3.3915465028486269E-3</v>
      </c>
      <c r="P31" s="23">
        <f t="shared" si="7"/>
        <v>0.33915465028486269</v>
      </c>
      <c r="Q31" s="23">
        <f t="shared" si="8"/>
        <v>0.33915465028486269</v>
      </c>
    </row>
    <row r="32" spans="1:17" x14ac:dyDescent="0.35">
      <c r="A32" s="14">
        <v>37073</v>
      </c>
      <c r="B32" s="15">
        <v>31</v>
      </c>
      <c r="C32" s="16"/>
      <c r="D32" s="16">
        <v>3</v>
      </c>
      <c r="E32" s="17">
        <v>64.788245462402799</v>
      </c>
      <c r="F32" s="15">
        <f t="shared" si="9"/>
        <v>66.689714779602411</v>
      </c>
      <c r="G32" s="15">
        <f t="shared" si="10"/>
        <v>67.234226447709602</v>
      </c>
      <c r="H32" s="19">
        <f t="shared" si="11"/>
        <v>0.96362000257102487</v>
      </c>
      <c r="I32" s="19">
        <f t="shared" si="0"/>
        <v>0.96835646827397248</v>
      </c>
      <c r="J32" s="20">
        <f t="shared" si="1"/>
        <v>66.905367584194806</v>
      </c>
      <c r="K32" s="20">
        <f t="shared" si="2"/>
        <v>66.628754089996846</v>
      </c>
      <c r="L32" s="18">
        <f t="shared" si="3"/>
        <v>64.520384996084346</v>
      </c>
      <c r="M32" s="21">
        <f t="shared" si="4"/>
        <v>0.26786046631845295</v>
      </c>
      <c r="N32" s="21">
        <f t="shared" si="5"/>
        <v>0.26786046631845295</v>
      </c>
      <c r="O32" s="22">
        <f t="shared" si="6"/>
        <v>4.1343991399473042E-3</v>
      </c>
      <c r="P32" s="23">
        <f t="shared" si="7"/>
        <v>0.4134399139947304</v>
      </c>
      <c r="Q32" s="23">
        <f t="shared" si="8"/>
        <v>0.4134399139947304</v>
      </c>
    </row>
    <row r="33" spans="1:17" x14ac:dyDescent="0.35">
      <c r="A33" s="14">
        <v>37165</v>
      </c>
      <c r="B33" s="15">
        <v>32</v>
      </c>
      <c r="C33" s="16"/>
      <c r="D33" s="16">
        <v>4</v>
      </c>
      <c r="E33" s="17">
        <v>77.130509939498694</v>
      </c>
      <c r="F33" s="15">
        <f t="shared" si="9"/>
        <v>67.778738115816779</v>
      </c>
      <c r="G33" s="15">
        <f t="shared" si="10"/>
        <v>68.167675021607607</v>
      </c>
      <c r="H33" s="19">
        <f t="shared" si="11"/>
        <v>1.1314821858754911</v>
      </c>
      <c r="I33" s="19">
        <f t="shared" si="0"/>
        <v>1.1309228761402554</v>
      </c>
      <c r="J33" s="20">
        <f t="shared" si="1"/>
        <v>68.201388058165932</v>
      </c>
      <c r="K33" s="20">
        <f t="shared" si="2"/>
        <v>67.242985079920402</v>
      </c>
      <c r="L33" s="18">
        <f t="shared" si="3"/>
        <v>76.046630086839869</v>
      </c>
      <c r="M33" s="21">
        <f t="shared" si="4"/>
        <v>1.0838798526588249</v>
      </c>
      <c r="N33" s="21">
        <f t="shared" si="5"/>
        <v>1.0838798526588249</v>
      </c>
      <c r="O33" s="22">
        <f t="shared" si="6"/>
        <v>1.4052543585009644E-2</v>
      </c>
      <c r="P33" s="23">
        <f t="shared" si="7"/>
        <v>1.4052543585009645</v>
      </c>
      <c r="Q33" s="23">
        <f t="shared" si="8"/>
        <v>1.4052543585009645</v>
      </c>
    </row>
    <row r="34" spans="1:17" x14ac:dyDescent="0.35">
      <c r="A34" s="14">
        <v>37257</v>
      </c>
      <c r="B34" s="15">
        <v>33</v>
      </c>
      <c r="C34" s="16">
        <v>9</v>
      </c>
      <c r="D34" s="16">
        <v>1</v>
      </c>
      <c r="E34" s="17">
        <v>64.684528954191904</v>
      </c>
      <c r="F34" s="15">
        <f t="shared" si="9"/>
        <v>68.55661192739845</v>
      </c>
      <c r="G34" s="15">
        <f t="shared" si="10"/>
        <v>68.910976663785647</v>
      </c>
      <c r="H34" s="19">
        <f t="shared" si="11"/>
        <v>0.93866800451523946</v>
      </c>
      <c r="I34" s="19">
        <f t="shared" si="0"/>
        <v>0.92680051247804263</v>
      </c>
      <c r="J34" s="20">
        <f t="shared" si="1"/>
        <v>69.793367702442211</v>
      </c>
      <c r="K34" s="20">
        <f t="shared" si="2"/>
        <v>67.857216069843957</v>
      </c>
      <c r="L34" s="18">
        <f t="shared" si="3"/>
        <v>62.890102628864646</v>
      </c>
      <c r="M34" s="21">
        <f t="shared" si="4"/>
        <v>1.7944263253272581</v>
      </c>
      <c r="N34" s="21">
        <f t="shared" si="5"/>
        <v>1.7944263253272581</v>
      </c>
      <c r="O34" s="22">
        <f t="shared" si="6"/>
        <v>2.7741198001117542E-2</v>
      </c>
      <c r="P34" s="23">
        <f t="shared" si="7"/>
        <v>2.774119800111754</v>
      </c>
      <c r="Q34" s="23">
        <f t="shared" si="8"/>
        <v>2.774119800111754</v>
      </c>
    </row>
    <row r="35" spans="1:17" x14ac:dyDescent="0.35">
      <c r="A35" s="14">
        <v>37347</v>
      </c>
      <c r="B35" s="15">
        <v>34</v>
      </c>
      <c r="C35" s="16"/>
      <c r="D35" s="16">
        <v>2</v>
      </c>
      <c r="E35" s="17">
        <v>67.623163353500402</v>
      </c>
      <c r="F35" s="15">
        <f t="shared" si="9"/>
        <v>69.265341400172844</v>
      </c>
      <c r="G35" s="15">
        <f t="shared" si="10"/>
        <v>69.606741573033702</v>
      </c>
      <c r="H35" s="19">
        <f t="shared" si="11"/>
        <v>0.97150307319798812</v>
      </c>
      <c r="I35" s="19">
        <f t="shared" si="0"/>
        <v>0.97392014310772945</v>
      </c>
      <c r="J35" s="20">
        <f t="shared" si="1"/>
        <v>69.433991926399983</v>
      </c>
      <c r="K35" s="20">
        <f t="shared" si="2"/>
        <v>68.471447059767513</v>
      </c>
      <c r="L35" s="18">
        <f t="shared" si="3"/>
        <v>66.685721519242094</v>
      </c>
      <c r="M35" s="21">
        <f t="shared" si="4"/>
        <v>0.9374418342583084</v>
      </c>
      <c r="N35" s="21">
        <f t="shared" si="5"/>
        <v>0.9374418342583084</v>
      </c>
      <c r="O35" s="22">
        <f t="shared" si="6"/>
        <v>1.3862732646176679E-2</v>
      </c>
      <c r="P35" s="23">
        <f t="shared" si="7"/>
        <v>1.3862732646176679</v>
      </c>
      <c r="Q35" s="23">
        <f t="shared" si="8"/>
        <v>1.3862732646176679</v>
      </c>
    </row>
    <row r="36" spans="1:17" x14ac:dyDescent="0.35">
      <c r="A36" s="14">
        <v>37438</v>
      </c>
      <c r="B36" s="15">
        <v>35</v>
      </c>
      <c r="C36" s="16"/>
      <c r="D36" s="16">
        <v>3</v>
      </c>
      <c r="E36" s="17">
        <v>67.623163353500402</v>
      </c>
      <c r="F36" s="15">
        <f t="shared" si="9"/>
        <v>69.94814174589456</v>
      </c>
      <c r="G36" s="15">
        <f t="shared" si="10"/>
        <v>70.03025064822819</v>
      </c>
      <c r="H36" s="19">
        <f t="shared" si="11"/>
        <v>0.96562789262573223</v>
      </c>
      <c r="I36" s="19">
        <f t="shared" si="0"/>
        <v>0.96835646827397248</v>
      </c>
      <c r="J36" s="20">
        <f t="shared" si="1"/>
        <v>69.832923689799841</v>
      </c>
      <c r="K36" s="20">
        <f t="shared" si="2"/>
        <v>69.085678049691069</v>
      </c>
      <c r="L36" s="18">
        <f t="shared" si="3"/>
        <v>66.899563204511551</v>
      </c>
      <c r="M36" s="21">
        <f t="shared" si="4"/>
        <v>0.72360014898885083</v>
      </c>
      <c r="N36" s="21">
        <f t="shared" si="5"/>
        <v>0.72360014898885083</v>
      </c>
      <c r="O36" s="22">
        <f t="shared" si="6"/>
        <v>1.0700477663344846E-2</v>
      </c>
      <c r="P36" s="23">
        <f t="shared" si="7"/>
        <v>1.0700477663344845</v>
      </c>
      <c r="Q36" s="23">
        <f t="shared" si="8"/>
        <v>1.0700477663344845</v>
      </c>
    </row>
    <row r="37" spans="1:17" x14ac:dyDescent="0.35">
      <c r="A37" s="14">
        <v>37530</v>
      </c>
      <c r="B37" s="15">
        <v>36</v>
      </c>
      <c r="C37" s="16"/>
      <c r="D37" s="16">
        <v>4</v>
      </c>
      <c r="E37" s="17">
        <v>79.861711322385503</v>
      </c>
      <c r="F37" s="15">
        <f t="shared" si="9"/>
        <v>70.112359550561806</v>
      </c>
      <c r="G37" s="15">
        <f t="shared" si="10"/>
        <v>70.27225583405361</v>
      </c>
      <c r="H37" s="19">
        <f t="shared" si="11"/>
        <v>1.1364614722341799</v>
      </c>
      <c r="I37" s="19">
        <f t="shared" si="0"/>
        <v>1.1309228761402554</v>
      </c>
      <c r="J37" s="20">
        <f t="shared" si="1"/>
        <v>70.61640807456898</v>
      </c>
      <c r="K37" s="20">
        <f t="shared" si="2"/>
        <v>69.699909039614624</v>
      </c>
      <c r="L37" s="18">
        <f t="shared" si="3"/>
        <v>78.825221597795164</v>
      </c>
      <c r="M37" s="21">
        <f t="shared" si="4"/>
        <v>1.0364897245903393</v>
      </c>
      <c r="N37" s="21">
        <f t="shared" si="5"/>
        <v>1.0364897245903393</v>
      </c>
      <c r="O37" s="22">
        <f t="shared" si="6"/>
        <v>1.2978556399902837E-2</v>
      </c>
      <c r="P37" s="23">
        <f t="shared" si="7"/>
        <v>1.2978556399902836</v>
      </c>
      <c r="Q37" s="23">
        <f t="shared" si="8"/>
        <v>1.2978556399902836</v>
      </c>
    </row>
    <row r="38" spans="1:17" x14ac:dyDescent="0.35">
      <c r="A38" s="14">
        <v>37622</v>
      </c>
      <c r="B38" s="15">
        <v>37</v>
      </c>
      <c r="C38" s="16">
        <v>10</v>
      </c>
      <c r="D38" s="16">
        <v>1</v>
      </c>
      <c r="E38" s="17">
        <v>65.341400172860901</v>
      </c>
      <c r="F38" s="15">
        <f t="shared" si="9"/>
        <v>70.432152117545414</v>
      </c>
      <c r="G38" s="15">
        <f t="shared" si="10"/>
        <v>70.605012964563556</v>
      </c>
      <c r="H38" s="19">
        <f t="shared" si="11"/>
        <v>0.925449871465296</v>
      </c>
      <c r="I38" s="19">
        <f t="shared" si="0"/>
        <v>0.92680051247804263</v>
      </c>
      <c r="J38" s="20">
        <f t="shared" si="1"/>
        <v>70.50211916494699</v>
      </c>
      <c r="K38" s="20">
        <f t="shared" si="2"/>
        <v>70.314140029538166</v>
      </c>
      <c r="L38" s="18">
        <f t="shared" si="3"/>
        <v>65.167181013828824</v>
      </c>
      <c r="M38" s="21">
        <f t="shared" si="4"/>
        <v>0.17421915903207719</v>
      </c>
      <c r="N38" s="21">
        <f t="shared" si="5"/>
        <v>0.17421915903207719</v>
      </c>
      <c r="O38" s="22">
        <f t="shared" si="6"/>
        <v>2.6662905687845654E-3</v>
      </c>
      <c r="P38" s="23">
        <f t="shared" si="7"/>
        <v>0.26662905687845656</v>
      </c>
      <c r="Q38" s="23">
        <f t="shared" si="8"/>
        <v>0.26662905687845656</v>
      </c>
    </row>
    <row r="39" spans="1:17" x14ac:dyDescent="0.35">
      <c r="A39" s="14">
        <v>37712</v>
      </c>
      <c r="B39" s="15">
        <v>38</v>
      </c>
      <c r="C39" s="16"/>
      <c r="D39" s="16">
        <v>2</v>
      </c>
      <c r="E39" s="17">
        <v>68.902333621434806</v>
      </c>
      <c r="F39" s="15">
        <f t="shared" si="9"/>
        <v>70.777873811581699</v>
      </c>
      <c r="G39" s="15">
        <f t="shared" si="10"/>
        <v>71.006914433880752</v>
      </c>
      <c r="H39" s="19">
        <f t="shared" si="11"/>
        <v>0.97036090317083612</v>
      </c>
      <c r="I39" s="19">
        <f t="shared" si="0"/>
        <v>0.97392014310772945</v>
      </c>
      <c r="J39" s="20">
        <f t="shared" si="1"/>
        <v>70.747416109056928</v>
      </c>
      <c r="K39" s="20">
        <f t="shared" si="2"/>
        <v>70.928371019461721</v>
      </c>
      <c r="L39" s="18">
        <f t="shared" si="3"/>
        <v>69.078569253672285</v>
      </c>
      <c r="M39" s="21">
        <f t="shared" si="4"/>
        <v>-0.17623563223747851</v>
      </c>
      <c r="N39" s="21">
        <f t="shared" si="5"/>
        <v>0.17623563223747851</v>
      </c>
      <c r="O39" s="22">
        <f t="shared" si="6"/>
        <v>2.5577599912037438E-3</v>
      </c>
      <c r="P39" s="23">
        <f t="shared" si="7"/>
        <v>-0.25577599912037441</v>
      </c>
      <c r="Q39" s="23">
        <f t="shared" si="8"/>
        <v>0.25577599912037441</v>
      </c>
    </row>
    <row r="40" spans="1:17" x14ac:dyDescent="0.35">
      <c r="A40" s="14">
        <v>37803</v>
      </c>
      <c r="B40" s="15">
        <v>39</v>
      </c>
      <c r="C40" s="16"/>
      <c r="D40" s="16">
        <v>3</v>
      </c>
      <c r="E40" s="17">
        <v>69.006050129645601</v>
      </c>
      <c r="F40" s="15">
        <f t="shared" si="9"/>
        <v>71.235955056179805</v>
      </c>
      <c r="G40" s="15">
        <f t="shared" si="10"/>
        <v>71.650821089023367</v>
      </c>
      <c r="H40" s="19">
        <f t="shared" si="11"/>
        <v>0.96308805790108476</v>
      </c>
      <c r="I40" s="19">
        <f t="shared" si="0"/>
        <v>0.96835646827397248</v>
      </c>
      <c r="J40" s="20">
        <f t="shared" si="1"/>
        <v>71.260999838875506</v>
      </c>
      <c r="K40" s="20">
        <f t="shared" si="2"/>
        <v>71.542602009385277</v>
      </c>
      <c r="L40" s="18">
        <f t="shared" si="3"/>
        <v>69.278741412938729</v>
      </c>
      <c r="M40" s="21">
        <f t="shared" si="4"/>
        <v>-0.27269128329312764</v>
      </c>
      <c r="N40" s="21">
        <f t="shared" si="5"/>
        <v>0.27269128329312764</v>
      </c>
      <c r="O40" s="22">
        <f t="shared" si="6"/>
        <v>3.9517010868004611E-3</v>
      </c>
      <c r="P40" s="23">
        <f t="shared" si="7"/>
        <v>-0.39517010868004609</v>
      </c>
      <c r="Q40" s="23">
        <f t="shared" si="8"/>
        <v>0.39517010868004609</v>
      </c>
    </row>
    <row r="41" spans="1:17" x14ac:dyDescent="0.35">
      <c r="A41" s="14">
        <v>37895</v>
      </c>
      <c r="B41" s="15">
        <v>40</v>
      </c>
      <c r="C41" s="16"/>
      <c r="D41" s="16">
        <v>4</v>
      </c>
      <c r="E41" s="17">
        <v>81.694036300777896</v>
      </c>
      <c r="F41" s="15">
        <f t="shared" si="9"/>
        <v>72.065687121866929</v>
      </c>
      <c r="G41" s="15">
        <f t="shared" si="10"/>
        <v>72.554019014693182</v>
      </c>
      <c r="H41" s="19">
        <f t="shared" si="11"/>
        <v>1.1259753409970816</v>
      </c>
      <c r="I41" s="19">
        <f t="shared" si="0"/>
        <v>1.1309228761402554</v>
      </c>
      <c r="J41" s="20">
        <f t="shared" si="1"/>
        <v>72.236611376712759</v>
      </c>
      <c r="K41" s="20">
        <f t="shared" si="2"/>
        <v>72.156832999308833</v>
      </c>
      <c r="L41" s="18">
        <f t="shared" si="3"/>
        <v>81.603813108750444</v>
      </c>
      <c r="M41" s="21">
        <f t="shared" si="4"/>
        <v>9.022319202745166E-2</v>
      </c>
      <c r="N41" s="21">
        <f t="shared" si="5"/>
        <v>9.022319202745166E-2</v>
      </c>
      <c r="O41" s="22">
        <f t="shared" si="6"/>
        <v>1.1044036518806765E-3</v>
      </c>
      <c r="P41" s="23">
        <f t="shared" si="7"/>
        <v>0.11044036518806766</v>
      </c>
      <c r="Q41" s="23">
        <f t="shared" si="8"/>
        <v>0.11044036518806766</v>
      </c>
    </row>
    <row r="42" spans="1:17" x14ac:dyDescent="0.35">
      <c r="A42" s="14">
        <v>37987</v>
      </c>
      <c r="B42" s="15">
        <v>41</v>
      </c>
      <c r="C42" s="16">
        <v>11</v>
      </c>
      <c r="D42" s="16">
        <v>1</v>
      </c>
      <c r="E42" s="17">
        <v>68.660328435609401</v>
      </c>
      <c r="F42" s="15">
        <f t="shared" si="9"/>
        <v>73.042350907519449</v>
      </c>
      <c r="G42" s="15">
        <f t="shared" si="10"/>
        <v>73.461538461538481</v>
      </c>
      <c r="H42" s="19">
        <f t="shared" si="11"/>
        <v>0.93464321430672459</v>
      </c>
      <c r="I42" s="19">
        <f t="shared" si="0"/>
        <v>0.92680051247804263</v>
      </c>
      <c r="J42" s="20">
        <f t="shared" si="1"/>
        <v>74.083179186023671</v>
      </c>
      <c r="K42" s="20">
        <f t="shared" si="2"/>
        <v>72.771063989232388</v>
      </c>
      <c r="L42" s="18">
        <f t="shared" si="3"/>
        <v>67.444259398793008</v>
      </c>
      <c r="M42" s="21">
        <f t="shared" si="4"/>
        <v>1.2160690368163927</v>
      </c>
      <c r="N42" s="21">
        <f t="shared" si="5"/>
        <v>1.2160690368163927</v>
      </c>
      <c r="O42" s="22">
        <f t="shared" si="6"/>
        <v>1.771137809159825E-2</v>
      </c>
      <c r="P42" s="23">
        <f t="shared" si="7"/>
        <v>1.7711378091598249</v>
      </c>
      <c r="Q42" s="23">
        <f t="shared" si="8"/>
        <v>1.7711378091598249</v>
      </c>
    </row>
    <row r="43" spans="1:17" x14ac:dyDescent="0.35">
      <c r="A43" s="14">
        <v>38078</v>
      </c>
      <c r="B43" s="15">
        <v>42</v>
      </c>
      <c r="C43" s="16"/>
      <c r="D43" s="16">
        <v>2</v>
      </c>
      <c r="E43" s="17">
        <v>72.808988764044898</v>
      </c>
      <c r="F43" s="15">
        <f t="shared" si="9"/>
        <v>73.880726015557499</v>
      </c>
      <c r="G43" s="15">
        <f t="shared" si="10"/>
        <v>74.217804667242888</v>
      </c>
      <c r="H43" s="19">
        <f t="shared" si="11"/>
        <v>0.98101781763130225</v>
      </c>
      <c r="I43" s="19">
        <f t="shared" si="0"/>
        <v>0.97392014310772945</v>
      </c>
      <c r="J43" s="20">
        <f t="shared" si="1"/>
        <v>74.758684558792609</v>
      </c>
      <c r="K43" s="20">
        <f t="shared" si="2"/>
        <v>73.385294979155944</v>
      </c>
      <c r="L43" s="18">
        <f t="shared" si="3"/>
        <v>71.47141698810249</v>
      </c>
      <c r="M43" s="21">
        <f t="shared" si="4"/>
        <v>1.3375717759424077</v>
      </c>
      <c r="N43" s="21">
        <f t="shared" si="5"/>
        <v>1.3375717759424077</v>
      </c>
      <c r="O43" s="22">
        <f t="shared" si="6"/>
        <v>1.8370970379455922E-2</v>
      </c>
      <c r="P43" s="23">
        <f t="shared" si="7"/>
        <v>1.8370970379455922</v>
      </c>
      <c r="Q43" s="23">
        <f t="shared" si="8"/>
        <v>1.8370970379455922</v>
      </c>
    </row>
    <row r="44" spans="1:17" x14ac:dyDescent="0.35">
      <c r="A44" s="14">
        <v>38169</v>
      </c>
      <c r="B44" s="15">
        <v>43</v>
      </c>
      <c r="C44" s="16"/>
      <c r="D44" s="16">
        <v>3</v>
      </c>
      <c r="E44" s="17">
        <v>72.359550561797803</v>
      </c>
      <c r="F44" s="15">
        <f t="shared" si="9"/>
        <v>74.554883318928276</v>
      </c>
      <c r="G44" s="15">
        <f t="shared" si="10"/>
        <v>74.701815038893699</v>
      </c>
      <c r="H44" s="19">
        <f t="shared" si="11"/>
        <v>0.96864514636121779</v>
      </c>
      <c r="I44" s="19">
        <f t="shared" si="0"/>
        <v>0.96835646827397248</v>
      </c>
      <c r="J44" s="20">
        <f t="shared" si="1"/>
        <v>74.724084500384066</v>
      </c>
      <c r="K44" s="20">
        <f t="shared" si="2"/>
        <v>73.9995259690795</v>
      </c>
      <c r="L44" s="18">
        <f t="shared" si="3"/>
        <v>71.657919621365934</v>
      </c>
      <c r="M44" s="21">
        <f t="shared" si="4"/>
        <v>0.70163094043186902</v>
      </c>
      <c r="N44" s="21">
        <f t="shared" si="5"/>
        <v>0.70163094043186902</v>
      </c>
      <c r="O44" s="22">
        <f t="shared" si="6"/>
        <v>9.6964524376453882E-3</v>
      </c>
      <c r="P44" s="23">
        <f t="shared" si="7"/>
        <v>0.96964524376453887</v>
      </c>
      <c r="Q44" s="23">
        <f t="shared" si="8"/>
        <v>0.96964524376453887</v>
      </c>
    </row>
    <row r="45" spans="1:17" x14ac:dyDescent="0.35">
      <c r="A45" s="14">
        <v>38261</v>
      </c>
      <c r="B45" s="15">
        <v>44</v>
      </c>
      <c r="C45" s="16"/>
      <c r="D45" s="16">
        <v>4</v>
      </c>
      <c r="E45" s="17">
        <v>84.390665514261002</v>
      </c>
      <c r="F45" s="15">
        <f t="shared" si="9"/>
        <v>74.848746758859122</v>
      </c>
      <c r="G45" s="15">
        <f t="shared" si="10"/>
        <v>74.84442523768368</v>
      </c>
      <c r="H45" s="19">
        <f t="shared" si="11"/>
        <v>1.1275477798949127</v>
      </c>
      <c r="I45" s="19">
        <f t="shared" si="0"/>
        <v>1.1309228761402554</v>
      </c>
      <c r="J45" s="20">
        <f t="shared" si="1"/>
        <v>74.621061519490382</v>
      </c>
      <c r="K45" s="20">
        <f t="shared" si="2"/>
        <v>74.613756959003055</v>
      </c>
      <c r="L45" s="18">
        <f t="shared" si="3"/>
        <v>84.382404619705738</v>
      </c>
      <c r="M45" s="21">
        <f t="shared" si="4"/>
        <v>8.260894555263576E-3</v>
      </c>
      <c r="N45" s="21">
        <f t="shared" si="5"/>
        <v>8.260894555263576E-3</v>
      </c>
      <c r="O45" s="22">
        <f t="shared" si="6"/>
        <v>9.7888723888160171E-5</v>
      </c>
      <c r="P45" s="23">
        <f t="shared" si="7"/>
        <v>9.7888723888160164E-3</v>
      </c>
      <c r="Q45" s="23">
        <f t="shared" si="8"/>
        <v>9.7888723888160164E-3</v>
      </c>
    </row>
    <row r="46" spans="1:17" x14ac:dyDescent="0.35">
      <c r="A46" s="14">
        <v>38353</v>
      </c>
      <c r="B46" s="15">
        <v>45</v>
      </c>
      <c r="C46" s="16">
        <v>12</v>
      </c>
      <c r="D46" s="16">
        <v>1</v>
      </c>
      <c r="E46" s="17">
        <v>69.835782195332797</v>
      </c>
      <c r="F46" s="15">
        <f t="shared" si="9"/>
        <v>74.840103716508253</v>
      </c>
      <c r="G46" s="15">
        <f t="shared" si="10"/>
        <v>74.866032843560959</v>
      </c>
      <c r="H46" s="19">
        <f t="shared" si="11"/>
        <v>0.93280997460170878</v>
      </c>
      <c r="I46" s="19">
        <f t="shared" si="0"/>
        <v>0.92680051247804263</v>
      </c>
      <c r="J46" s="20">
        <f t="shared" si="1"/>
        <v>75.351471276821627</v>
      </c>
      <c r="K46" s="20">
        <f t="shared" si="2"/>
        <v>75.227987948926611</v>
      </c>
      <c r="L46" s="18">
        <f t="shared" si="3"/>
        <v>69.721337783757193</v>
      </c>
      <c r="M46" s="21">
        <f t="shared" si="4"/>
        <v>0.11444441157560448</v>
      </c>
      <c r="N46" s="21">
        <f t="shared" si="5"/>
        <v>0.11444441157560448</v>
      </c>
      <c r="O46" s="22">
        <f t="shared" si="6"/>
        <v>1.6387646558536425E-3</v>
      </c>
      <c r="P46" s="23">
        <f t="shared" si="7"/>
        <v>0.16387646558536426</v>
      </c>
      <c r="Q46" s="23">
        <f t="shared" si="8"/>
        <v>0.16387646558536426</v>
      </c>
    </row>
    <row r="47" spans="1:17" x14ac:dyDescent="0.35">
      <c r="A47" s="14">
        <v>38443</v>
      </c>
      <c r="B47" s="15">
        <v>46</v>
      </c>
      <c r="C47" s="16"/>
      <c r="D47" s="16">
        <v>2</v>
      </c>
      <c r="E47" s="17">
        <v>72.774416594641394</v>
      </c>
      <c r="F47" s="15">
        <f t="shared" si="9"/>
        <v>74.891961970613679</v>
      </c>
      <c r="G47" s="15">
        <f t="shared" si="10"/>
        <v>75.095073465859997</v>
      </c>
      <c r="H47" s="19">
        <f t="shared" si="11"/>
        <v>0.96909708235023395</v>
      </c>
      <c r="I47" s="19">
        <f t="shared" si="0"/>
        <v>0.97392014310772945</v>
      </c>
      <c r="J47" s="20">
        <f t="shared" si="1"/>
        <v>74.723186607910122</v>
      </c>
      <c r="K47" s="20">
        <f t="shared" si="2"/>
        <v>75.842218938850152</v>
      </c>
      <c r="L47" s="18">
        <f t="shared" si="3"/>
        <v>73.864264722532695</v>
      </c>
      <c r="M47" s="21">
        <f t="shared" si="4"/>
        <v>-1.089848127891301</v>
      </c>
      <c r="N47" s="21">
        <f t="shared" si="5"/>
        <v>1.089848127891301</v>
      </c>
      <c r="O47" s="22">
        <f t="shared" si="6"/>
        <v>1.4975704085157172E-2</v>
      </c>
      <c r="P47" s="23">
        <f t="shared" si="7"/>
        <v>-1.4975704085157173</v>
      </c>
      <c r="Q47" s="23">
        <f t="shared" si="8"/>
        <v>1.4975704085157173</v>
      </c>
    </row>
    <row r="48" spans="1:17" x14ac:dyDescent="0.35">
      <c r="A48" s="14">
        <v>38534</v>
      </c>
      <c r="B48" s="15">
        <v>47</v>
      </c>
      <c r="C48" s="16"/>
      <c r="D48" s="16">
        <v>3</v>
      </c>
      <c r="E48" s="17">
        <v>72.566983578219507</v>
      </c>
      <c r="F48" s="15">
        <f t="shared" si="9"/>
        <v>75.29818496110633</v>
      </c>
      <c r="G48" s="15">
        <f t="shared" si="10"/>
        <v>75.29818496110633</v>
      </c>
      <c r="H48" s="19">
        <f t="shared" si="11"/>
        <v>0.96372819100091767</v>
      </c>
      <c r="I48" s="19">
        <f t="shared" si="0"/>
        <v>0.96835646827397248</v>
      </c>
      <c r="J48" s="20">
        <f t="shared" si="1"/>
        <v>74.93829592274534</v>
      </c>
      <c r="K48" s="20">
        <f t="shared" si="2"/>
        <v>76.456449928773708</v>
      </c>
      <c r="L48" s="18">
        <f t="shared" si="3"/>
        <v>74.037097829793126</v>
      </c>
      <c r="M48" s="21">
        <f t="shared" si="4"/>
        <v>-1.4701142515736194</v>
      </c>
      <c r="N48" s="21">
        <f t="shared" si="5"/>
        <v>1.4701142515736194</v>
      </c>
      <c r="O48" s="22">
        <f t="shared" si="6"/>
        <v>2.0258720689264868E-2</v>
      </c>
      <c r="P48" s="23">
        <f t="shared" si="7"/>
        <v>-2.0258720689264869</v>
      </c>
      <c r="Q48" s="23">
        <f t="shared" si="8"/>
        <v>2.0258720689264869</v>
      </c>
    </row>
    <row r="49" spans="1:17" x14ac:dyDescent="0.35">
      <c r="A49" s="14">
        <v>38626</v>
      </c>
      <c r="B49" s="15">
        <v>48</v>
      </c>
      <c r="C49" s="16"/>
      <c r="D49" s="16">
        <v>4</v>
      </c>
      <c r="E49" s="17">
        <v>86.015557476231606</v>
      </c>
      <c r="F49" s="15">
        <f t="shared" si="9"/>
        <v>75.29818496110633</v>
      </c>
      <c r="G49" s="15">
        <f t="shared" si="10"/>
        <v>75.574762316335352</v>
      </c>
      <c r="H49" s="19">
        <f t="shared" si="11"/>
        <v>1.1381518755718203</v>
      </c>
      <c r="I49" s="19">
        <f t="shared" si="0"/>
        <v>1.1309228761402554</v>
      </c>
      <c r="J49" s="20">
        <f t="shared" si="1"/>
        <v>76.057845579882041</v>
      </c>
      <c r="K49" s="20">
        <f t="shared" si="2"/>
        <v>77.070680918697263</v>
      </c>
      <c r="L49" s="18">
        <f t="shared" si="3"/>
        <v>87.160996130661019</v>
      </c>
      <c r="M49" s="21">
        <f t="shared" si="4"/>
        <v>-1.1454386544294124</v>
      </c>
      <c r="N49" s="21">
        <f t="shared" si="5"/>
        <v>1.1454386544294124</v>
      </c>
      <c r="O49" s="22">
        <f t="shared" si="6"/>
        <v>1.3316645128364455E-2</v>
      </c>
      <c r="P49" s="23">
        <f t="shared" si="7"/>
        <v>-1.3316645128364455</v>
      </c>
      <c r="Q49" s="23">
        <f t="shared" si="8"/>
        <v>1.3316645128364455</v>
      </c>
    </row>
    <row r="50" spans="1:17" x14ac:dyDescent="0.35">
      <c r="A50" s="14">
        <v>38718</v>
      </c>
      <c r="B50" s="15">
        <v>49</v>
      </c>
      <c r="C50" s="16">
        <v>13</v>
      </c>
      <c r="D50" s="16">
        <v>1</v>
      </c>
      <c r="E50" s="17">
        <v>69.835782195332797</v>
      </c>
      <c r="F50" s="15">
        <f t="shared" si="9"/>
        <v>75.851339671564375</v>
      </c>
      <c r="G50" s="15">
        <f t="shared" si="10"/>
        <v>76.127917026793426</v>
      </c>
      <c r="H50" s="19">
        <f t="shared" si="11"/>
        <v>0.91734786557674897</v>
      </c>
      <c r="I50" s="19">
        <f t="shared" si="0"/>
        <v>0.92680051247804263</v>
      </c>
      <c r="J50" s="20">
        <f t="shared" si="1"/>
        <v>75.351471276821627</v>
      </c>
      <c r="K50" s="20">
        <f t="shared" si="2"/>
        <v>77.684911908620819</v>
      </c>
      <c r="L50" s="18">
        <f t="shared" si="3"/>
        <v>71.998416168721377</v>
      </c>
      <c r="M50" s="21">
        <f t="shared" si="4"/>
        <v>-2.16263397338858</v>
      </c>
      <c r="N50" s="21">
        <f t="shared" si="5"/>
        <v>2.16263397338858</v>
      </c>
      <c r="O50" s="22">
        <f t="shared" si="6"/>
        <v>3.0967419643695367E-2</v>
      </c>
      <c r="P50" s="23">
        <f t="shared" si="7"/>
        <v>-3.0967419643695369</v>
      </c>
      <c r="Q50" s="23">
        <f t="shared" si="8"/>
        <v>3.0967419643695369</v>
      </c>
    </row>
    <row r="51" spans="1:17" x14ac:dyDescent="0.35">
      <c r="A51" s="14">
        <v>38808</v>
      </c>
      <c r="B51" s="15">
        <v>50</v>
      </c>
      <c r="C51" s="16"/>
      <c r="D51" s="16">
        <v>2</v>
      </c>
      <c r="E51" s="17">
        <v>74.987035436473604</v>
      </c>
      <c r="F51" s="15">
        <f t="shared" si="9"/>
        <v>76.404494382022477</v>
      </c>
      <c r="G51" s="15">
        <f t="shared" si="10"/>
        <v>76.776145203111497</v>
      </c>
      <c r="H51" s="19">
        <f t="shared" si="11"/>
        <v>0.97669706180344429</v>
      </c>
      <c r="I51" s="19">
        <f t="shared" si="0"/>
        <v>0.97392014310772945</v>
      </c>
      <c r="J51" s="20">
        <f t="shared" si="1"/>
        <v>76.995055464397524</v>
      </c>
      <c r="K51" s="20">
        <f t="shared" si="2"/>
        <v>78.299142898544375</v>
      </c>
      <c r="L51" s="18">
        <f t="shared" si="3"/>
        <v>76.257112456962901</v>
      </c>
      <c r="M51" s="21">
        <f t="shared" si="4"/>
        <v>-1.2700770204892962</v>
      </c>
      <c r="N51" s="21">
        <f t="shared" si="5"/>
        <v>1.2700770204892962</v>
      </c>
      <c r="O51" s="22">
        <f t="shared" si="6"/>
        <v>1.6937288067152102E-2</v>
      </c>
      <c r="P51" s="23">
        <f t="shared" si="7"/>
        <v>-1.6937288067152101</v>
      </c>
      <c r="Q51" s="23">
        <f t="shared" si="8"/>
        <v>1.6937288067152101</v>
      </c>
    </row>
    <row r="52" spans="1:17" x14ac:dyDescent="0.35">
      <c r="A52" s="14">
        <v>38899</v>
      </c>
      <c r="B52" s="15">
        <v>51</v>
      </c>
      <c r="C52" s="16"/>
      <c r="D52" s="16">
        <v>3</v>
      </c>
      <c r="E52" s="17">
        <v>74.779602420051901</v>
      </c>
      <c r="F52" s="15">
        <f t="shared" si="9"/>
        <v>77.147796024200531</v>
      </c>
      <c r="G52" s="15">
        <f t="shared" si="10"/>
        <v>77.510803802938653</v>
      </c>
      <c r="H52" s="19">
        <f t="shared" si="11"/>
        <v>0.96476360392506721</v>
      </c>
      <c r="I52" s="19">
        <f t="shared" si="0"/>
        <v>0.96835646827397248</v>
      </c>
      <c r="J52" s="20">
        <f t="shared" si="1"/>
        <v>77.223217761266469</v>
      </c>
      <c r="K52" s="20">
        <f t="shared" si="2"/>
        <v>78.91337388846793</v>
      </c>
      <c r="L52" s="18">
        <f t="shared" si="3"/>
        <v>76.416276038220317</v>
      </c>
      <c r="M52" s="21">
        <f t="shared" si="4"/>
        <v>-1.6366736181684161</v>
      </c>
      <c r="N52" s="21">
        <f t="shared" si="5"/>
        <v>1.6366736181684161</v>
      </c>
      <c r="O52" s="22">
        <f t="shared" si="6"/>
        <v>2.1886631717763019E-2</v>
      </c>
      <c r="P52" s="23">
        <f t="shared" si="7"/>
        <v>-2.1886631717763021</v>
      </c>
      <c r="Q52" s="23">
        <f t="shared" si="8"/>
        <v>2.1886631717763021</v>
      </c>
    </row>
    <row r="53" spans="1:17" x14ac:dyDescent="0.35">
      <c r="A53" s="14">
        <v>38991</v>
      </c>
      <c r="B53" s="15">
        <v>52</v>
      </c>
      <c r="C53" s="16"/>
      <c r="D53" s="16">
        <v>4</v>
      </c>
      <c r="E53" s="17">
        <v>88.988764044943807</v>
      </c>
      <c r="F53" s="15">
        <f t="shared" si="9"/>
        <v>77.873811581676762</v>
      </c>
      <c r="G53" s="15">
        <f t="shared" si="10"/>
        <v>78.262748487467604</v>
      </c>
      <c r="H53" s="19">
        <f t="shared" si="11"/>
        <v>1.1370513528437323</v>
      </c>
      <c r="I53" s="19">
        <f t="shared" si="0"/>
        <v>1.1309228761402554</v>
      </c>
      <c r="J53" s="20">
        <f t="shared" si="1"/>
        <v>78.686854711662534</v>
      </c>
      <c r="K53" s="20">
        <f t="shared" si="2"/>
        <v>79.527604878391486</v>
      </c>
      <c r="L53" s="18">
        <f t="shared" si="3"/>
        <v>89.939587641616313</v>
      </c>
      <c r="M53" s="21">
        <f t="shared" si="4"/>
        <v>-0.95082359667250671</v>
      </c>
      <c r="N53" s="21">
        <f t="shared" si="5"/>
        <v>0.95082359667250671</v>
      </c>
      <c r="O53" s="22">
        <f t="shared" si="6"/>
        <v>1.0684760114122867E-2</v>
      </c>
      <c r="P53" s="23">
        <f t="shared" si="7"/>
        <v>-1.0684760114122867</v>
      </c>
      <c r="Q53" s="23">
        <f t="shared" si="8"/>
        <v>1.0684760114122867</v>
      </c>
    </row>
    <row r="54" spans="1:17" x14ac:dyDescent="0.35">
      <c r="A54" s="14">
        <v>39083</v>
      </c>
      <c r="B54" s="15">
        <v>53</v>
      </c>
      <c r="C54" s="16">
        <v>14</v>
      </c>
      <c r="D54" s="16">
        <v>1</v>
      </c>
      <c r="E54" s="17">
        <v>72.739844425237706</v>
      </c>
      <c r="F54" s="15">
        <f t="shared" si="9"/>
        <v>78.651685393258461</v>
      </c>
      <c r="G54" s="15">
        <f t="shared" si="10"/>
        <v>78.997407087294761</v>
      </c>
      <c r="H54" s="19">
        <f t="shared" si="11"/>
        <v>0.92078774617067827</v>
      </c>
      <c r="I54" s="19">
        <f t="shared" si="0"/>
        <v>0.92680051247804263</v>
      </c>
      <c r="J54" s="20">
        <f t="shared" si="1"/>
        <v>78.484898795263703</v>
      </c>
      <c r="K54" s="20">
        <f t="shared" si="2"/>
        <v>80.141835868315042</v>
      </c>
      <c r="L54" s="18">
        <f t="shared" si="3"/>
        <v>74.275494553685562</v>
      </c>
      <c r="M54" s="21">
        <f t="shared" si="4"/>
        <v>-1.5356501284478554</v>
      </c>
      <c r="N54" s="21">
        <f t="shared" si="5"/>
        <v>1.5356501284478554</v>
      </c>
      <c r="O54" s="22">
        <f t="shared" si="6"/>
        <v>2.111153990748774E-2</v>
      </c>
      <c r="P54" s="23">
        <f t="shared" si="7"/>
        <v>-2.111153990748774</v>
      </c>
      <c r="Q54" s="23">
        <f t="shared" si="8"/>
        <v>2.111153990748774</v>
      </c>
    </row>
    <row r="55" spans="1:17" x14ac:dyDescent="0.35">
      <c r="A55" s="14">
        <v>39173</v>
      </c>
      <c r="B55" s="15">
        <v>54</v>
      </c>
      <c r="C55" s="16"/>
      <c r="D55" s="16">
        <v>2</v>
      </c>
      <c r="E55" s="17">
        <v>78.098530682800401</v>
      </c>
      <c r="F55" s="15">
        <f t="shared" si="9"/>
        <v>79.343128781331046</v>
      </c>
      <c r="G55" s="15">
        <f t="shared" si="10"/>
        <v>79.624027657735553</v>
      </c>
      <c r="H55" s="19">
        <f t="shared" si="11"/>
        <v>0.98084124830393515</v>
      </c>
      <c r="I55" s="19">
        <f t="shared" si="0"/>
        <v>0.97392014310772945</v>
      </c>
      <c r="J55" s="20">
        <f t="shared" si="1"/>
        <v>80.189871043833207</v>
      </c>
      <c r="K55" s="20">
        <f t="shared" si="2"/>
        <v>80.756066858238597</v>
      </c>
      <c r="L55" s="18">
        <f t="shared" si="3"/>
        <v>78.649960191393106</v>
      </c>
      <c r="M55" s="21">
        <f t="shared" si="4"/>
        <v>-0.55142950859270456</v>
      </c>
      <c r="N55" s="21">
        <f t="shared" si="5"/>
        <v>0.55142950859270456</v>
      </c>
      <c r="O55" s="22">
        <f t="shared" si="6"/>
        <v>7.0606899229942307E-3</v>
      </c>
      <c r="P55" s="23">
        <f t="shared" si="7"/>
        <v>-0.7060689922994231</v>
      </c>
      <c r="Q55" s="23">
        <f t="shared" si="8"/>
        <v>0.7060689922994231</v>
      </c>
    </row>
    <row r="56" spans="1:17" x14ac:dyDescent="0.35">
      <c r="A56" s="14">
        <v>39264</v>
      </c>
      <c r="B56" s="15">
        <v>55</v>
      </c>
      <c r="C56" s="16"/>
      <c r="D56" s="16">
        <v>3</v>
      </c>
      <c r="E56" s="17">
        <v>77.545375972342299</v>
      </c>
      <c r="F56" s="15">
        <f t="shared" si="9"/>
        <v>79.90492653414006</v>
      </c>
      <c r="G56" s="15">
        <f t="shared" si="10"/>
        <v>80.345721694036342</v>
      </c>
      <c r="H56" s="19">
        <f t="shared" si="11"/>
        <v>0.96514629948364883</v>
      </c>
      <c r="I56" s="19">
        <f t="shared" si="0"/>
        <v>0.96835646827397248</v>
      </c>
      <c r="J56" s="20">
        <f t="shared" si="1"/>
        <v>80.079370059417784</v>
      </c>
      <c r="K56" s="20">
        <f t="shared" si="2"/>
        <v>81.370297848162153</v>
      </c>
      <c r="L56" s="18">
        <f t="shared" si="3"/>
        <v>78.795454246647523</v>
      </c>
      <c r="M56" s="21">
        <f t="shared" si="4"/>
        <v>-1.2500782743052241</v>
      </c>
      <c r="N56" s="21">
        <f t="shared" si="5"/>
        <v>1.2500782743052241</v>
      </c>
      <c r="O56" s="22">
        <f t="shared" si="6"/>
        <v>1.612060369339215E-2</v>
      </c>
      <c r="P56" s="23">
        <f t="shared" si="7"/>
        <v>-1.612060369339215</v>
      </c>
      <c r="Q56" s="23">
        <f t="shared" si="8"/>
        <v>1.612060369339215</v>
      </c>
    </row>
    <row r="57" spans="1:17" x14ac:dyDescent="0.35">
      <c r="A57" s="14">
        <v>39356</v>
      </c>
      <c r="B57" s="15">
        <v>56</v>
      </c>
      <c r="C57" s="16"/>
      <c r="D57" s="16">
        <v>4</v>
      </c>
      <c r="E57" s="17">
        <v>91.235955056179805</v>
      </c>
      <c r="F57" s="15">
        <f t="shared" si="9"/>
        <v>80.786516853932625</v>
      </c>
      <c r="G57" s="15">
        <f t="shared" si="10"/>
        <v>81.132238547968925</v>
      </c>
      <c r="H57" s="19">
        <f t="shared" si="11"/>
        <v>1.1245339299030572</v>
      </c>
      <c r="I57" s="19">
        <f t="shared" si="0"/>
        <v>1.1309228761402554</v>
      </c>
      <c r="J57" s="20">
        <f t="shared" si="1"/>
        <v>80.673896497310622</v>
      </c>
      <c r="K57" s="20">
        <f t="shared" si="2"/>
        <v>81.984528838085708</v>
      </c>
      <c r="L57" s="18">
        <f t="shared" si="3"/>
        <v>92.718179152571608</v>
      </c>
      <c r="M57" s="21">
        <f t="shared" si="4"/>
        <v>-1.4822240963918034</v>
      </c>
      <c r="N57" s="21">
        <f t="shared" si="5"/>
        <v>1.4822240963918034</v>
      </c>
      <c r="O57" s="22">
        <f t="shared" si="6"/>
        <v>1.6246052288038233E-2</v>
      </c>
      <c r="P57" s="23">
        <f t="shared" si="7"/>
        <v>-1.6246052288038233</v>
      </c>
      <c r="Q57" s="23">
        <f t="shared" si="8"/>
        <v>1.6246052288038233</v>
      </c>
    </row>
    <row r="58" spans="1:17" x14ac:dyDescent="0.35">
      <c r="A58" s="14">
        <v>39448</v>
      </c>
      <c r="B58" s="15">
        <v>57</v>
      </c>
      <c r="C58" s="16">
        <v>15</v>
      </c>
      <c r="D58" s="16">
        <v>1</v>
      </c>
      <c r="E58" s="17">
        <v>76.266205704407994</v>
      </c>
      <c r="F58" s="15">
        <f t="shared" si="9"/>
        <v>81.477960242005224</v>
      </c>
      <c r="G58" s="15">
        <f t="shared" si="10"/>
        <v>81.819360414866082</v>
      </c>
      <c r="H58" s="19">
        <f t="shared" si="11"/>
        <v>0.93212908677969675</v>
      </c>
      <c r="I58" s="19">
        <f t="shared" si="0"/>
        <v>0.92680051247804263</v>
      </c>
      <c r="J58" s="20">
        <f t="shared" si="1"/>
        <v>82.289775067657686</v>
      </c>
      <c r="K58" s="20">
        <f t="shared" si="2"/>
        <v>82.598759828009264</v>
      </c>
      <c r="L58" s="18">
        <f t="shared" si="3"/>
        <v>76.552572938649746</v>
      </c>
      <c r="M58" s="21">
        <f t="shared" si="4"/>
        <v>-0.28636723424175159</v>
      </c>
      <c r="N58" s="21">
        <f t="shared" si="5"/>
        <v>0.28636723424175159</v>
      </c>
      <c r="O58" s="22">
        <f t="shared" si="6"/>
        <v>3.7548378288498004E-3</v>
      </c>
      <c r="P58" s="23">
        <f t="shared" si="7"/>
        <v>-0.37548378288498002</v>
      </c>
      <c r="Q58" s="23">
        <f t="shared" si="8"/>
        <v>0.37548378288498002</v>
      </c>
    </row>
    <row r="59" spans="1:17" x14ac:dyDescent="0.35">
      <c r="A59" s="14">
        <v>39539</v>
      </c>
      <c r="B59" s="15">
        <v>58</v>
      </c>
      <c r="C59" s="16"/>
      <c r="D59" s="16">
        <v>2</v>
      </c>
      <c r="E59" s="17">
        <v>80.864304235090799</v>
      </c>
      <c r="F59" s="15">
        <f t="shared" si="9"/>
        <v>82.160760587726926</v>
      </c>
      <c r="G59" s="15">
        <f t="shared" si="10"/>
        <v>82.372515125324156</v>
      </c>
      <c r="H59" s="19">
        <f t="shared" si="11"/>
        <v>0.98169036252032948</v>
      </c>
      <c r="I59" s="19">
        <f t="shared" si="0"/>
        <v>0.97392014310772945</v>
      </c>
      <c r="J59" s="20">
        <f t="shared" si="1"/>
        <v>83.029707114442601</v>
      </c>
      <c r="K59" s="20">
        <f t="shared" si="2"/>
        <v>83.21299081793282</v>
      </c>
      <c r="L59" s="18">
        <f t="shared" si="3"/>
        <v>81.042807925823311</v>
      </c>
      <c r="M59" s="21">
        <f t="shared" si="4"/>
        <v>-0.17850369073251215</v>
      </c>
      <c r="N59" s="21">
        <f t="shared" si="5"/>
        <v>0.17850369073251215</v>
      </c>
      <c r="O59" s="22">
        <f t="shared" si="6"/>
        <v>2.207447308438611E-3</v>
      </c>
      <c r="P59" s="23">
        <f t="shared" si="7"/>
        <v>-0.22074473084386109</v>
      </c>
      <c r="Q59" s="23">
        <f t="shared" si="8"/>
        <v>0.22074473084386109</v>
      </c>
    </row>
    <row r="60" spans="1:17" x14ac:dyDescent="0.35">
      <c r="A60" s="14">
        <v>39630</v>
      </c>
      <c r="B60" s="15">
        <v>59</v>
      </c>
      <c r="C60" s="16"/>
      <c r="D60" s="16">
        <v>3</v>
      </c>
      <c r="E60" s="17">
        <v>80.276577355229094</v>
      </c>
      <c r="F60" s="15">
        <f t="shared" si="9"/>
        <v>82.584269662921372</v>
      </c>
      <c r="G60" s="15">
        <f t="shared" si="10"/>
        <v>82.618841832325003</v>
      </c>
      <c r="H60" s="19">
        <f t="shared" si="11"/>
        <v>0.97164975415838517</v>
      </c>
      <c r="I60" s="19">
        <f t="shared" si="0"/>
        <v>0.96835646827397248</v>
      </c>
      <c r="J60" s="20">
        <f t="shared" si="1"/>
        <v>82.899820453842239</v>
      </c>
      <c r="K60" s="20">
        <f t="shared" si="2"/>
        <v>83.827221807856375</v>
      </c>
      <c r="L60" s="18">
        <f t="shared" si="3"/>
        <v>81.174632455074729</v>
      </c>
      <c r="M60" s="21">
        <f t="shared" si="4"/>
        <v>-0.89805509984563514</v>
      </c>
      <c r="N60" s="21">
        <f t="shared" si="5"/>
        <v>0.89805509984563514</v>
      </c>
      <c r="O60" s="22">
        <f t="shared" si="6"/>
        <v>1.1187012817844521E-2</v>
      </c>
      <c r="P60" s="23">
        <f t="shared" si="7"/>
        <v>-1.1187012817844522</v>
      </c>
      <c r="Q60" s="23">
        <f t="shared" si="8"/>
        <v>1.1187012817844522</v>
      </c>
    </row>
    <row r="61" spans="1:17" x14ac:dyDescent="0.35">
      <c r="A61" s="14">
        <v>39722</v>
      </c>
      <c r="B61" s="15">
        <v>60</v>
      </c>
      <c r="C61" s="16"/>
      <c r="D61" s="16">
        <v>4</v>
      </c>
      <c r="E61" s="17">
        <v>92.929991356957601</v>
      </c>
      <c r="F61" s="15">
        <f t="shared" si="9"/>
        <v>82.653414001728635</v>
      </c>
      <c r="G61" s="15">
        <f t="shared" si="10"/>
        <v>82.778738115816779</v>
      </c>
      <c r="H61" s="19">
        <f t="shared" si="11"/>
        <v>1.1226311667971802</v>
      </c>
      <c r="I61" s="19">
        <f t="shared" si="0"/>
        <v>1.1309228761402554</v>
      </c>
      <c r="J61" s="20">
        <f t="shared" si="1"/>
        <v>82.171820304952917</v>
      </c>
      <c r="K61" s="20">
        <f t="shared" si="2"/>
        <v>84.441452797779931</v>
      </c>
      <c r="L61" s="18">
        <f t="shared" si="3"/>
        <v>95.496770663526902</v>
      </c>
      <c r="M61" s="21">
        <f t="shared" si="4"/>
        <v>-2.5667793065693019</v>
      </c>
      <c r="N61" s="21">
        <f t="shared" si="5"/>
        <v>2.5667793065693019</v>
      </c>
      <c r="O61" s="22">
        <f t="shared" si="6"/>
        <v>2.7620569733079275E-2</v>
      </c>
      <c r="P61" s="23">
        <f t="shared" si="7"/>
        <v>-2.7620569733079274</v>
      </c>
      <c r="Q61" s="23">
        <f t="shared" si="8"/>
        <v>2.7620569733079274</v>
      </c>
    </row>
    <row r="62" spans="1:17" x14ac:dyDescent="0.35">
      <c r="A62" s="14">
        <v>39814</v>
      </c>
      <c r="B62" s="15">
        <v>61</v>
      </c>
      <c r="C62" s="16">
        <v>16</v>
      </c>
      <c r="D62" s="16">
        <v>1</v>
      </c>
      <c r="E62" s="17">
        <v>76.542783059637003</v>
      </c>
      <c r="F62" s="15">
        <f t="shared" si="9"/>
        <v>82.904062229904923</v>
      </c>
      <c r="G62" s="15">
        <f t="shared" si="10"/>
        <v>83.120138288677609</v>
      </c>
      <c r="H62" s="19">
        <f t="shared" si="11"/>
        <v>0.92086929395861516</v>
      </c>
      <c r="I62" s="19">
        <f t="shared" si="0"/>
        <v>0.92680051247804263</v>
      </c>
      <c r="J62" s="20">
        <f t="shared" si="1"/>
        <v>82.588196736080704</v>
      </c>
      <c r="K62" s="20">
        <f t="shared" si="2"/>
        <v>85.055683787703487</v>
      </c>
      <c r="L62" s="18">
        <f t="shared" si="3"/>
        <v>78.82965132361393</v>
      </c>
      <c r="M62" s="21">
        <f t="shared" si="4"/>
        <v>-2.2868682639769276</v>
      </c>
      <c r="N62" s="21">
        <f t="shared" si="5"/>
        <v>2.2868682639769276</v>
      </c>
      <c r="O62" s="22">
        <f t="shared" si="6"/>
        <v>2.9876993918488085E-2</v>
      </c>
      <c r="P62" s="23">
        <f t="shared" si="7"/>
        <v>-2.9876993918488086</v>
      </c>
      <c r="Q62" s="23">
        <f t="shared" si="8"/>
        <v>2.9876993918488086</v>
      </c>
    </row>
    <row r="63" spans="1:17" x14ac:dyDescent="0.35">
      <c r="A63" s="14">
        <v>39904</v>
      </c>
      <c r="B63" s="15">
        <v>62</v>
      </c>
      <c r="C63" s="16"/>
      <c r="D63" s="16">
        <v>2</v>
      </c>
      <c r="E63" s="17">
        <v>81.866897147795996</v>
      </c>
      <c r="F63" s="15">
        <f t="shared" si="9"/>
        <v>83.336214347450294</v>
      </c>
      <c r="G63" s="15">
        <f t="shared" si="10"/>
        <v>83.690579083837505</v>
      </c>
      <c r="H63" s="19">
        <f t="shared" si="11"/>
        <v>0.97820923267582338</v>
      </c>
      <c r="I63" s="19">
        <f t="shared" si="0"/>
        <v>0.97392014310772945</v>
      </c>
      <c r="J63" s="20">
        <f t="shared" si="1"/>
        <v>84.059147690038429</v>
      </c>
      <c r="K63" s="20">
        <f t="shared" si="2"/>
        <v>85.669914777627028</v>
      </c>
      <c r="L63" s="18">
        <f t="shared" si="3"/>
        <v>83.435655660253502</v>
      </c>
      <c r="M63" s="21">
        <f t="shared" si="4"/>
        <v>-1.5687585124575065</v>
      </c>
      <c r="N63" s="21">
        <f t="shared" si="5"/>
        <v>1.5687585124575065</v>
      </c>
      <c r="O63" s="22">
        <f t="shared" si="6"/>
        <v>1.9162305731770857E-2</v>
      </c>
      <c r="P63" s="23">
        <f t="shared" si="7"/>
        <v>-1.9162305731770857</v>
      </c>
      <c r="Q63" s="23">
        <f t="shared" si="8"/>
        <v>1.9162305731770857</v>
      </c>
    </row>
    <row r="64" spans="1:17" x14ac:dyDescent="0.35">
      <c r="A64" s="14">
        <v>39995</v>
      </c>
      <c r="B64" s="15">
        <v>63</v>
      </c>
      <c r="C64" s="16"/>
      <c r="D64" s="16">
        <v>3</v>
      </c>
      <c r="E64" s="17">
        <v>82.005185825410607</v>
      </c>
      <c r="F64" s="15">
        <f t="shared" si="9"/>
        <v>84.044943820224717</v>
      </c>
      <c r="G64" s="15">
        <f t="shared" si="10"/>
        <v>84.299913569576489</v>
      </c>
      <c r="H64" s="19">
        <f t="shared" si="11"/>
        <v>0.9727790024093923</v>
      </c>
      <c r="I64" s="19">
        <f t="shared" si="0"/>
        <v>0.96835646827397248</v>
      </c>
      <c r="J64" s="20">
        <f t="shared" si="1"/>
        <v>84.684915640186816</v>
      </c>
      <c r="K64" s="20">
        <f t="shared" si="2"/>
        <v>86.284145767550584</v>
      </c>
      <c r="L64" s="18">
        <f t="shared" si="3"/>
        <v>83.55381066350192</v>
      </c>
      <c r="M64" s="21">
        <f t="shared" si="4"/>
        <v>-1.5486248380913139</v>
      </c>
      <c r="N64" s="21">
        <f t="shared" si="5"/>
        <v>1.5486248380913139</v>
      </c>
      <c r="O64" s="22">
        <f t="shared" si="6"/>
        <v>1.8884474469557849E-2</v>
      </c>
      <c r="P64" s="23">
        <f t="shared" si="7"/>
        <v>-1.888447446955785</v>
      </c>
      <c r="Q64" s="23">
        <f t="shared" si="8"/>
        <v>1.888447446955785</v>
      </c>
    </row>
    <row r="65" spans="1:17" x14ac:dyDescent="0.35">
      <c r="A65" s="14">
        <v>40087</v>
      </c>
      <c r="B65" s="15">
        <v>64</v>
      </c>
      <c r="C65" s="16"/>
      <c r="D65" s="16">
        <v>4</v>
      </c>
      <c r="E65" s="17">
        <v>95.764909248055304</v>
      </c>
      <c r="F65" s="15">
        <f t="shared" si="9"/>
        <v>84.554883318928276</v>
      </c>
      <c r="G65" s="15">
        <f t="shared" si="10"/>
        <v>84.801210025929137</v>
      </c>
      <c r="H65" s="19">
        <f t="shared" si="11"/>
        <v>1.129287061101768</v>
      </c>
      <c r="I65" s="19">
        <f t="shared" si="0"/>
        <v>1.1309228761402554</v>
      </c>
      <c r="J65" s="20">
        <f t="shared" si="1"/>
        <v>84.678549942232024</v>
      </c>
      <c r="K65" s="20">
        <f t="shared" si="2"/>
        <v>86.898376757474139</v>
      </c>
      <c r="L65" s="18">
        <f t="shared" si="3"/>
        <v>98.275362174482183</v>
      </c>
      <c r="M65" s="21">
        <f t="shared" si="4"/>
        <v>-2.5104529264268791</v>
      </c>
      <c r="N65" s="21">
        <f t="shared" si="5"/>
        <v>2.5104529264268791</v>
      </c>
      <c r="O65" s="22">
        <f t="shared" si="6"/>
        <v>2.621474761620848E-2</v>
      </c>
      <c r="P65" s="23">
        <f t="shared" si="7"/>
        <v>-2.6214747616208478</v>
      </c>
      <c r="Q65" s="23">
        <f t="shared" si="8"/>
        <v>2.6214747616208478</v>
      </c>
    </row>
    <row r="66" spans="1:17" x14ac:dyDescent="0.35">
      <c r="A66" s="14">
        <v>40179</v>
      </c>
      <c r="B66" s="15">
        <v>65</v>
      </c>
      <c r="C66" s="16">
        <v>17</v>
      </c>
      <c r="D66" s="16">
        <v>1</v>
      </c>
      <c r="E66" s="17">
        <v>78.582541054451198</v>
      </c>
      <c r="F66" s="15">
        <f t="shared" si="9"/>
        <v>85.047536732929998</v>
      </c>
      <c r="G66" s="15">
        <f t="shared" si="10"/>
        <v>85.306828003457227</v>
      </c>
      <c r="H66" s="19">
        <f t="shared" si="11"/>
        <v>0.92117527862208737</v>
      </c>
      <c r="I66" s="19">
        <f t="shared" si="0"/>
        <v>0.92680051247804263</v>
      </c>
      <c r="J66" s="20">
        <f t="shared" si="1"/>
        <v>84.789056540700756</v>
      </c>
      <c r="K66" s="20">
        <f t="shared" si="2"/>
        <v>87.512607747397695</v>
      </c>
      <c r="L66" s="18">
        <f t="shared" si="3"/>
        <v>81.106729708578101</v>
      </c>
      <c r="M66" s="21">
        <f t="shared" si="4"/>
        <v>-2.5241886541269025</v>
      </c>
      <c r="N66" s="21">
        <f t="shared" si="5"/>
        <v>2.5241886541269025</v>
      </c>
      <c r="O66" s="22">
        <f t="shared" si="6"/>
        <v>3.2121494421742468E-2</v>
      </c>
      <c r="P66" s="23">
        <f t="shared" si="7"/>
        <v>-3.2121494421742467</v>
      </c>
      <c r="Q66" s="23">
        <f t="shared" si="8"/>
        <v>3.2121494421742467</v>
      </c>
    </row>
    <row r="67" spans="1:17" x14ac:dyDescent="0.35">
      <c r="A67" s="14">
        <v>40269</v>
      </c>
      <c r="B67" s="15">
        <v>66</v>
      </c>
      <c r="C67" s="16"/>
      <c r="D67" s="16">
        <v>2</v>
      </c>
      <c r="E67" s="17">
        <v>83.8375108038029</v>
      </c>
      <c r="F67" s="15">
        <f t="shared" si="9"/>
        <v>85.566119273984455</v>
      </c>
      <c r="G67" s="15">
        <f t="shared" si="10"/>
        <v>85.842696629213506</v>
      </c>
      <c r="H67" s="19">
        <f t="shared" si="11"/>
        <v>0.97664115988723244</v>
      </c>
      <c r="I67" s="19">
        <f t="shared" ref="I67:I103" si="12">VLOOKUP(D67,$I$108:$J$111,2,FALSE)</f>
        <v>0.97392014310772945</v>
      </c>
      <c r="J67" s="20">
        <f t="shared" ref="J67:J103" si="13">E67/I67</f>
        <v>86.082530890347627</v>
      </c>
      <c r="K67" s="20">
        <f t="shared" ref="K67:K103" si="14">$B$140+$B$141*B67</f>
        <v>88.126838737321251</v>
      </c>
      <c r="L67" s="18">
        <f t="shared" ref="L67:L103" si="15">K67*I67</f>
        <v>85.828503394683707</v>
      </c>
      <c r="M67" s="21">
        <f t="shared" ref="M67:M103" si="16">E67-L67</f>
        <v>-1.9909925908808077</v>
      </c>
      <c r="N67" s="21">
        <f t="shared" ref="N67:N103" si="17">ABS(M67)</f>
        <v>1.9909925908808077</v>
      </c>
      <c r="O67" s="22">
        <f t="shared" ref="O67:O103" si="18">N67/E67</f>
        <v>2.3748231212877273E-2</v>
      </c>
      <c r="P67" s="23">
        <f t="shared" ref="P67:P103" si="19">(M67/E67)*100</f>
        <v>-2.3748231212877271</v>
      </c>
      <c r="Q67" s="23">
        <f t="shared" ref="Q67:Q103" si="20">ABS(P67)</f>
        <v>2.3748231212877271</v>
      </c>
    </row>
    <row r="68" spans="1:17" x14ac:dyDescent="0.35">
      <c r="A68" s="14">
        <v>40360</v>
      </c>
      <c r="B68" s="15">
        <v>67</v>
      </c>
      <c r="C68" s="16"/>
      <c r="D68" s="16">
        <v>3</v>
      </c>
      <c r="E68" s="17">
        <v>84.079515989628405</v>
      </c>
      <c r="F68" s="15">
        <f t="shared" si="9"/>
        <v>86.119273984442557</v>
      </c>
      <c r="G68" s="15">
        <f t="shared" si="10"/>
        <v>86.439066551426123</v>
      </c>
      <c r="H68" s="19">
        <f t="shared" si="11"/>
        <v>0.97270272972702776</v>
      </c>
      <c r="I68" s="19">
        <f t="shared" si="12"/>
        <v>0.96835646827397248</v>
      </c>
      <c r="J68" s="20">
        <f t="shared" si="13"/>
        <v>86.827029863800306</v>
      </c>
      <c r="K68" s="20">
        <f t="shared" si="14"/>
        <v>88.741069727244792</v>
      </c>
      <c r="L68" s="18">
        <f t="shared" si="15"/>
        <v>85.932988871929098</v>
      </c>
      <c r="M68" s="21">
        <f t="shared" si="16"/>
        <v>-1.853472882300693</v>
      </c>
      <c r="N68" s="21">
        <f t="shared" si="17"/>
        <v>1.853472882300693</v>
      </c>
      <c r="O68" s="22">
        <f t="shared" si="18"/>
        <v>2.2044285822593549E-2</v>
      </c>
      <c r="P68" s="23">
        <f t="shared" si="19"/>
        <v>-2.204428582259355</v>
      </c>
      <c r="Q68" s="23">
        <f t="shared" si="20"/>
        <v>2.204428582259355</v>
      </c>
    </row>
    <row r="69" spans="1:17" x14ac:dyDescent="0.35">
      <c r="A69" s="14">
        <v>40452</v>
      </c>
      <c r="B69" s="15">
        <v>68</v>
      </c>
      <c r="C69" s="16"/>
      <c r="D69" s="16">
        <v>4</v>
      </c>
      <c r="E69" s="17">
        <v>97.977528089887699</v>
      </c>
      <c r="F69" s="15">
        <f t="shared" ref="F69:F102" si="21">AVERAGE(E67:E70)</f>
        <v>86.758859118409703</v>
      </c>
      <c r="G69" s="15">
        <f t="shared" ref="G69:G101" si="22">AVERAGE(F69:F70)</f>
        <v>87.143474503025089</v>
      </c>
      <c r="H69" s="19">
        <f t="shared" ref="H69:H100" si="23">E69/G69</f>
        <v>1.1243243243243246</v>
      </c>
      <c r="I69" s="19">
        <f t="shared" si="12"/>
        <v>1.1309228761402554</v>
      </c>
      <c r="J69" s="20">
        <f t="shared" si="13"/>
        <v>86.635021854254774</v>
      </c>
      <c r="K69" s="20">
        <f t="shared" si="14"/>
        <v>89.355300717168348</v>
      </c>
      <c r="L69" s="18">
        <f t="shared" si="15"/>
        <v>101.05395368543746</v>
      </c>
      <c r="M69" s="21">
        <f t="shared" si="16"/>
        <v>-3.0764255955497646</v>
      </c>
      <c r="N69" s="21">
        <f t="shared" si="17"/>
        <v>3.0764255955497646</v>
      </c>
      <c r="O69" s="22">
        <f t="shared" si="18"/>
        <v>3.1399297936230378E-2</v>
      </c>
      <c r="P69" s="23">
        <f t="shared" si="19"/>
        <v>-3.1399297936230379</v>
      </c>
      <c r="Q69" s="23">
        <f t="shared" si="20"/>
        <v>3.1399297936230379</v>
      </c>
    </row>
    <row r="70" spans="1:17" x14ac:dyDescent="0.35">
      <c r="A70" s="14">
        <v>40544</v>
      </c>
      <c r="B70" s="15">
        <v>69</v>
      </c>
      <c r="C70" s="16">
        <v>18</v>
      </c>
      <c r="D70" s="16">
        <v>1</v>
      </c>
      <c r="E70" s="17">
        <v>81.140881590319793</v>
      </c>
      <c r="F70" s="15">
        <f t="shared" si="21"/>
        <v>87.528089887640476</v>
      </c>
      <c r="G70" s="15">
        <f t="shared" si="22"/>
        <v>87.830596369922233</v>
      </c>
      <c r="H70" s="19">
        <f t="shared" si="23"/>
        <v>0.92383389096634505</v>
      </c>
      <c r="I70" s="19">
        <f t="shared" si="12"/>
        <v>0.92680051247804263</v>
      </c>
      <c r="J70" s="20">
        <f t="shared" si="13"/>
        <v>87.549456973613999</v>
      </c>
      <c r="K70" s="20">
        <f t="shared" si="14"/>
        <v>89.969531707091903</v>
      </c>
      <c r="L70" s="18">
        <f t="shared" si="15"/>
        <v>83.383808093542285</v>
      </c>
      <c r="M70" s="21">
        <f t="shared" si="16"/>
        <v>-2.2429265032224919</v>
      </c>
      <c r="N70" s="21">
        <f t="shared" si="17"/>
        <v>2.2429265032224919</v>
      </c>
      <c r="O70" s="22">
        <f t="shared" si="18"/>
        <v>2.7642372861402035E-2</v>
      </c>
      <c r="P70" s="23">
        <f t="shared" si="19"/>
        <v>-2.7642372861402036</v>
      </c>
      <c r="Q70" s="23">
        <f t="shared" si="20"/>
        <v>2.7642372861402036</v>
      </c>
    </row>
    <row r="71" spans="1:17" x14ac:dyDescent="0.35">
      <c r="A71" s="14">
        <v>40634</v>
      </c>
      <c r="B71" s="15">
        <v>70</v>
      </c>
      <c r="C71" s="16"/>
      <c r="D71" s="16">
        <v>2</v>
      </c>
      <c r="E71" s="17">
        <v>86.914433880725994</v>
      </c>
      <c r="F71" s="15">
        <f t="shared" si="21"/>
        <v>88.133102852203976</v>
      </c>
      <c r="G71" s="15">
        <f t="shared" si="22"/>
        <v>88.66897147796027</v>
      </c>
      <c r="H71" s="19">
        <f t="shared" si="23"/>
        <v>0.98021249634467245</v>
      </c>
      <c r="I71" s="19">
        <f t="shared" si="12"/>
        <v>0.97392014310772945</v>
      </c>
      <c r="J71" s="20">
        <f t="shared" si="13"/>
        <v>89.241848518900611</v>
      </c>
      <c r="K71" s="20">
        <f t="shared" si="14"/>
        <v>90.583762697015459</v>
      </c>
      <c r="L71" s="18">
        <f t="shared" si="15"/>
        <v>88.221351129113899</v>
      </c>
      <c r="M71" s="21">
        <f t="shared" si="16"/>
        <v>-1.3069172483879044</v>
      </c>
      <c r="N71" s="21">
        <f t="shared" si="17"/>
        <v>1.3069172483879044</v>
      </c>
      <c r="O71" s="22">
        <f t="shared" si="18"/>
        <v>1.5036826336364417E-2</v>
      </c>
      <c r="P71" s="23">
        <f t="shared" si="19"/>
        <v>-1.5036826336364417</v>
      </c>
      <c r="Q71" s="23">
        <f t="shared" si="20"/>
        <v>1.5036826336364417</v>
      </c>
    </row>
    <row r="72" spans="1:17" x14ac:dyDescent="0.35">
      <c r="A72" s="14">
        <v>40725</v>
      </c>
      <c r="B72" s="15">
        <v>71</v>
      </c>
      <c r="C72" s="16"/>
      <c r="D72" s="16">
        <v>3</v>
      </c>
      <c r="E72" s="17">
        <v>86.499567847882403</v>
      </c>
      <c r="F72" s="15">
        <f t="shared" si="21"/>
        <v>89.204840103716549</v>
      </c>
      <c r="G72" s="15">
        <f t="shared" si="22"/>
        <v>89.53327571305104</v>
      </c>
      <c r="H72" s="19">
        <f t="shared" si="23"/>
        <v>0.96611642050390856</v>
      </c>
      <c r="I72" s="19">
        <f t="shared" si="12"/>
        <v>0.96835646827397248</v>
      </c>
      <c r="J72" s="20">
        <f t="shared" si="13"/>
        <v>89.326163124682608</v>
      </c>
      <c r="K72" s="20">
        <f t="shared" si="14"/>
        <v>91.197993686939014</v>
      </c>
      <c r="L72" s="18">
        <f t="shared" si="15"/>
        <v>88.312167080356303</v>
      </c>
      <c r="M72" s="21">
        <f t="shared" si="16"/>
        <v>-1.8125992324739002</v>
      </c>
      <c r="N72" s="21">
        <f t="shared" si="17"/>
        <v>1.8125992324739002</v>
      </c>
      <c r="O72" s="22">
        <f t="shared" si="18"/>
        <v>2.0955009112433091E-2</v>
      </c>
      <c r="P72" s="23">
        <f t="shared" si="19"/>
        <v>-2.0955009112433092</v>
      </c>
      <c r="Q72" s="23">
        <f t="shared" si="20"/>
        <v>2.0955009112433092</v>
      </c>
    </row>
    <row r="73" spans="1:17" x14ac:dyDescent="0.35">
      <c r="A73" s="14">
        <v>40817</v>
      </c>
      <c r="B73" s="15">
        <v>72</v>
      </c>
      <c r="C73" s="16"/>
      <c r="D73" s="16">
        <v>4</v>
      </c>
      <c r="E73" s="17">
        <v>102.26447709593801</v>
      </c>
      <c r="F73" s="15">
        <f t="shared" si="21"/>
        <v>89.861711322385531</v>
      </c>
      <c r="G73" s="15">
        <f t="shared" si="22"/>
        <v>90.099394987035481</v>
      </c>
      <c r="H73" s="19">
        <f t="shared" si="23"/>
        <v>1.1350184661134848</v>
      </c>
      <c r="I73" s="19">
        <f t="shared" si="12"/>
        <v>1.1309228761402554</v>
      </c>
      <c r="J73" s="20">
        <f t="shared" si="13"/>
        <v>90.425686183798902</v>
      </c>
      <c r="K73" s="20">
        <f t="shared" si="14"/>
        <v>91.81222467686257</v>
      </c>
      <c r="L73" s="18">
        <f t="shared" si="15"/>
        <v>103.83254519639276</v>
      </c>
      <c r="M73" s="21">
        <f t="shared" si="16"/>
        <v>-1.5680681004547523</v>
      </c>
      <c r="N73" s="21">
        <f t="shared" si="17"/>
        <v>1.5680681004547523</v>
      </c>
      <c r="O73" s="22">
        <f t="shared" si="18"/>
        <v>1.533345835214794E-2</v>
      </c>
      <c r="P73" s="23">
        <f t="shared" si="19"/>
        <v>-1.533345835214794</v>
      </c>
      <c r="Q73" s="23">
        <f t="shared" si="20"/>
        <v>1.533345835214794</v>
      </c>
    </row>
    <row r="74" spans="1:17" x14ac:dyDescent="0.35">
      <c r="A74" s="14">
        <v>40909</v>
      </c>
      <c r="B74" s="15">
        <v>73</v>
      </c>
      <c r="C74" s="16">
        <v>19</v>
      </c>
      <c r="D74" s="16">
        <v>1</v>
      </c>
      <c r="E74" s="17">
        <v>83.768366464995694</v>
      </c>
      <c r="F74" s="15">
        <f t="shared" si="21"/>
        <v>90.337078651685445</v>
      </c>
      <c r="G74" s="15">
        <f t="shared" si="22"/>
        <v>90.661192739844495</v>
      </c>
      <c r="H74" s="19">
        <f t="shared" si="23"/>
        <v>0.92397159063825673</v>
      </c>
      <c r="I74" s="19">
        <f t="shared" si="12"/>
        <v>0.92680051247804263</v>
      </c>
      <c r="J74" s="20">
        <f t="shared" si="13"/>
        <v>90.384462823633044</v>
      </c>
      <c r="K74" s="20">
        <f t="shared" si="14"/>
        <v>92.426455666786126</v>
      </c>
      <c r="L74" s="18">
        <f t="shared" si="15"/>
        <v>85.66088647850647</v>
      </c>
      <c r="M74" s="21">
        <f t="shared" si="16"/>
        <v>-1.8925200135107758</v>
      </c>
      <c r="N74" s="21">
        <f t="shared" si="17"/>
        <v>1.8925200135107758</v>
      </c>
      <c r="O74" s="22">
        <f t="shared" si="18"/>
        <v>2.2592299377135444E-2</v>
      </c>
      <c r="P74" s="23">
        <f t="shared" si="19"/>
        <v>-2.2592299377135445</v>
      </c>
      <c r="Q74" s="23">
        <f t="shared" si="20"/>
        <v>2.2592299377135445</v>
      </c>
    </row>
    <row r="75" spans="1:17" x14ac:dyDescent="0.35">
      <c r="A75" s="14">
        <v>41000</v>
      </c>
      <c r="B75" s="15">
        <v>74</v>
      </c>
      <c r="C75" s="16"/>
      <c r="D75" s="16">
        <v>2</v>
      </c>
      <c r="E75" s="17">
        <v>88.815903197925707</v>
      </c>
      <c r="F75" s="15">
        <f t="shared" si="21"/>
        <v>90.98530682800353</v>
      </c>
      <c r="G75" s="15">
        <f t="shared" si="22"/>
        <v>91.23595505617979</v>
      </c>
      <c r="H75" s="19">
        <f t="shared" si="23"/>
        <v>0.97347480106100825</v>
      </c>
      <c r="I75" s="19">
        <f t="shared" si="12"/>
        <v>0.97392014310772945</v>
      </c>
      <c r="J75" s="20">
        <f t="shared" si="13"/>
        <v>91.194235817444635</v>
      </c>
      <c r="K75" s="20">
        <f t="shared" si="14"/>
        <v>93.040686656709681</v>
      </c>
      <c r="L75" s="18">
        <f t="shared" si="15"/>
        <v>90.614198863544104</v>
      </c>
      <c r="M75" s="21">
        <f t="shared" si="16"/>
        <v>-1.7982956656183973</v>
      </c>
      <c r="N75" s="21">
        <f t="shared" si="17"/>
        <v>1.7982956656183973</v>
      </c>
      <c r="O75" s="22">
        <f t="shared" si="18"/>
        <v>2.0247451198136285E-2</v>
      </c>
      <c r="P75" s="23">
        <f t="shared" si="19"/>
        <v>-2.0247451198136286</v>
      </c>
      <c r="Q75" s="23">
        <f t="shared" si="20"/>
        <v>2.0247451198136286</v>
      </c>
    </row>
    <row r="76" spans="1:17" x14ac:dyDescent="0.35">
      <c r="A76" s="14">
        <v>41091</v>
      </c>
      <c r="B76" s="15">
        <v>75</v>
      </c>
      <c r="C76" s="16"/>
      <c r="D76" s="16">
        <v>3</v>
      </c>
      <c r="E76" s="17">
        <v>89.092480553154701</v>
      </c>
      <c r="F76" s="15">
        <f t="shared" si="21"/>
        <v>91.486603284356036</v>
      </c>
      <c r="G76" s="15">
        <f t="shared" si="22"/>
        <v>91.741573033707809</v>
      </c>
      <c r="H76" s="19">
        <f t="shared" si="23"/>
        <v>0.97112440529464461</v>
      </c>
      <c r="I76" s="19">
        <f t="shared" si="12"/>
        <v>0.96835646827397248</v>
      </c>
      <c r="J76" s="20">
        <f t="shared" si="13"/>
        <v>92.00380590419951</v>
      </c>
      <c r="K76" s="20">
        <f t="shared" si="14"/>
        <v>93.654917646633237</v>
      </c>
      <c r="L76" s="18">
        <f t="shared" si="15"/>
        <v>90.691345288783509</v>
      </c>
      <c r="M76" s="21">
        <f t="shared" si="16"/>
        <v>-1.5988647356288084</v>
      </c>
      <c r="N76" s="21">
        <f t="shared" si="17"/>
        <v>1.5988647356288084</v>
      </c>
      <c r="O76" s="22">
        <f t="shared" si="18"/>
        <v>1.7946124360909307E-2</v>
      </c>
      <c r="P76" s="23">
        <f t="shared" si="19"/>
        <v>-1.7946124360909306</v>
      </c>
      <c r="Q76" s="23">
        <f t="shared" si="20"/>
        <v>1.7946124360909306</v>
      </c>
    </row>
    <row r="77" spans="1:17" x14ac:dyDescent="0.35">
      <c r="A77" s="14">
        <v>41183</v>
      </c>
      <c r="B77" s="15">
        <v>76</v>
      </c>
      <c r="C77" s="16"/>
      <c r="D77" s="16">
        <v>4</v>
      </c>
      <c r="E77" s="17">
        <v>104.269662921348</v>
      </c>
      <c r="F77" s="15">
        <f t="shared" si="21"/>
        <v>91.996542783059581</v>
      </c>
      <c r="G77" s="15">
        <f t="shared" si="22"/>
        <v>92.277441659464074</v>
      </c>
      <c r="H77" s="19">
        <f t="shared" si="23"/>
        <v>1.1299583196740477</v>
      </c>
      <c r="I77" s="19">
        <f t="shared" si="12"/>
        <v>1.1309228761402554</v>
      </c>
      <c r="J77" s="20">
        <f t="shared" si="13"/>
        <v>92.198738854068978</v>
      </c>
      <c r="K77" s="20">
        <f t="shared" si="14"/>
        <v>94.269148636556793</v>
      </c>
      <c r="L77" s="18">
        <f t="shared" si="15"/>
        <v>106.61113670734805</v>
      </c>
      <c r="M77" s="21">
        <f t="shared" si="16"/>
        <v>-2.3414737860000514</v>
      </c>
      <c r="N77" s="21">
        <f t="shared" si="17"/>
        <v>2.3414737860000514</v>
      </c>
      <c r="O77" s="22">
        <f t="shared" si="18"/>
        <v>2.2455944714871251E-2</v>
      </c>
      <c r="P77" s="23">
        <f t="shared" si="19"/>
        <v>-2.245594471487125</v>
      </c>
      <c r="Q77" s="23">
        <f t="shared" si="20"/>
        <v>2.245594471487125</v>
      </c>
    </row>
    <row r="78" spans="1:17" x14ac:dyDescent="0.35">
      <c r="A78" s="14">
        <v>41275</v>
      </c>
      <c r="B78" s="15">
        <v>77</v>
      </c>
      <c r="C78" s="16">
        <v>20</v>
      </c>
      <c r="D78" s="16">
        <v>1</v>
      </c>
      <c r="E78" s="17">
        <v>85.808124459809903</v>
      </c>
      <c r="F78" s="15">
        <f t="shared" si="21"/>
        <v>92.558340535868552</v>
      </c>
      <c r="G78" s="15">
        <f t="shared" si="22"/>
        <v>92.990492653413924</v>
      </c>
      <c r="H78" s="19">
        <f t="shared" si="23"/>
        <v>0.9227623385072975</v>
      </c>
      <c r="I78" s="19">
        <f t="shared" si="12"/>
        <v>0.92680051247804263</v>
      </c>
      <c r="J78" s="20">
        <f t="shared" si="13"/>
        <v>92.58532262825311</v>
      </c>
      <c r="K78" s="20">
        <f t="shared" si="14"/>
        <v>94.883379626480348</v>
      </c>
      <c r="L78" s="18">
        <f t="shared" si="15"/>
        <v>87.937964863470654</v>
      </c>
      <c r="M78" s="21">
        <f t="shared" si="16"/>
        <v>-2.1298404036607508</v>
      </c>
      <c r="N78" s="21">
        <f t="shared" si="17"/>
        <v>2.1298404036607508</v>
      </c>
      <c r="O78" s="22">
        <f t="shared" si="18"/>
        <v>2.4820964414136656E-2</v>
      </c>
      <c r="P78" s="23">
        <f t="shared" si="19"/>
        <v>-2.4820964414136655</v>
      </c>
      <c r="Q78" s="23">
        <f t="shared" si="20"/>
        <v>2.4820964414136655</v>
      </c>
    </row>
    <row r="79" spans="1:17" x14ac:dyDescent="0.35">
      <c r="A79" s="14">
        <v>41365</v>
      </c>
      <c r="B79" s="15">
        <v>78</v>
      </c>
      <c r="C79" s="16"/>
      <c r="D79" s="16">
        <v>2</v>
      </c>
      <c r="E79" s="17">
        <v>91.063094209161605</v>
      </c>
      <c r="F79" s="15">
        <f t="shared" si="21"/>
        <v>93.422644770959295</v>
      </c>
      <c r="G79" s="15">
        <f t="shared" si="22"/>
        <v>93.954191875540175</v>
      </c>
      <c r="H79" s="19">
        <f t="shared" si="23"/>
        <v>0.96922864633641503</v>
      </c>
      <c r="I79" s="19">
        <f t="shared" si="12"/>
        <v>0.97392014310772945</v>
      </c>
      <c r="J79" s="20">
        <f t="shared" si="13"/>
        <v>93.501602624814723</v>
      </c>
      <c r="K79" s="20">
        <f t="shared" si="14"/>
        <v>95.497610616403904</v>
      </c>
      <c r="L79" s="18">
        <f t="shared" si="15"/>
        <v>93.007046597974309</v>
      </c>
      <c r="M79" s="21">
        <f t="shared" si="16"/>
        <v>-1.9439523888127042</v>
      </c>
      <c r="N79" s="21">
        <f t="shared" si="17"/>
        <v>1.9439523888127042</v>
      </c>
      <c r="O79" s="22">
        <f t="shared" si="18"/>
        <v>2.1347313153533592E-2</v>
      </c>
      <c r="P79" s="23">
        <f t="shared" si="19"/>
        <v>-2.1347313153533594</v>
      </c>
      <c r="Q79" s="23">
        <f t="shared" si="20"/>
        <v>2.1347313153533594</v>
      </c>
    </row>
    <row r="80" spans="1:17" x14ac:dyDescent="0.35">
      <c r="A80" s="14">
        <v>41456</v>
      </c>
      <c r="B80" s="15">
        <v>79</v>
      </c>
      <c r="C80" s="16"/>
      <c r="D80" s="16">
        <v>3</v>
      </c>
      <c r="E80" s="17">
        <v>92.549697493517698</v>
      </c>
      <c r="F80" s="15">
        <f t="shared" si="21"/>
        <v>94.485738980121056</v>
      </c>
      <c r="G80" s="15">
        <f t="shared" si="22"/>
        <v>94.930855661192794</v>
      </c>
      <c r="H80" s="19">
        <f t="shared" si="23"/>
        <v>0.9749169208357984</v>
      </c>
      <c r="I80" s="19">
        <f t="shared" si="12"/>
        <v>0.96835646827397248</v>
      </c>
      <c r="J80" s="20">
        <f t="shared" si="13"/>
        <v>95.573996276888664</v>
      </c>
      <c r="K80" s="20">
        <f t="shared" si="14"/>
        <v>96.111841606327459</v>
      </c>
      <c r="L80" s="18">
        <f t="shared" si="15"/>
        <v>93.070523497210701</v>
      </c>
      <c r="M80" s="21">
        <f t="shared" si="16"/>
        <v>-0.5208260036930028</v>
      </c>
      <c r="N80" s="21">
        <f t="shared" si="17"/>
        <v>0.5208260036930028</v>
      </c>
      <c r="O80" s="22">
        <f t="shared" si="18"/>
        <v>5.6275278882406089E-3</v>
      </c>
      <c r="P80" s="23">
        <f t="shared" si="19"/>
        <v>-0.56275278882406088</v>
      </c>
      <c r="Q80" s="23">
        <f t="shared" si="20"/>
        <v>0.56275278882406088</v>
      </c>
    </row>
    <row r="81" spans="1:17" x14ac:dyDescent="0.35">
      <c r="A81" s="14">
        <v>41548</v>
      </c>
      <c r="B81" s="15">
        <v>80</v>
      </c>
      <c r="C81" s="16"/>
      <c r="D81" s="16">
        <v>4</v>
      </c>
      <c r="E81" s="17">
        <v>108.522039757995</v>
      </c>
      <c r="F81" s="15">
        <f t="shared" si="21"/>
        <v>95.375972342264532</v>
      </c>
      <c r="G81" s="15">
        <f t="shared" si="22"/>
        <v>96.028522039758059</v>
      </c>
      <c r="H81" s="19">
        <f t="shared" si="23"/>
        <v>1.1301021556185602</v>
      </c>
      <c r="I81" s="19">
        <f t="shared" si="12"/>
        <v>1.1309228761402554</v>
      </c>
      <c r="J81" s="20">
        <f t="shared" si="13"/>
        <v>95.958833309988023</v>
      </c>
      <c r="K81" s="20">
        <f t="shared" si="14"/>
        <v>96.726072596251015</v>
      </c>
      <c r="L81" s="18">
        <f t="shared" si="15"/>
        <v>109.38972821830335</v>
      </c>
      <c r="M81" s="21">
        <f t="shared" si="16"/>
        <v>-0.86768846030834368</v>
      </c>
      <c r="N81" s="21">
        <f t="shared" si="17"/>
        <v>0.86768846030834368</v>
      </c>
      <c r="O81" s="22">
        <f t="shared" si="18"/>
        <v>7.99550452832711E-3</v>
      </c>
      <c r="P81" s="23">
        <f t="shared" si="19"/>
        <v>-0.79955045283271098</v>
      </c>
      <c r="Q81" s="23">
        <f t="shared" si="20"/>
        <v>0.79955045283271098</v>
      </c>
    </row>
    <row r="82" spans="1:17" x14ac:dyDescent="0.35">
      <c r="A82" s="14">
        <v>41640</v>
      </c>
      <c r="B82" s="15">
        <v>81</v>
      </c>
      <c r="C82" s="16">
        <v>21</v>
      </c>
      <c r="D82" s="16">
        <v>1</v>
      </c>
      <c r="E82" s="17">
        <v>89.369057908383795</v>
      </c>
      <c r="F82" s="15">
        <f t="shared" si="21"/>
        <v>96.681071737251571</v>
      </c>
      <c r="G82" s="15">
        <f t="shared" si="22"/>
        <v>97.009507346586062</v>
      </c>
      <c r="H82" s="19">
        <f t="shared" si="23"/>
        <v>0.92124019957234482</v>
      </c>
      <c r="I82" s="19">
        <f t="shared" si="12"/>
        <v>0.92680051247804263</v>
      </c>
      <c r="J82" s="20">
        <f t="shared" si="13"/>
        <v>96.42750160919995</v>
      </c>
      <c r="K82" s="20">
        <f t="shared" si="14"/>
        <v>97.340303586174571</v>
      </c>
      <c r="L82" s="18">
        <f t="shared" si="15"/>
        <v>90.215043248434839</v>
      </c>
      <c r="M82" s="21">
        <f t="shared" si="16"/>
        <v>-0.84598534005104398</v>
      </c>
      <c r="N82" s="21">
        <f t="shared" si="17"/>
        <v>0.84598534005104398</v>
      </c>
      <c r="O82" s="22">
        <f t="shared" si="18"/>
        <v>9.4661995980566474E-3</v>
      </c>
      <c r="P82" s="23">
        <f t="shared" si="19"/>
        <v>-0.94661995980566471</v>
      </c>
      <c r="Q82" s="23">
        <f t="shared" si="20"/>
        <v>0.94661995980566471</v>
      </c>
    </row>
    <row r="83" spans="1:17" x14ac:dyDescent="0.35">
      <c r="A83" s="14">
        <v>41730</v>
      </c>
      <c r="B83" s="15">
        <v>82</v>
      </c>
      <c r="C83" s="16"/>
      <c r="D83" s="16">
        <v>2</v>
      </c>
      <c r="E83" s="17">
        <v>96.283491789109803</v>
      </c>
      <c r="F83" s="15">
        <f t="shared" si="21"/>
        <v>97.337942955920553</v>
      </c>
      <c r="G83" s="15">
        <f t="shared" si="22"/>
        <v>97.878133102852303</v>
      </c>
      <c r="H83" s="19">
        <f t="shared" si="23"/>
        <v>0.98370788997306657</v>
      </c>
      <c r="I83" s="19">
        <f t="shared" si="12"/>
        <v>0.97392014310772945</v>
      </c>
      <c r="J83" s="20">
        <f t="shared" si="13"/>
        <v>98.861793208090035</v>
      </c>
      <c r="K83" s="20">
        <f t="shared" si="14"/>
        <v>97.954534576098126</v>
      </c>
      <c r="L83" s="18">
        <f t="shared" si="15"/>
        <v>95.399894332404514</v>
      </c>
      <c r="M83" s="21">
        <f t="shared" si="16"/>
        <v>0.88359745670528866</v>
      </c>
      <c r="N83" s="21">
        <f t="shared" si="17"/>
        <v>0.88359745670528866</v>
      </c>
      <c r="O83" s="22">
        <f t="shared" si="18"/>
        <v>9.1770400126393054E-3</v>
      </c>
      <c r="P83" s="23">
        <f t="shared" si="19"/>
        <v>0.91770400126393059</v>
      </c>
      <c r="Q83" s="23">
        <f t="shared" si="20"/>
        <v>0.91770400126393059</v>
      </c>
    </row>
    <row r="84" spans="1:17" x14ac:dyDescent="0.35">
      <c r="A84" s="14">
        <v>41821</v>
      </c>
      <c r="B84" s="15">
        <v>83</v>
      </c>
      <c r="C84" s="16"/>
      <c r="D84" s="16">
        <v>3</v>
      </c>
      <c r="E84" s="17">
        <v>95.177182368193598</v>
      </c>
      <c r="F84" s="15">
        <f t="shared" si="21"/>
        <v>98.418323249784052</v>
      </c>
      <c r="G84" s="15">
        <f t="shared" si="22"/>
        <v>98.777009507346719</v>
      </c>
      <c r="H84" s="19">
        <f t="shared" si="23"/>
        <v>0.96355602222513759</v>
      </c>
      <c r="I84" s="19">
        <f t="shared" si="12"/>
        <v>0.96835646827397248</v>
      </c>
      <c r="J84" s="20">
        <f t="shared" si="13"/>
        <v>98.28734096013244</v>
      </c>
      <c r="K84" s="20">
        <f t="shared" si="14"/>
        <v>98.568765566021682</v>
      </c>
      <c r="L84" s="18">
        <f t="shared" si="15"/>
        <v>95.449701705637906</v>
      </c>
      <c r="M84" s="21">
        <f t="shared" si="16"/>
        <v>-0.27251933744430801</v>
      </c>
      <c r="N84" s="21">
        <f t="shared" si="17"/>
        <v>0.27251933744430801</v>
      </c>
      <c r="O84" s="22">
        <f t="shared" si="18"/>
        <v>2.8632843572744676E-3</v>
      </c>
      <c r="P84" s="23">
        <f t="shared" si="19"/>
        <v>-0.28632843572744676</v>
      </c>
      <c r="Q84" s="23">
        <f t="shared" si="20"/>
        <v>0.28632843572744676</v>
      </c>
    </row>
    <row r="85" spans="1:17" x14ac:dyDescent="0.35">
      <c r="A85" s="14">
        <v>41913</v>
      </c>
      <c r="B85" s="15">
        <v>84</v>
      </c>
      <c r="C85" s="16"/>
      <c r="D85" s="16">
        <v>4</v>
      </c>
      <c r="E85" s="17">
        <v>112.843560933449</v>
      </c>
      <c r="F85" s="15">
        <f t="shared" si="21"/>
        <v>99.135695764909372</v>
      </c>
      <c r="G85" s="15">
        <f t="shared" si="22"/>
        <v>99.278305963699353</v>
      </c>
      <c r="H85" s="19">
        <f t="shared" si="23"/>
        <v>1.1366386627780465</v>
      </c>
      <c r="I85" s="19">
        <f t="shared" si="12"/>
        <v>1.1309228761402554</v>
      </c>
      <c r="J85" s="20">
        <f t="shared" si="13"/>
        <v>99.780067513157547</v>
      </c>
      <c r="K85" s="20">
        <f t="shared" si="14"/>
        <v>99.182996555945238</v>
      </c>
      <c r="L85" s="18">
        <f t="shared" si="15"/>
        <v>112.16831972925864</v>
      </c>
      <c r="M85" s="21">
        <f t="shared" si="16"/>
        <v>0.67524120419035683</v>
      </c>
      <c r="N85" s="21">
        <f t="shared" si="17"/>
        <v>0.67524120419035683</v>
      </c>
      <c r="O85" s="22">
        <f t="shared" si="18"/>
        <v>5.9838700463253668E-3</v>
      </c>
      <c r="P85" s="23">
        <f t="shared" si="19"/>
        <v>0.59838700463253669</v>
      </c>
      <c r="Q85" s="23">
        <f t="shared" si="20"/>
        <v>0.59838700463253669</v>
      </c>
    </row>
    <row r="86" spans="1:17" x14ac:dyDescent="0.35">
      <c r="A86" s="14">
        <v>42005</v>
      </c>
      <c r="B86" s="15">
        <v>85</v>
      </c>
      <c r="C86" s="16">
        <v>22</v>
      </c>
      <c r="D86" s="16">
        <v>1</v>
      </c>
      <c r="E86" s="17">
        <v>92.238547968885101</v>
      </c>
      <c r="F86" s="15">
        <f t="shared" si="21"/>
        <v>99.42091616248932</v>
      </c>
      <c r="G86" s="15">
        <f t="shared" si="22"/>
        <v>99.66292134831474</v>
      </c>
      <c r="H86" s="19">
        <f t="shared" si="23"/>
        <v>0.92550516000346816</v>
      </c>
      <c r="I86" s="19">
        <f t="shared" si="12"/>
        <v>0.92680051247804263</v>
      </c>
      <c r="J86" s="20">
        <f t="shared" si="13"/>
        <v>99.523626419089169</v>
      </c>
      <c r="K86" s="20">
        <f t="shared" si="14"/>
        <v>99.797227545868779</v>
      </c>
      <c r="L86" s="18">
        <f t="shared" si="15"/>
        <v>92.492121633399023</v>
      </c>
      <c r="M86" s="21">
        <f t="shared" si="16"/>
        <v>-0.25357366451392238</v>
      </c>
      <c r="N86" s="21">
        <f t="shared" si="17"/>
        <v>0.25357366451392238</v>
      </c>
      <c r="O86" s="22">
        <f t="shared" si="18"/>
        <v>2.7491072886301352E-3</v>
      </c>
      <c r="P86" s="23">
        <f t="shared" si="19"/>
        <v>-0.27491072886301354</v>
      </c>
      <c r="Q86" s="23">
        <f t="shared" si="20"/>
        <v>0.27491072886301354</v>
      </c>
    </row>
    <row r="87" spans="1:17" x14ac:dyDescent="0.35">
      <c r="A87" s="14">
        <v>42095</v>
      </c>
      <c r="B87" s="15">
        <v>86</v>
      </c>
      <c r="C87" s="16"/>
      <c r="D87" s="16">
        <v>2</v>
      </c>
      <c r="E87" s="17">
        <v>97.424373379429596</v>
      </c>
      <c r="F87" s="15">
        <f t="shared" si="21"/>
        <v>99.904926534140145</v>
      </c>
      <c r="G87" s="15">
        <f t="shared" si="22"/>
        <v>99.952463267070144</v>
      </c>
      <c r="H87" s="19">
        <f t="shared" si="23"/>
        <v>0.97470707769466813</v>
      </c>
      <c r="I87" s="19">
        <f t="shared" si="12"/>
        <v>0.97392014310772945</v>
      </c>
      <c r="J87" s="20">
        <f t="shared" si="13"/>
        <v>100.03322558721642</v>
      </c>
      <c r="K87" s="20">
        <f t="shared" si="14"/>
        <v>100.41145853579233</v>
      </c>
      <c r="L87" s="18">
        <f t="shared" si="15"/>
        <v>97.79274206683472</v>
      </c>
      <c r="M87" s="21">
        <f t="shared" si="16"/>
        <v>-0.3683686874051233</v>
      </c>
      <c r="N87" s="21">
        <f t="shared" si="17"/>
        <v>0.3683686874051233</v>
      </c>
      <c r="O87" s="22">
        <f t="shared" si="18"/>
        <v>3.7810732019848076E-3</v>
      </c>
      <c r="P87" s="23">
        <f t="shared" si="19"/>
        <v>-0.37810732019848076</v>
      </c>
      <c r="Q87" s="23">
        <f t="shared" si="20"/>
        <v>0.37810732019848076</v>
      </c>
    </row>
    <row r="88" spans="1:17" x14ac:dyDescent="0.35">
      <c r="A88" s="14">
        <v>42186</v>
      </c>
      <c r="B88" s="15">
        <v>87</v>
      </c>
      <c r="C88" s="16"/>
      <c r="D88" s="16">
        <v>3</v>
      </c>
      <c r="E88" s="17">
        <v>97.1132238547969</v>
      </c>
      <c r="F88" s="15">
        <f t="shared" si="21"/>
        <v>100.00000000000014</v>
      </c>
      <c r="G88" s="15">
        <f t="shared" si="22"/>
        <v>100.16421780466737</v>
      </c>
      <c r="H88" s="19">
        <f t="shared" si="23"/>
        <v>0.96954008111139756</v>
      </c>
      <c r="I88" s="19">
        <f t="shared" si="12"/>
        <v>0.96835646827397248</v>
      </c>
      <c r="J88" s="20">
        <f t="shared" si="13"/>
        <v>100.28664756883838</v>
      </c>
      <c r="K88" s="20">
        <f t="shared" si="14"/>
        <v>101.02568952571589</v>
      </c>
      <c r="L88" s="18">
        <f t="shared" si="15"/>
        <v>97.828879914065098</v>
      </c>
      <c r="M88" s="21">
        <f t="shared" si="16"/>
        <v>-0.71565605926819842</v>
      </c>
      <c r="N88" s="21">
        <f t="shared" si="17"/>
        <v>0.71565605926819842</v>
      </c>
      <c r="O88" s="22">
        <f t="shared" si="18"/>
        <v>7.3692956619197713E-3</v>
      </c>
      <c r="P88" s="23">
        <f t="shared" si="19"/>
        <v>-0.73692956619197714</v>
      </c>
      <c r="Q88" s="23">
        <f t="shared" si="20"/>
        <v>0.73692956619197714</v>
      </c>
    </row>
    <row r="89" spans="1:17" x14ac:dyDescent="0.35">
      <c r="A89" s="14">
        <v>42278</v>
      </c>
      <c r="B89" s="15">
        <v>88</v>
      </c>
      <c r="C89" s="16"/>
      <c r="D89" s="16">
        <v>4</v>
      </c>
      <c r="E89" s="17">
        <v>113.223854796889</v>
      </c>
      <c r="F89" s="15">
        <f t="shared" si="21"/>
        <v>100.32843560933462</v>
      </c>
      <c r="G89" s="15">
        <f t="shared" si="22"/>
        <v>100.55315471045822</v>
      </c>
      <c r="H89" s="19">
        <f t="shared" si="23"/>
        <v>1.1260099707753171</v>
      </c>
      <c r="I89" s="19">
        <f t="shared" si="12"/>
        <v>1.1309228761402554</v>
      </c>
      <c r="J89" s="20">
        <f t="shared" si="13"/>
        <v>100.1163361230365</v>
      </c>
      <c r="K89" s="20">
        <f t="shared" si="14"/>
        <v>101.63992051563945</v>
      </c>
      <c r="L89" s="18">
        <f t="shared" si="15"/>
        <v>114.94691124021392</v>
      </c>
      <c r="M89" s="21">
        <f t="shared" si="16"/>
        <v>-1.7230564433249214</v>
      </c>
      <c r="N89" s="21">
        <f t="shared" si="17"/>
        <v>1.7230564433249214</v>
      </c>
      <c r="O89" s="22">
        <f t="shared" si="18"/>
        <v>1.5218139732266605E-2</v>
      </c>
      <c r="P89" s="23">
        <f t="shared" si="19"/>
        <v>-1.5218139732266605</v>
      </c>
      <c r="Q89" s="23">
        <f t="shared" si="20"/>
        <v>1.5218139732266605</v>
      </c>
    </row>
    <row r="90" spans="1:17" x14ac:dyDescent="0.35">
      <c r="A90" s="14">
        <v>42370</v>
      </c>
      <c r="B90" s="15">
        <v>89</v>
      </c>
      <c r="C90" s="16">
        <v>23</v>
      </c>
      <c r="D90" s="16">
        <v>1</v>
      </c>
      <c r="E90" s="17">
        <v>93.552290406222994</v>
      </c>
      <c r="F90" s="15">
        <f t="shared" si="21"/>
        <v>100.77787381158183</v>
      </c>
      <c r="G90" s="15">
        <f t="shared" si="22"/>
        <v>101.19706136560083</v>
      </c>
      <c r="H90" s="19">
        <f t="shared" si="23"/>
        <v>0.92445659136524627</v>
      </c>
      <c r="I90" s="19">
        <f t="shared" si="12"/>
        <v>0.92680051247804263</v>
      </c>
      <c r="J90" s="20">
        <f t="shared" si="13"/>
        <v>100.94112934409863</v>
      </c>
      <c r="K90" s="20">
        <f t="shared" si="14"/>
        <v>102.254151505563</v>
      </c>
      <c r="L90" s="18">
        <f t="shared" si="15"/>
        <v>94.769200018363208</v>
      </c>
      <c r="M90" s="21">
        <f t="shared" si="16"/>
        <v>-1.2169096121402134</v>
      </c>
      <c r="N90" s="21">
        <f t="shared" si="17"/>
        <v>1.2169096121402134</v>
      </c>
      <c r="O90" s="22">
        <f t="shared" si="18"/>
        <v>1.3007801378845408E-2</v>
      </c>
      <c r="P90" s="23">
        <f t="shared" si="19"/>
        <v>-1.3007801378845407</v>
      </c>
      <c r="Q90" s="23">
        <f t="shared" si="20"/>
        <v>1.3007801378845407</v>
      </c>
    </row>
    <row r="91" spans="1:17" x14ac:dyDescent="0.35">
      <c r="A91" s="14">
        <v>42461</v>
      </c>
      <c r="B91" s="15">
        <v>90</v>
      </c>
      <c r="C91" s="16"/>
      <c r="D91" s="16">
        <v>2</v>
      </c>
      <c r="E91" s="17">
        <v>99.2221261884184</v>
      </c>
      <c r="F91" s="15">
        <f t="shared" si="21"/>
        <v>101.61624891961984</v>
      </c>
      <c r="G91" s="15">
        <f t="shared" si="22"/>
        <v>102.51080380293871</v>
      </c>
      <c r="H91" s="19">
        <f t="shared" si="23"/>
        <v>0.96791872180768102</v>
      </c>
      <c r="I91" s="19">
        <f t="shared" si="12"/>
        <v>0.97392014310772945</v>
      </c>
      <c r="J91" s="20">
        <f t="shared" si="13"/>
        <v>101.87911903311257</v>
      </c>
      <c r="K91" s="20">
        <f t="shared" si="14"/>
        <v>102.86838249548656</v>
      </c>
      <c r="L91" s="18">
        <f t="shared" si="15"/>
        <v>100.18558980126492</v>
      </c>
      <c r="M91" s="21">
        <f t="shared" si="16"/>
        <v>-0.9634636128465246</v>
      </c>
      <c r="N91" s="21">
        <f t="shared" si="17"/>
        <v>0.9634636128465246</v>
      </c>
      <c r="O91" s="22">
        <f t="shared" si="18"/>
        <v>9.7101689900995474E-3</v>
      </c>
      <c r="P91" s="23">
        <f t="shared" si="19"/>
        <v>-0.97101689900995469</v>
      </c>
      <c r="Q91" s="23">
        <f t="shared" si="20"/>
        <v>0.97101689900995469</v>
      </c>
    </row>
    <row r="92" spans="1:17" x14ac:dyDescent="0.35">
      <c r="A92" s="14">
        <v>42552</v>
      </c>
      <c r="B92" s="15">
        <v>91</v>
      </c>
      <c r="C92" s="16"/>
      <c r="D92" s="16">
        <v>3</v>
      </c>
      <c r="E92" s="17">
        <v>100.466724286949</v>
      </c>
      <c r="F92" s="15">
        <f t="shared" si="21"/>
        <v>103.4053586862576</v>
      </c>
      <c r="G92" s="15">
        <f t="shared" si="22"/>
        <v>103.76836646499572</v>
      </c>
      <c r="H92" s="19">
        <f t="shared" si="23"/>
        <v>0.96818257537897678</v>
      </c>
      <c r="I92" s="19">
        <f t="shared" si="12"/>
        <v>0.96835646827397248</v>
      </c>
      <c r="J92" s="20">
        <f t="shared" si="13"/>
        <v>103.74973223034684</v>
      </c>
      <c r="K92" s="20">
        <f t="shared" si="14"/>
        <v>103.4826134854101</v>
      </c>
      <c r="L92" s="18">
        <f t="shared" si="15"/>
        <v>100.20805812249228</v>
      </c>
      <c r="M92" s="21">
        <f t="shared" si="16"/>
        <v>0.25866616445672719</v>
      </c>
      <c r="N92" s="21">
        <f t="shared" si="17"/>
        <v>0.25866616445672719</v>
      </c>
      <c r="O92" s="22">
        <f t="shared" si="18"/>
        <v>2.574645150347844E-3</v>
      </c>
      <c r="P92" s="23">
        <f t="shared" si="19"/>
        <v>0.2574645150347844</v>
      </c>
      <c r="Q92" s="23">
        <f t="shared" si="20"/>
        <v>0.2574645150347844</v>
      </c>
    </row>
    <row r="93" spans="1:17" x14ac:dyDescent="0.35">
      <c r="A93" s="14">
        <v>42644</v>
      </c>
      <c r="B93" s="15">
        <v>92</v>
      </c>
      <c r="C93" s="16"/>
      <c r="D93" s="16">
        <v>4</v>
      </c>
      <c r="E93" s="17">
        <v>120.38029386344</v>
      </c>
      <c r="F93" s="15">
        <f t="shared" si="21"/>
        <v>104.13137424373383</v>
      </c>
      <c r="G93" s="15">
        <f t="shared" si="22"/>
        <v>104.8228176318064</v>
      </c>
      <c r="H93" s="19">
        <f t="shared" si="23"/>
        <v>1.1484168865435362</v>
      </c>
      <c r="I93" s="19">
        <f t="shared" si="12"/>
        <v>1.1309228761402554</v>
      </c>
      <c r="J93" s="20">
        <f t="shared" si="13"/>
        <v>106.44429996348453</v>
      </c>
      <c r="K93" s="20">
        <f t="shared" si="14"/>
        <v>104.09684447533365</v>
      </c>
      <c r="L93" s="18">
        <f t="shared" si="15"/>
        <v>117.7255027511692</v>
      </c>
      <c r="M93" s="21">
        <f t="shared" si="16"/>
        <v>2.6547911122708001</v>
      </c>
      <c r="N93" s="21">
        <f t="shared" si="17"/>
        <v>2.6547911122708001</v>
      </c>
      <c r="O93" s="22">
        <f t="shared" si="18"/>
        <v>2.205336959288709E-2</v>
      </c>
      <c r="P93" s="23">
        <f t="shared" si="19"/>
        <v>2.2053369592887089</v>
      </c>
      <c r="Q93" s="23">
        <f t="shared" si="20"/>
        <v>2.2053369592887089</v>
      </c>
    </row>
    <row r="94" spans="1:17" x14ac:dyDescent="0.35">
      <c r="A94" s="14">
        <v>42736</v>
      </c>
      <c r="B94" s="15">
        <v>93</v>
      </c>
      <c r="C94" s="16">
        <v>24</v>
      </c>
      <c r="D94" s="16">
        <v>1</v>
      </c>
      <c r="E94" s="17">
        <v>96.456352636127903</v>
      </c>
      <c r="F94" s="15">
        <f t="shared" si="21"/>
        <v>105.51426101987897</v>
      </c>
      <c r="G94" s="15">
        <f t="shared" si="22"/>
        <v>106.09766637856522</v>
      </c>
      <c r="H94" s="19">
        <f t="shared" si="23"/>
        <v>0.90912793776220946</v>
      </c>
      <c r="I94" s="19">
        <f t="shared" si="12"/>
        <v>0.92680051247804263</v>
      </c>
      <c r="J94" s="20">
        <f t="shared" si="13"/>
        <v>104.07455686254069</v>
      </c>
      <c r="K94" s="20">
        <f t="shared" si="14"/>
        <v>104.71107546525721</v>
      </c>
      <c r="L94" s="18">
        <f t="shared" si="15"/>
        <v>97.046278403327378</v>
      </c>
      <c r="M94" s="21">
        <f t="shared" si="16"/>
        <v>-0.58992576719947465</v>
      </c>
      <c r="N94" s="21">
        <f t="shared" si="17"/>
        <v>0.58992576719947465</v>
      </c>
      <c r="O94" s="22">
        <f t="shared" si="18"/>
        <v>6.1159866724891784E-3</v>
      </c>
      <c r="P94" s="23">
        <f t="shared" si="19"/>
        <v>-0.61159866724891787</v>
      </c>
      <c r="Q94" s="23">
        <f t="shared" si="20"/>
        <v>0.61159866724891787</v>
      </c>
    </row>
    <row r="95" spans="1:17" x14ac:dyDescent="0.35">
      <c r="A95" s="14">
        <v>42826</v>
      </c>
      <c r="B95" s="15">
        <v>94</v>
      </c>
      <c r="C95" s="16"/>
      <c r="D95" s="16">
        <v>2</v>
      </c>
      <c r="E95" s="17">
        <v>104.753673292999</v>
      </c>
      <c r="F95" s="15">
        <f t="shared" si="21"/>
        <v>106.68107173725147</v>
      </c>
      <c r="G95" s="15">
        <f t="shared" si="22"/>
        <v>107.27312013828859</v>
      </c>
      <c r="H95" s="19">
        <f t="shared" si="23"/>
        <v>0.97651371711718915</v>
      </c>
      <c r="I95" s="19">
        <f t="shared" si="12"/>
        <v>0.97392014310772945</v>
      </c>
      <c r="J95" s="20">
        <f t="shared" si="13"/>
        <v>107.55879117433116</v>
      </c>
      <c r="K95" s="20">
        <f t="shared" si="14"/>
        <v>105.32530645518077</v>
      </c>
      <c r="L95" s="18">
        <f t="shared" si="15"/>
        <v>102.57843753569512</v>
      </c>
      <c r="M95" s="21">
        <f t="shared" si="16"/>
        <v>2.1752357573038807</v>
      </c>
      <c r="N95" s="21">
        <f t="shared" si="17"/>
        <v>2.1752357573038807</v>
      </c>
      <c r="O95" s="22">
        <f t="shared" si="18"/>
        <v>2.0765245636968591E-2</v>
      </c>
      <c r="P95" s="23">
        <f t="shared" si="19"/>
        <v>2.076524563696859</v>
      </c>
      <c r="Q95" s="23">
        <f t="shared" si="20"/>
        <v>2.076524563696859</v>
      </c>
    </row>
    <row r="96" spans="1:17" x14ac:dyDescent="0.35">
      <c r="A96" s="14">
        <v>42917</v>
      </c>
      <c r="B96" s="15">
        <v>95</v>
      </c>
      <c r="C96" s="16"/>
      <c r="D96" s="16">
        <v>3</v>
      </c>
      <c r="E96" s="17">
        <v>105.133967156439</v>
      </c>
      <c r="F96" s="15">
        <f t="shared" si="21"/>
        <v>107.86516853932572</v>
      </c>
      <c r="G96" s="15">
        <f t="shared" si="22"/>
        <v>108.41832324978387</v>
      </c>
      <c r="H96" s="19">
        <f t="shared" si="23"/>
        <v>0.96970663265306112</v>
      </c>
      <c r="I96" s="19">
        <f t="shared" si="12"/>
        <v>0.96835646827397248</v>
      </c>
      <c r="J96" s="20">
        <f t="shared" si="13"/>
        <v>108.56948923347714</v>
      </c>
      <c r="K96" s="20">
        <f t="shared" si="14"/>
        <v>105.93953744510432</v>
      </c>
      <c r="L96" s="18">
        <f t="shared" si="15"/>
        <v>102.58723633091948</v>
      </c>
      <c r="M96" s="21">
        <f t="shared" si="16"/>
        <v>2.5467308255195178</v>
      </c>
      <c r="N96" s="21">
        <f t="shared" si="17"/>
        <v>2.5467308255195178</v>
      </c>
      <c r="O96" s="22">
        <f t="shared" si="18"/>
        <v>2.4223672847139791E-2</v>
      </c>
      <c r="P96" s="23">
        <f t="shared" si="19"/>
        <v>2.422367284713979</v>
      </c>
      <c r="Q96" s="23">
        <f t="shared" si="20"/>
        <v>2.422367284713979</v>
      </c>
    </row>
    <row r="97" spans="1:17" x14ac:dyDescent="0.35">
      <c r="A97" s="14">
        <v>43009</v>
      </c>
      <c r="B97" s="15">
        <v>96</v>
      </c>
      <c r="C97" s="16"/>
      <c r="D97" s="16">
        <v>4</v>
      </c>
      <c r="E97" s="17">
        <v>125.11668107173701</v>
      </c>
      <c r="F97" s="15">
        <f t="shared" si="21"/>
        <v>108.971477960242</v>
      </c>
      <c r="G97" s="15">
        <f t="shared" si="22"/>
        <v>109.45116681071738</v>
      </c>
      <c r="H97" s="19">
        <f t="shared" si="23"/>
        <v>1.1431278872349644</v>
      </c>
      <c r="I97" s="19">
        <f t="shared" si="12"/>
        <v>1.1309228761402554</v>
      </c>
      <c r="J97" s="20">
        <f t="shared" si="13"/>
        <v>110.63237265015781</v>
      </c>
      <c r="K97" s="20">
        <f t="shared" si="14"/>
        <v>106.55376843502788</v>
      </c>
      <c r="L97" s="18">
        <f t="shared" si="15"/>
        <v>120.5040942621245</v>
      </c>
      <c r="M97" s="21">
        <f t="shared" si="16"/>
        <v>4.6125868096125089</v>
      </c>
      <c r="N97" s="21">
        <f t="shared" si="17"/>
        <v>4.6125868096125089</v>
      </c>
      <c r="O97" s="22">
        <f t="shared" si="18"/>
        <v>3.6866281698823451E-2</v>
      </c>
      <c r="P97" s="23">
        <f t="shared" si="19"/>
        <v>3.6866281698823453</v>
      </c>
      <c r="Q97" s="23">
        <f t="shared" si="20"/>
        <v>3.6866281698823453</v>
      </c>
    </row>
    <row r="98" spans="1:17" x14ac:dyDescent="0.35">
      <c r="A98" s="14">
        <v>43101</v>
      </c>
      <c r="B98" s="15">
        <v>97</v>
      </c>
      <c r="C98" s="16">
        <v>25</v>
      </c>
      <c r="D98" s="16">
        <v>1</v>
      </c>
      <c r="E98" s="17">
        <v>100.88159031979301</v>
      </c>
      <c r="F98" s="15">
        <f t="shared" si="21"/>
        <v>109.93085566119275</v>
      </c>
      <c r="G98" s="15">
        <f t="shared" si="22"/>
        <v>110.57044079515987</v>
      </c>
      <c r="H98" s="19">
        <f t="shared" si="23"/>
        <v>0.91237395450637482</v>
      </c>
      <c r="I98" s="19">
        <f t="shared" si="12"/>
        <v>0.92680051247804263</v>
      </c>
      <c r="J98" s="20">
        <f t="shared" si="13"/>
        <v>108.84930355731008</v>
      </c>
      <c r="K98" s="20">
        <f t="shared" si="14"/>
        <v>107.16799942495143</v>
      </c>
      <c r="L98" s="18">
        <f t="shared" si="15"/>
        <v>99.323356788291562</v>
      </c>
      <c r="M98" s="21">
        <f t="shared" si="16"/>
        <v>1.5582335315014433</v>
      </c>
      <c r="N98" s="21">
        <f t="shared" si="17"/>
        <v>1.5582335315014433</v>
      </c>
      <c r="O98" s="22">
        <f t="shared" si="18"/>
        <v>1.5446163433406117E-2</v>
      </c>
      <c r="P98" s="23">
        <f t="shared" si="19"/>
        <v>1.5446163433406117</v>
      </c>
      <c r="Q98" s="23">
        <f t="shared" si="20"/>
        <v>1.5446163433406117</v>
      </c>
    </row>
    <row r="99" spans="1:17" x14ac:dyDescent="0.35">
      <c r="A99" s="14">
        <v>43191</v>
      </c>
      <c r="B99" s="15">
        <v>98</v>
      </c>
      <c r="C99" s="16"/>
      <c r="D99" s="16">
        <v>2</v>
      </c>
      <c r="E99" s="17">
        <v>108.591184096802</v>
      </c>
      <c r="F99" s="15">
        <f t="shared" si="21"/>
        <v>111.210025929127</v>
      </c>
      <c r="G99" s="15">
        <f t="shared" si="22"/>
        <v>111.71132238547963</v>
      </c>
      <c r="H99" s="19">
        <f t="shared" si="23"/>
        <v>0.9720696324951642</v>
      </c>
      <c r="I99" s="19">
        <f t="shared" si="12"/>
        <v>0.97392014310772945</v>
      </c>
      <c r="J99" s="20">
        <f t="shared" si="13"/>
        <v>111.49906372230178</v>
      </c>
      <c r="K99" s="20">
        <f t="shared" si="14"/>
        <v>107.78223041487499</v>
      </c>
      <c r="L99" s="18">
        <f t="shared" si="15"/>
        <v>104.97128527012532</v>
      </c>
      <c r="M99" s="21">
        <f t="shared" si="16"/>
        <v>3.6198988266766747</v>
      </c>
      <c r="N99" s="21">
        <f t="shared" si="17"/>
        <v>3.6198988266766747</v>
      </c>
      <c r="O99" s="22">
        <f t="shared" si="18"/>
        <v>3.3335107787845555E-2</v>
      </c>
      <c r="P99" s="23">
        <f t="shared" si="19"/>
        <v>3.3335107787845555</v>
      </c>
      <c r="Q99" s="23">
        <f t="shared" si="20"/>
        <v>3.3335107787845555</v>
      </c>
    </row>
    <row r="100" spans="1:17" x14ac:dyDescent="0.35">
      <c r="A100" s="14">
        <v>43282</v>
      </c>
      <c r="B100" s="15">
        <v>99</v>
      </c>
      <c r="C100" s="16"/>
      <c r="D100" s="16">
        <v>3</v>
      </c>
      <c r="E100" s="17">
        <v>110.250648228176</v>
      </c>
      <c r="F100" s="15">
        <f t="shared" si="21"/>
        <v>112.21261884183225</v>
      </c>
      <c r="G100" s="15">
        <f t="shared" si="22"/>
        <v>112.70959377700937</v>
      </c>
      <c r="H100" s="19">
        <f t="shared" si="23"/>
        <v>0.978183351865341</v>
      </c>
      <c r="I100" s="19">
        <f t="shared" si="12"/>
        <v>0.96835646827397248</v>
      </c>
      <c r="J100" s="20">
        <f t="shared" si="13"/>
        <v>113.85337098505683</v>
      </c>
      <c r="K100" s="20">
        <f t="shared" si="14"/>
        <v>108.39646140479854</v>
      </c>
      <c r="L100" s="18">
        <f t="shared" si="15"/>
        <v>104.96641453934669</v>
      </c>
      <c r="M100" s="21">
        <f t="shared" si="16"/>
        <v>5.2842336888293175</v>
      </c>
      <c r="N100" s="21">
        <f t="shared" si="17"/>
        <v>5.2842336888293175</v>
      </c>
      <c r="O100" s="22">
        <f t="shared" si="18"/>
        <v>4.792927546233567E-2</v>
      </c>
      <c r="P100" s="23">
        <f t="shared" si="19"/>
        <v>4.7929275462335674</v>
      </c>
      <c r="Q100" s="23">
        <f t="shared" si="20"/>
        <v>4.7929275462335674</v>
      </c>
    </row>
    <row r="101" spans="1:17" x14ac:dyDescent="0.35">
      <c r="A101" s="14">
        <v>43374</v>
      </c>
      <c r="B101" s="15">
        <v>100</v>
      </c>
      <c r="C101" s="16"/>
      <c r="D101" s="16">
        <v>4</v>
      </c>
      <c r="E101" s="17">
        <v>129.12705272255801</v>
      </c>
      <c r="F101" s="15">
        <f t="shared" si="21"/>
        <v>113.2065687121865</v>
      </c>
      <c r="G101" s="15">
        <f t="shared" si="22"/>
        <v>113.77700950734638</v>
      </c>
      <c r="H101" s="19">
        <f>E101/G101</f>
        <v>1.1349134001823145</v>
      </c>
      <c r="I101" s="19">
        <f t="shared" si="12"/>
        <v>1.1309228761402554</v>
      </c>
      <c r="J101" s="20">
        <f t="shared" si="13"/>
        <v>114.17847799069885</v>
      </c>
      <c r="K101" s="20">
        <f t="shared" si="14"/>
        <v>109.0106923947221</v>
      </c>
      <c r="L101" s="18">
        <f t="shared" si="15"/>
        <v>123.28268577307979</v>
      </c>
      <c r="M101" s="21">
        <f t="shared" si="16"/>
        <v>5.8443669494782142</v>
      </c>
      <c r="N101" s="21">
        <f t="shared" si="17"/>
        <v>5.8443669494782142</v>
      </c>
      <c r="O101" s="22">
        <f t="shared" si="18"/>
        <v>4.5260592774741037E-2</v>
      </c>
      <c r="P101" s="23">
        <f t="shared" si="19"/>
        <v>4.5260592774741042</v>
      </c>
      <c r="Q101" s="23">
        <f t="shared" si="20"/>
        <v>4.5260592774741042</v>
      </c>
    </row>
    <row r="102" spans="1:17" x14ac:dyDescent="0.35">
      <c r="A102" s="14">
        <v>43466</v>
      </c>
      <c r="B102" s="15">
        <v>101</v>
      </c>
      <c r="C102" s="16">
        <v>26</v>
      </c>
      <c r="D102" s="16">
        <v>1</v>
      </c>
      <c r="E102" s="17">
        <v>104.85738980121</v>
      </c>
      <c r="F102" s="15">
        <f t="shared" si="21"/>
        <v>114.34745030250626</v>
      </c>
      <c r="G102" s="15"/>
      <c r="H102" s="19"/>
      <c r="I102" s="19">
        <f t="shared" si="12"/>
        <v>0.92680051247804263</v>
      </c>
      <c r="J102" s="20">
        <f t="shared" si="13"/>
        <v>113.139115040891</v>
      </c>
      <c r="K102" s="20">
        <f t="shared" si="14"/>
        <v>109.62492338464565</v>
      </c>
      <c r="L102" s="18">
        <f t="shared" si="15"/>
        <v>101.60043517325575</v>
      </c>
      <c r="M102" s="21">
        <f t="shared" si="16"/>
        <v>3.2569546279542578</v>
      </c>
      <c r="N102" s="21">
        <f t="shared" si="17"/>
        <v>3.2569546279542578</v>
      </c>
      <c r="O102" s="22">
        <f t="shared" si="18"/>
        <v>3.106080204865708E-2</v>
      </c>
      <c r="P102" s="23">
        <f t="shared" si="19"/>
        <v>3.1060802048657079</v>
      </c>
      <c r="Q102" s="23">
        <f t="shared" si="20"/>
        <v>3.1060802048657079</v>
      </c>
    </row>
    <row r="103" spans="1:17" x14ac:dyDescent="0.35">
      <c r="A103" s="14">
        <v>43556</v>
      </c>
      <c r="B103" s="15">
        <v>102</v>
      </c>
      <c r="C103" s="16"/>
      <c r="D103" s="16">
        <v>2</v>
      </c>
      <c r="E103" s="17">
        <v>113.154710458081</v>
      </c>
      <c r="F103" s="15"/>
      <c r="G103" s="15"/>
      <c r="H103" s="19"/>
      <c r="I103" s="19">
        <f t="shared" si="12"/>
        <v>0.97392014310772945</v>
      </c>
      <c r="J103" s="20">
        <f t="shared" si="13"/>
        <v>116.18479323880713</v>
      </c>
      <c r="K103" s="20">
        <f t="shared" si="14"/>
        <v>110.23915437456921</v>
      </c>
      <c r="L103" s="18">
        <f t="shared" si="15"/>
        <v>107.36413300455553</v>
      </c>
      <c r="M103" s="21">
        <f t="shared" si="16"/>
        <v>5.7905774535254722</v>
      </c>
      <c r="N103" s="21">
        <f t="shared" si="17"/>
        <v>5.7905774535254722</v>
      </c>
      <c r="O103" s="22">
        <f t="shared" si="18"/>
        <v>5.117398498112577E-2</v>
      </c>
      <c r="P103" s="23">
        <f t="shared" si="19"/>
        <v>5.1173984981125766</v>
      </c>
      <c r="Q103" s="23">
        <f t="shared" si="20"/>
        <v>5.1173984981125766</v>
      </c>
    </row>
    <row r="104" spans="1:17" s="31" customFormat="1" x14ac:dyDescent="0.35">
      <c r="A104" s="24"/>
      <c r="B104" s="24"/>
      <c r="C104" s="24"/>
      <c r="D104" s="24"/>
      <c r="E104" s="25"/>
      <c r="F104" s="26"/>
      <c r="G104" s="26"/>
      <c r="H104" s="27"/>
      <c r="I104" s="28"/>
      <c r="J104" s="29"/>
      <c r="K104" s="29"/>
      <c r="L104" s="27"/>
      <c r="M104" s="26"/>
      <c r="N104" s="26"/>
      <c r="O104" s="26"/>
      <c r="P104" s="30"/>
      <c r="Q104" s="30"/>
    </row>
    <row r="105" spans="1:17" s="31" customFormat="1" x14ac:dyDescent="0.35">
      <c r="A105" s="24"/>
      <c r="B105" s="24"/>
      <c r="C105" s="24"/>
      <c r="D105" s="24"/>
      <c r="E105" s="25"/>
      <c r="F105" s="26"/>
      <c r="G105" s="26"/>
      <c r="H105" s="27"/>
      <c r="I105" s="28"/>
      <c r="J105" s="29"/>
      <c r="K105" s="29"/>
      <c r="L105" s="27"/>
      <c r="M105" s="26"/>
      <c r="N105" s="26"/>
      <c r="O105" s="26"/>
      <c r="P105" s="30"/>
      <c r="Q105" s="30"/>
    </row>
    <row r="106" spans="1:17" s="33" customFormat="1" x14ac:dyDescent="0.35">
      <c r="A106" s="32"/>
      <c r="B106" s="32"/>
      <c r="C106" s="32"/>
      <c r="D106" s="32"/>
      <c r="E106" s="32"/>
      <c r="F106" s="32"/>
      <c r="G106" s="32"/>
      <c r="H106" s="32"/>
      <c r="M106" s="32"/>
      <c r="N106" s="32"/>
      <c r="O106" s="32"/>
      <c r="P106" s="32"/>
      <c r="Q106" s="32"/>
    </row>
    <row r="107" spans="1:17" ht="31.5" customHeight="1" x14ac:dyDescent="0.35">
      <c r="G107" s="34" t="s">
        <v>33</v>
      </c>
      <c r="H107" s="34" t="s">
        <v>34</v>
      </c>
      <c r="I107" s="34" t="s">
        <v>35</v>
      </c>
      <c r="J107" s="34" t="s">
        <v>36</v>
      </c>
      <c r="M107" s="35" t="s">
        <v>37</v>
      </c>
      <c r="N107" s="35" t="s">
        <v>38</v>
      </c>
      <c r="O107" s="35" t="s">
        <v>39</v>
      </c>
      <c r="P107" s="35" t="s">
        <v>40</v>
      </c>
      <c r="Q107" s="35" t="s">
        <v>41</v>
      </c>
    </row>
    <row r="108" spans="1:17" x14ac:dyDescent="0.35">
      <c r="G108" s="36">
        <v>1</v>
      </c>
      <c r="H108" s="37">
        <f>AVERAGEIF($D$4:$D$101,G108,$H$4:$H$101)</f>
        <v>0.92683128844447804</v>
      </c>
      <c r="I108" s="36">
        <v>1</v>
      </c>
      <c r="J108" s="37">
        <f>H108*4/$H$122</f>
        <v>0.92680051247804263</v>
      </c>
      <c r="M108" s="38">
        <f>SUM(M2:M103)</f>
        <v>8.0788401971858548E-2</v>
      </c>
      <c r="N108" s="38">
        <f>SUM(N2:N103)</f>
        <v>136.2544808942647</v>
      </c>
      <c r="O108" s="38">
        <f>SUM(O2:O103)</f>
        <v>1.6540596417611959</v>
      </c>
      <c r="P108" s="39">
        <f>SUM(P2:P103)</f>
        <v>2.9896412448195724</v>
      </c>
      <c r="Q108" s="40">
        <f>SUM(Q2:Q103)</f>
        <v>165.40596417611954</v>
      </c>
    </row>
    <row r="109" spans="1:17" x14ac:dyDescent="0.35">
      <c r="G109" s="36">
        <v>2</v>
      </c>
      <c r="H109" s="37">
        <f t="shared" ref="H109:H111" si="24">AVERAGEIF($D$4:$D$101,G109,$H$4:$H$101)</f>
        <v>0.9739524837605793</v>
      </c>
      <c r="I109" s="36">
        <v>2</v>
      </c>
      <c r="J109" s="37">
        <f>H109*4/$H$122</f>
        <v>0.97392014310772945</v>
      </c>
    </row>
    <row r="110" spans="1:17" x14ac:dyDescent="0.35">
      <c r="G110" s="36">
        <v>3</v>
      </c>
      <c r="H110" s="37">
        <f>AVERAGEIF($D$4:$D$101,G110,$H$4:$H$101)</f>
        <v>0.96838862417566207</v>
      </c>
      <c r="I110" s="36">
        <v>3</v>
      </c>
      <c r="J110" s="37">
        <f>H110*4/$H$122</f>
        <v>0.96835646827397248</v>
      </c>
      <c r="M110" s="34" t="s">
        <v>42</v>
      </c>
      <c r="N110" s="34" t="s">
        <v>43</v>
      </c>
      <c r="O110" s="42" t="s">
        <v>44</v>
      </c>
      <c r="P110" s="43" t="s">
        <v>45</v>
      </c>
      <c r="Q110" s="43" t="s">
        <v>46</v>
      </c>
    </row>
    <row r="111" spans="1:17" x14ac:dyDescent="0.35">
      <c r="G111" s="36">
        <v>4</v>
      </c>
      <c r="H111" s="37">
        <f t="shared" si="24"/>
        <v>1.1309604303323482</v>
      </c>
      <c r="I111" s="36">
        <v>4</v>
      </c>
      <c r="J111" s="37">
        <f>H111*4/$H$122</f>
        <v>1.1309228761402554</v>
      </c>
      <c r="M111" s="44">
        <f>M108/I114</f>
        <v>7.920431565868485E-4</v>
      </c>
      <c r="N111" s="45">
        <f>N108/102</f>
        <v>1.3358282440614186</v>
      </c>
      <c r="O111" s="46">
        <f>(100/I114)*O108</f>
        <v>1.6216270997658784</v>
      </c>
      <c r="P111" s="44">
        <f>P108/I114</f>
        <v>2.9310208282544829E-2</v>
      </c>
      <c r="Q111" s="45">
        <f>Q108/I114</f>
        <v>1.6216270997658779</v>
      </c>
    </row>
    <row r="112" spans="1:17" x14ac:dyDescent="0.35">
      <c r="G112" s="27"/>
      <c r="H112" s="28"/>
      <c r="I112" s="27"/>
      <c r="J112" s="28"/>
    </row>
    <row r="113" spans="1:17" x14ac:dyDescent="0.35">
      <c r="G113" s="27"/>
      <c r="H113" s="28"/>
      <c r="I113" s="27"/>
      <c r="J113" s="28"/>
      <c r="M113" s="47" t="s">
        <v>47</v>
      </c>
      <c r="N113" s="48"/>
      <c r="O113" s="48"/>
    </row>
    <row r="114" spans="1:17" x14ac:dyDescent="0.35">
      <c r="G114" s="27"/>
      <c r="H114" s="49" t="s">
        <v>48</v>
      </c>
      <c r="I114" s="50">
        <v>102</v>
      </c>
      <c r="J114" s="28"/>
      <c r="M114" s="51">
        <f>(SUMSQ(M2:M103)/I114)</f>
        <v>3.052313227183773</v>
      </c>
      <c r="N114" s="29"/>
      <c r="O114" s="29"/>
    </row>
    <row r="115" spans="1:17" x14ac:dyDescent="0.35">
      <c r="G115" s="27"/>
      <c r="H115" s="28"/>
      <c r="I115" s="27"/>
      <c r="J115" s="28"/>
      <c r="N115" s="27"/>
      <c r="O115" s="27"/>
    </row>
    <row r="116" spans="1:17" x14ac:dyDescent="0.35">
      <c r="G116" s="27"/>
      <c r="H116" s="28"/>
      <c r="I116" s="27"/>
      <c r="J116" s="28"/>
      <c r="M116" s="34" t="s">
        <v>49</v>
      </c>
      <c r="N116" s="48"/>
      <c r="O116" s="48"/>
    </row>
    <row r="117" spans="1:17" x14ac:dyDescent="0.35">
      <c r="G117" s="27"/>
      <c r="H117" s="28"/>
      <c r="I117" s="27"/>
      <c r="J117" s="28"/>
      <c r="M117" s="52">
        <f>SQRT(M114)</f>
        <v>1.7470870691478926</v>
      </c>
      <c r="N117" s="29"/>
      <c r="O117" s="29"/>
    </row>
    <row r="118" spans="1:17" x14ac:dyDescent="0.35">
      <c r="G118" s="27"/>
      <c r="H118" s="28"/>
      <c r="I118" s="27"/>
      <c r="J118" s="28"/>
      <c r="N118" s="27"/>
      <c r="O118" s="27"/>
    </row>
    <row r="119" spans="1:17" x14ac:dyDescent="0.35">
      <c r="G119" s="27"/>
      <c r="H119" s="28"/>
      <c r="I119" s="27"/>
      <c r="J119" s="28"/>
      <c r="M119" s="43" t="s">
        <v>50</v>
      </c>
      <c r="N119" s="48"/>
      <c r="O119" s="48"/>
    </row>
    <row r="120" spans="1:17" x14ac:dyDescent="0.35">
      <c r="M120" s="45">
        <f>_xlfn.STDEV.S(M2:M103)</f>
        <v>1.7557145316598661</v>
      </c>
      <c r="N120" s="29"/>
      <c r="O120" s="29"/>
    </row>
    <row r="121" spans="1:17" x14ac:dyDescent="0.35">
      <c r="H121" s="53" t="s">
        <v>51</v>
      </c>
      <c r="J121" s="43" t="s">
        <v>52</v>
      </c>
    </row>
    <row r="122" spans="1:17" x14ac:dyDescent="0.35">
      <c r="H122" s="44">
        <f>SUM(H108:H111)</f>
        <v>4.0001328267130676</v>
      </c>
      <c r="J122" s="44">
        <f>SUM(J108:J111)</f>
        <v>4</v>
      </c>
    </row>
    <row r="123" spans="1:17" s="33" customFormat="1" x14ac:dyDescent="0.35">
      <c r="M123" s="32"/>
      <c r="N123" s="32"/>
      <c r="O123" s="32"/>
      <c r="P123" s="32"/>
      <c r="Q123" s="32"/>
    </row>
    <row r="124" spans="1:17" x14ac:dyDescent="0.35">
      <c r="A124" s="54" t="s">
        <v>53</v>
      </c>
      <c r="B124" s="54"/>
      <c r="C124" s="54"/>
      <c r="D124" s="54"/>
      <c r="E124" s="54"/>
      <c r="F124" s="54"/>
      <c r="G124" s="54"/>
      <c r="H124" s="54"/>
      <c r="I124" s="54"/>
    </row>
    <row r="125" spans="1:17" ht="15" thickBot="1" x14ac:dyDescent="0.4">
      <c r="A125" s="54"/>
      <c r="B125" s="54"/>
      <c r="C125" s="54"/>
      <c r="D125" s="54"/>
      <c r="E125" s="54"/>
      <c r="F125" s="54"/>
      <c r="G125" s="54"/>
      <c r="H125" s="54"/>
      <c r="I125" s="54"/>
    </row>
    <row r="126" spans="1:17" x14ac:dyDescent="0.35">
      <c r="A126" s="55" t="s">
        <v>54</v>
      </c>
      <c r="B126" s="55"/>
      <c r="C126" s="54"/>
      <c r="D126" s="54"/>
      <c r="E126" s="54"/>
      <c r="F126" s="54"/>
      <c r="G126" s="54"/>
      <c r="H126" s="54"/>
      <c r="I126" s="54"/>
    </row>
    <row r="127" spans="1:17" x14ac:dyDescent="0.35">
      <c r="A127" s="56" t="s">
        <v>55</v>
      </c>
      <c r="B127" s="56">
        <v>0.99544139394473607</v>
      </c>
      <c r="C127" s="54"/>
      <c r="D127" s="54"/>
      <c r="E127" s="54"/>
      <c r="F127" s="54"/>
      <c r="G127" s="54"/>
      <c r="H127" s="54"/>
      <c r="I127" s="54"/>
    </row>
    <row r="128" spans="1:17" x14ac:dyDescent="0.35">
      <c r="A128" s="56" t="s">
        <v>56</v>
      </c>
      <c r="B128" s="56">
        <v>0.99090356877863928</v>
      </c>
      <c r="C128" s="54"/>
      <c r="D128" s="54"/>
      <c r="E128" s="54"/>
      <c r="F128" s="54"/>
      <c r="G128" s="54"/>
      <c r="H128" s="54"/>
      <c r="I128" s="54"/>
    </row>
    <row r="129" spans="1:9" x14ac:dyDescent="0.35">
      <c r="A129" s="56" t="s">
        <v>57</v>
      </c>
      <c r="B129" s="56">
        <v>0.99081260446642572</v>
      </c>
      <c r="C129" s="54"/>
      <c r="D129" s="54"/>
      <c r="E129" s="54"/>
      <c r="F129" s="54"/>
      <c r="G129" s="54"/>
      <c r="H129" s="54"/>
      <c r="I129" s="54"/>
    </row>
    <row r="130" spans="1:9" x14ac:dyDescent="0.35">
      <c r="A130" s="56" t="s">
        <v>58</v>
      </c>
      <c r="B130" s="56">
        <v>1.7500091124772383</v>
      </c>
      <c r="C130" s="54"/>
      <c r="D130" s="54"/>
      <c r="E130" s="54"/>
      <c r="F130" s="54"/>
      <c r="G130" s="54"/>
      <c r="H130" s="54"/>
      <c r="I130" s="54"/>
    </row>
    <row r="131" spans="1:9" ht="15" thickBot="1" x14ac:dyDescent="0.4">
      <c r="A131" s="57" t="s">
        <v>59</v>
      </c>
      <c r="B131" s="57">
        <v>102</v>
      </c>
      <c r="C131" s="54"/>
      <c r="D131" s="54"/>
      <c r="E131" s="54"/>
      <c r="F131" s="54"/>
      <c r="G131" s="54"/>
      <c r="H131" s="54"/>
      <c r="I131" s="54"/>
    </row>
    <row r="132" spans="1:9" x14ac:dyDescent="0.35">
      <c r="A132" s="54"/>
      <c r="B132" s="54"/>
      <c r="C132" s="54"/>
      <c r="D132" s="54"/>
      <c r="E132" s="54"/>
      <c r="F132" s="54"/>
      <c r="G132" s="54"/>
      <c r="H132" s="54"/>
      <c r="I132" s="54"/>
    </row>
    <row r="133" spans="1:9" ht="15" thickBot="1" x14ac:dyDescent="0.4">
      <c r="A133" s="54" t="s">
        <v>60</v>
      </c>
      <c r="B133" s="54"/>
      <c r="C133" s="54"/>
      <c r="D133" s="54"/>
      <c r="E133" s="54"/>
      <c r="F133" s="54"/>
      <c r="G133" s="54"/>
      <c r="H133" s="54"/>
      <c r="I133" s="54"/>
    </row>
    <row r="134" spans="1:9" x14ac:dyDescent="0.35">
      <c r="A134" s="58"/>
      <c r="B134" s="58" t="s">
        <v>61</v>
      </c>
      <c r="C134" s="58" t="s">
        <v>62</v>
      </c>
      <c r="D134" s="58" t="s">
        <v>63</v>
      </c>
      <c r="E134" s="58" t="s">
        <v>64</v>
      </c>
      <c r="F134" s="58" t="s">
        <v>65</v>
      </c>
      <c r="G134" s="54"/>
      <c r="H134" s="54"/>
      <c r="I134" s="54"/>
    </row>
    <row r="135" spans="1:9" x14ac:dyDescent="0.35">
      <c r="A135" s="56" t="s">
        <v>66</v>
      </c>
      <c r="B135" s="56">
        <v>1</v>
      </c>
      <c r="C135" s="56">
        <v>33361.146906629328</v>
      </c>
      <c r="D135" s="56">
        <v>33361.146906629328</v>
      </c>
      <c r="E135" s="56">
        <v>10893.32227843108</v>
      </c>
      <c r="F135" s="56">
        <v>7.0202338059649336E-104</v>
      </c>
      <c r="G135" s="54"/>
      <c r="H135" s="54"/>
      <c r="I135" s="54"/>
    </row>
    <row r="136" spans="1:9" x14ac:dyDescent="0.35">
      <c r="A136" s="56" t="s">
        <v>67</v>
      </c>
      <c r="B136" s="56">
        <v>100</v>
      </c>
      <c r="C136" s="56">
        <v>306.25318937533717</v>
      </c>
      <c r="D136" s="56">
        <v>3.0625318937533716</v>
      </c>
      <c r="E136" s="56"/>
      <c r="F136" s="56"/>
      <c r="G136" s="54"/>
      <c r="H136" s="54"/>
      <c r="I136" s="54"/>
    </row>
    <row r="137" spans="1:9" ht="15" thickBot="1" x14ac:dyDescent="0.4">
      <c r="A137" s="57" t="s">
        <v>68</v>
      </c>
      <c r="B137" s="57">
        <v>101</v>
      </c>
      <c r="C137" s="57">
        <v>33667.400096004669</v>
      </c>
      <c r="D137" s="57"/>
      <c r="E137" s="57"/>
      <c r="F137" s="57"/>
      <c r="G137" s="54"/>
      <c r="H137" s="54"/>
      <c r="I137" s="54"/>
    </row>
    <row r="138" spans="1:9" ht="15" thickBot="1" x14ac:dyDescent="0.4">
      <c r="A138" s="54"/>
      <c r="B138" s="54"/>
      <c r="C138" s="54"/>
      <c r="D138" s="54"/>
      <c r="E138" s="54"/>
      <c r="F138" s="54"/>
      <c r="G138" s="54"/>
      <c r="H138" s="54"/>
      <c r="I138" s="54"/>
    </row>
    <row r="139" spans="1:9" x14ac:dyDescent="0.35">
      <c r="A139" s="58"/>
      <c r="B139" s="59" t="s">
        <v>69</v>
      </c>
      <c r="C139" s="58" t="s">
        <v>58</v>
      </c>
      <c r="D139" s="58" t="s">
        <v>70</v>
      </c>
      <c r="E139" s="58" t="s">
        <v>71</v>
      </c>
      <c r="F139" s="58" t="s">
        <v>72</v>
      </c>
      <c r="G139" s="58" t="s">
        <v>73</v>
      </c>
      <c r="H139" s="58" t="s">
        <v>74</v>
      </c>
      <c r="I139" s="58" t="s">
        <v>75</v>
      </c>
    </row>
    <row r="140" spans="1:9" x14ac:dyDescent="0.35">
      <c r="A140" s="56" t="s">
        <v>76</v>
      </c>
      <c r="B140" s="60">
        <v>47.587593402366657</v>
      </c>
      <c r="C140" s="56">
        <v>0.34911737678346627</v>
      </c>
      <c r="D140" s="56">
        <v>136.30829218759283</v>
      </c>
      <c r="E140" s="56">
        <v>2.1538276073514729E-115</v>
      </c>
      <c r="F140" s="56">
        <v>46.894954470206606</v>
      </c>
      <c r="G140" s="56">
        <v>48.280232334526708</v>
      </c>
      <c r="H140" s="56">
        <v>46.894954470206606</v>
      </c>
      <c r="I140" s="56">
        <v>48.280232334526708</v>
      </c>
    </row>
    <row r="141" spans="1:9" ht="15" thickBot="1" x14ac:dyDescent="0.4">
      <c r="A141" s="57" t="s">
        <v>77</v>
      </c>
      <c r="B141" s="61">
        <v>0.6142309899235544</v>
      </c>
      <c r="C141" s="57">
        <v>5.8850688492415419E-3</v>
      </c>
      <c r="D141" s="57">
        <v>104.37107970329276</v>
      </c>
      <c r="E141" s="57">
        <v>7.0202338059645345E-104</v>
      </c>
      <c r="F141" s="57">
        <v>0.60255518094210903</v>
      </c>
      <c r="G141" s="57">
        <v>0.62590679890499978</v>
      </c>
      <c r="H141" s="57">
        <v>0.60255518094210903</v>
      </c>
      <c r="I141" s="57">
        <v>0.62590679890499978</v>
      </c>
    </row>
    <row r="142" spans="1:9" x14ac:dyDescent="0.35">
      <c r="A142" s="1"/>
      <c r="B142" s="1"/>
      <c r="C142" s="1"/>
      <c r="D142" s="1"/>
      <c r="E142" s="1"/>
      <c r="F142" s="1"/>
      <c r="G142" s="1"/>
      <c r="H142" s="1"/>
      <c r="I142" s="1"/>
    </row>
    <row r="143" spans="1:9" x14ac:dyDescent="0.35">
      <c r="A143" s="1"/>
      <c r="B143" s="1"/>
      <c r="C143" s="1"/>
      <c r="D143" s="1"/>
      <c r="E143" s="1"/>
      <c r="F143" s="1"/>
      <c r="G143" s="1"/>
      <c r="H143" s="1"/>
      <c r="I143" s="1"/>
    </row>
    <row r="144" spans="1:9" x14ac:dyDescent="0.35">
      <c r="A144" s="1"/>
      <c r="B144" s="1"/>
      <c r="C144" s="1"/>
      <c r="D144" s="1"/>
      <c r="E144" s="1"/>
      <c r="F144" s="1"/>
      <c r="G144" s="1"/>
      <c r="H144" s="1"/>
      <c r="I144" s="1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 tint="-0.499984740745262"/>
  </sheetPr>
  <dimension ref="A1:E104"/>
  <sheetViews>
    <sheetView workbookViewId="0">
      <selection activeCell="I9" sqref="I9"/>
    </sheetView>
  </sheetViews>
  <sheetFormatPr defaultColWidth="9.1796875" defaultRowHeight="12.5" x14ac:dyDescent="0.25"/>
  <cols>
    <col min="1" max="1" width="4.1796875" style="6" customWidth="1"/>
    <col min="2" max="2" width="10.1796875" style="1" bestFit="1" customWidth="1"/>
    <col min="3" max="4" width="10.1796875" style="1" customWidth="1"/>
    <col min="5" max="5" width="28.7265625" style="1" customWidth="1"/>
    <col min="6" max="16384" width="9.1796875" style="1"/>
  </cols>
  <sheetData>
    <row r="1" spans="2:5" s="6" customFormat="1" x14ac:dyDescent="0.25"/>
    <row r="2" spans="2:5" x14ac:dyDescent="0.25">
      <c r="B2" s="7" t="s">
        <v>13</v>
      </c>
      <c r="C2" s="7" t="s">
        <v>14</v>
      </c>
      <c r="D2" s="7" t="s">
        <v>15</v>
      </c>
      <c r="E2" s="7" t="s">
        <v>16</v>
      </c>
    </row>
    <row r="3" spans="2:5" x14ac:dyDescent="0.25">
      <c r="B3" s="8">
        <v>34335</v>
      </c>
      <c r="C3" s="9">
        <v>1</v>
      </c>
      <c r="D3" s="9">
        <v>1</v>
      </c>
      <c r="E3" s="10">
        <v>46.776145203111497</v>
      </c>
    </row>
    <row r="4" spans="2:5" x14ac:dyDescent="0.25">
      <c r="B4" s="8">
        <v>34425</v>
      </c>
      <c r="C4" s="9">
        <v>2</v>
      </c>
      <c r="D4" s="8"/>
      <c r="E4" s="10">
        <v>48.435609334485797</v>
      </c>
    </row>
    <row r="5" spans="2:5" x14ac:dyDescent="0.25">
      <c r="B5" s="8">
        <v>34516</v>
      </c>
      <c r="C5" s="9">
        <v>3</v>
      </c>
      <c r="D5" s="8"/>
      <c r="E5" s="10">
        <v>49.092480553154701</v>
      </c>
    </row>
    <row r="6" spans="2:5" x14ac:dyDescent="0.25">
      <c r="B6" s="8">
        <v>34608</v>
      </c>
      <c r="C6" s="9">
        <v>4</v>
      </c>
      <c r="D6" s="8"/>
      <c r="E6" s="10">
        <v>57.700950734658598</v>
      </c>
    </row>
    <row r="7" spans="2:5" x14ac:dyDescent="0.25">
      <c r="B7" s="8">
        <v>34700</v>
      </c>
      <c r="C7" s="9">
        <v>5</v>
      </c>
      <c r="D7" s="9">
        <v>2</v>
      </c>
      <c r="E7" s="10">
        <v>47.709593777009502</v>
      </c>
    </row>
    <row r="8" spans="2:5" x14ac:dyDescent="0.25">
      <c r="B8" s="8">
        <v>34790</v>
      </c>
      <c r="C8" s="9">
        <v>6</v>
      </c>
      <c r="D8" s="8"/>
      <c r="E8" s="10">
        <v>50.025929127052699</v>
      </c>
    </row>
    <row r="9" spans="2:5" x14ac:dyDescent="0.25">
      <c r="B9" s="8">
        <v>34881</v>
      </c>
      <c r="C9" s="9">
        <v>7</v>
      </c>
      <c r="D9" s="8"/>
      <c r="E9" s="10">
        <v>50.544511668107198</v>
      </c>
    </row>
    <row r="10" spans="2:5" x14ac:dyDescent="0.25">
      <c r="B10" s="8">
        <v>34973</v>
      </c>
      <c r="C10" s="9">
        <v>8</v>
      </c>
      <c r="D10" s="8"/>
      <c r="E10" s="10">
        <v>59.982713915298199</v>
      </c>
    </row>
    <row r="11" spans="2:5" x14ac:dyDescent="0.25">
      <c r="B11" s="8">
        <v>35065</v>
      </c>
      <c r="C11" s="9">
        <v>9</v>
      </c>
      <c r="D11" s="9">
        <v>3</v>
      </c>
      <c r="E11" s="10">
        <v>50.060501296456401</v>
      </c>
    </row>
    <row r="12" spans="2:5" x14ac:dyDescent="0.25">
      <c r="B12" s="8">
        <v>35156</v>
      </c>
      <c r="C12" s="9">
        <v>10</v>
      </c>
      <c r="D12" s="8"/>
      <c r="E12" s="10">
        <v>53.068280034572197</v>
      </c>
    </row>
    <row r="13" spans="2:5" x14ac:dyDescent="0.25">
      <c r="B13" s="8">
        <v>35247</v>
      </c>
      <c r="C13" s="9">
        <v>11</v>
      </c>
      <c r="D13" s="8"/>
      <c r="E13" s="10">
        <v>53.552290406223001</v>
      </c>
    </row>
    <row r="14" spans="2:5" x14ac:dyDescent="0.25">
      <c r="B14" s="8">
        <v>35339</v>
      </c>
      <c r="C14" s="9">
        <v>12</v>
      </c>
      <c r="D14" s="8"/>
      <c r="E14" s="10">
        <v>63.025064822817598</v>
      </c>
    </row>
    <row r="15" spans="2:5" x14ac:dyDescent="0.25">
      <c r="B15" s="8">
        <v>35431</v>
      </c>
      <c r="C15" s="9">
        <v>13</v>
      </c>
      <c r="D15" s="9">
        <v>4</v>
      </c>
      <c r="E15" s="10">
        <v>52.860847018150402</v>
      </c>
    </row>
    <row r="16" spans="2:5" x14ac:dyDescent="0.25">
      <c r="B16" s="8">
        <v>35521</v>
      </c>
      <c r="C16" s="9">
        <v>14</v>
      </c>
      <c r="D16" s="8"/>
      <c r="E16" s="10">
        <v>55.488331892826302</v>
      </c>
    </row>
    <row r="17" spans="2:5" x14ac:dyDescent="0.25">
      <c r="B17" s="8">
        <v>35612</v>
      </c>
      <c r="C17" s="9">
        <v>15</v>
      </c>
      <c r="D17" s="8"/>
      <c r="E17" s="10">
        <v>56.214347450302498</v>
      </c>
    </row>
    <row r="18" spans="2:5" x14ac:dyDescent="0.25">
      <c r="B18" s="8">
        <v>35704</v>
      </c>
      <c r="C18" s="9">
        <v>16</v>
      </c>
      <c r="D18" s="8"/>
      <c r="E18" s="10">
        <v>66.171132238547997</v>
      </c>
    </row>
    <row r="19" spans="2:5" x14ac:dyDescent="0.25">
      <c r="B19" s="8">
        <v>35796</v>
      </c>
      <c r="C19" s="9">
        <v>17</v>
      </c>
      <c r="D19" s="9">
        <v>5</v>
      </c>
      <c r="E19" s="10">
        <v>55.384615384615401</v>
      </c>
    </row>
    <row r="20" spans="2:5" x14ac:dyDescent="0.25">
      <c r="B20" s="8">
        <v>35886</v>
      </c>
      <c r="C20" s="9">
        <v>18</v>
      </c>
      <c r="D20" s="8"/>
      <c r="E20" s="10">
        <v>57.942955920484003</v>
      </c>
    </row>
    <row r="21" spans="2:5" x14ac:dyDescent="0.25">
      <c r="B21" s="8">
        <v>35977</v>
      </c>
      <c r="C21" s="9">
        <v>19</v>
      </c>
      <c r="D21" s="8"/>
      <c r="E21" s="10">
        <v>58.150388936905799</v>
      </c>
    </row>
    <row r="22" spans="2:5" x14ac:dyDescent="0.25">
      <c r="B22" s="8">
        <v>36069</v>
      </c>
      <c r="C22" s="9">
        <v>20</v>
      </c>
      <c r="D22" s="8"/>
      <c r="E22" s="10">
        <v>67.312013828867805</v>
      </c>
    </row>
    <row r="23" spans="2:5" x14ac:dyDescent="0.25">
      <c r="B23" s="8">
        <v>36161</v>
      </c>
      <c r="C23" s="9">
        <v>21</v>
      </c>
      <c r="D23" s="9">
        <v>6</v>
      </c>
      <c r="E23" s="10">
        <v>56.974935177182402</v>
      </c>
    </row>
    <row r="24" spans="2:5" x14ac:dyDescent="0.25">
      <c r="B24" s="8">
        <v>36251</v>
      </c>
      <c r="C24" s="9">
        <v>22</v>
      </c>
      <c r="D24" s="8"/>
      <c r="E24" s="10">
        <v>59.1184096802074</v>
      </c>
    </row>
    <row r="25" spans="2:5" x14ac:dyDescent="0.25">
      <c r="B25" s="8">
        <v>36342</v>
      </c>
      <c r="C25" s="9">
        <v>23</v>
      </c>
      <c r="D25" s="8"/>
      <c r="E25" s="10">
        <v>59.602420051858303</v>
      </c>
    </row>
    <row r="26" spans="2:5" x14ac:dyDescent="0.25">
      <c r="B26" s="8">
        <v>36434</v>
      </c>
      <c r="C26" s="9">
        <v>24</v>
      </c>
      <c r="D26" s="8"/>
      <c r="E26" s="10">
        <v>69.490060501296497</v>
      </c>
    </row>
    <row r="27" spans="2:5" x14ac:dyDescent="0.25">
      <c r="B27" s="8">
        <v>36526</v>
      </c>
      <c r="C27" s="9">
        <v>25</v>
      </c>
      <c r="D27" s="9">
        <v>7</v>
      </c>
      <c r="E27" s="10">
        <v>58.496110630942098</v>
      </c>
    </row>
    <row r="28" spans="2:5" x14ac:dyDescent="0.25">
      <c r="B28" s="8">
        <v>36617</v>
      </c>
      <c r="C28" s="9">
        <v>26</v>
      </c>
      <c r="D28" s="8"/>
      <c r="E28" s="10">
        <v>60.777873811581699</v>
      </c>
    </row>
    <row r="29" spans="2:5" x14ac:dyDescent="0.25">
      <c r="B29" s="8">
        <v>36708</v>
      </c>
      <c r="C29" s="9">
        <v>27</v>
      </c>
      <c r="D29" s="8"/>
      <c r="E29" s="10">
        <v>61.192739844425198</v>
      </c>
    </row>
    <row r="30" spans="2:5" x14ac:dyDescent="0.25">
      <c r="B30" s="8">
        <v>36800</v>
      </c>
      <c r="C30" s="9">
        <v>28</v>
      </c>
      <c r="D30" s="8"/>
      <c r="E30" s="10">
        <v>72.739844425237706</v>
      </c>
    </row>
    <row r="31" spans="2:5" x14ac:dyDescent="0.25">
      <c r="B31" s="8">
        <v>36892</v>
      </c>
      <c r="C31" s="9">
        <v>29</v>
      </c>
      <c r="D31" s="9">
        <v>8</v>
      </c>
      <c r="E31" s="10">
        <v>60.328435609334498</v>
      </c>
    </row>
    <row r="32" spans="2:5" x14ac:dyDescent="0.25">
      <c r="B32" s="8">
        <v>36982</v>
      </c>
      <c r="C32" s="9">
        <v>30</v>
      </c>
      <c r="D32" s="8"/>
      <c r="E32" s="10">
        <v>64.511668107173705</v>
      </c>
    </row>
    <row r="33" spans="2:5" x14ac:dyDescent="0.25">
      <c r="B33" s="8">
        <v>37073</v>
      </c>
      <c r="C33" s="9">
        <v>31</v>
      </c>
      <c r="D33" s="8"/>
      <c r="E33" s="10">
        <v>64.788245462402799</v>
      </c>
    </row>
    <row r="34" spans="2:5" x14ac:dyDescent="0.25">
      <c r="B34" s="8">
        <v>37165</v>
      </c>
      <c r="C34" s="9">
        <v>32</v>
      </c>
      <c r="D34" s="8"/>
      <c r="E34" s="10">
        <v>77.130509939498694</v>
      </c>
    </row>
    <row r="35" spans="2:5" x14ac:dyDescent="0.25">
      <c r="B35" s="8">
        <v>37257</v>
      </c>
      <c r="C35" s="9">
        <v>33</v>
      </c>
      <c r="D35" s="9">
        <v>9</v>
      </c>
      <c r="E35" s="10">
        <v>64.684528954191904</v>
      </c>
    </row>
    <row r="36" spans="2:5" x14ac:dyDescent="0.25">
      <c r="B36" s="8">
        <v>37347</v>
      </c>
      <c r="C36" s="9">
        <v>34</v>
      </c>
      <c r="D36" s="8"/>
      <c r="E36" s="10">
        <v>67.623163353500402</v>
      </c>
    </row>
    <row r="37" spans="2:5" x14ac:dyDescent="0.25">
      <c r="B37" s="8">
        <v>37438</v>
      </c>
      <c r="C37" s="9">
        <v>35</v>
      </c>
      <c r="D37" s="8"/>
      <c r="E37" s="10">
        <v>67.623163353500402</v>
      </c>
    </row>
    <row r="38" spans="2:5" x14ac:dyDescent="0.25">
      <c r="B38" s="8">
        <v>37530</v>
      </c>
      <c r="C38" s="9">
        <v>36</v>
      </c>
      <c r="D38" s="8"/>
      <c r="E38" s="10">
        <v>79.861711322385503</v>
      </c>
    </row>
    <row r="39" spans="2:5" x14ac:dyDescent="0.25">
      <c r="B39" s="8">
        <v>37622</v>
      </c>
      <c r="C39" s="9">
        <v>37</v>
      </c>
      <c r="D39" s="9">
        <v>10</v>
      </c>
      <c r="E39" s="10">
        <v>65.341400172860901</v>
      </c>
    </row>
    <row r="40" spans="2:5" x14ac:dyDescent="0.25">
      <c r="B40" s="8">
        <v>37712</v>
      </c>
      <c r="C40" s="9">
        <v>38</v>
      </c>
      <c r="D40" s="8"/>
      <c r="E40" s="10">
        <v>68.902333621434806</v>
      </c>
    </row>
    <row r="41" spans="2:5" x14ac:dyDescent="0.25">
      <c r="B41" s="8">
        <v>37803</v>
      </c>
      <c r="C41" s="9">
        <v>39</v>
      </c>
      <c r="D41" s="8"/>
      <c r="E41" s="10">
        <v>69.006050129645601</v>
      </c>
    </row>
    <row r="42" spans="2:5" x14ac:dyDescent="0.25">
      <c r="B42" s="8">
        <v>37895</v>
      </c>
      <c r="C42" s="9">
        <v>40</v>
      </c>
      <c r="D42" s="8"/>
      <c r="E42" s="10">
        <v>81.694036300777896</v>
      </c>
    </row>
    <row r="43" spans="2:5" x14ac:dyDescent="0.25">
      <c r="B43" s="8">
        <v>37987</v>
      </c>
      <c r="C43" s="9">
        <v>41</v>
      </c>
      <c r="D43" s="9">
        <v>11</v>
      </c>
      <c r="E43" s="10">
        <v>68.660328435609401</v>
      </c>
    </row>
    <row r="44" spans="2:5" x14ac:dyDescent="0.25">
      <c r="B44" s="8">
        <v>38078</v>
      </c>
      <c r="C44" s="9">
        <v>42</v>
      </c>
      <c r="D44" s="8"/>
      <c r="E44" s="10">
        <v>72.808988764044898</v>
      </c>
    </row>
    <row r="45" spans="2:5" x14ac:dyDescent="0.25">
      <c r="B45" s="8">
        <v>38169</v>
      </c>
      <c r="C45" s="9">
        <v>43</v>
      </c>
      <c r="D45" s="8"/>
      <c r="E45" s="10">
        <v>72.359550561797803</v>
      </c>
    </row>
    <row r="46" spans="2:5" x14ac:dyDescent="0.25">
      <c r="B46" s="8">
        <v>38261</v>
      </c>
      <c r="C46" s="9">
        <v>44</v>
      </c>
      <c r="D46" s="8"/>
      <c r="E46" s="10">
        <v>84.390665514261002</v>
      </c>
    </row>
    <row r="47" spans="2:5" x14ac:dyDescent="0.25">
      <c r="B47" s="8">
        <v>38353</v>
      </c>
      <c r="C47" s="9">
        <v>45</v>
      </c>
      <c r="D47" s="9">
        <v>12</v>
      </c>
      <c r="E47" s="10">
        <v>69.835782195332797</v>
      </c>
    </row>
    <row r="48" spans="2:5" x14ac:dyDescent="0.25">
      <c r="B48" s="8">
        <v>38443</v>
      </c>
      <c r="C48" s="9">
        <v>46</v>
      </c>
      <c r="D48" s="8"/>
      <c r="E48" s="10">
        <v>72.774416594641394</v>
      </c>
    </row>
    <row r="49" spans="2:5" x14ac:dyDescent="0.25">
      <c r="B49" s="8">
        <v>38534</v>
      </c>
      <c r="C49" s="9">
        <v>47</v>
      </c>
      <c r="D49" s="8"/>
      <c r="E49" s="10">
        <v>72.566983578219507</v>
      </c>
    </row>
    <row r="50" spans="2:5" x14ac:dyDescent="0.25">
      <c r="B50" s="8">
        <v>38626</v>
      </c>
      <c r="C50" s="9">
        <v>48</v>
      </c>
      <c r="D50" s="8"/>
      <c r="E50" s="10">
        <v>86.015557476231606</v>
      </c>
    </row>
    <row r="51" spans="2:5" x14ac:dyDescent="0.25">
      <c r="B51" s="8">
        <v>38718</v>
      </c>
      <c r="C51" s="9">
        <v>49</v>
      </c>
      <c r="D51" s="9">
        <v>13</v>
      </c>
      <c r="E51" s="10">
        <v>69.835782195332797</v>
      </c>
    </row>
    <row r="52" spans="2:5" x14ac:dyDescent="0.25">
      <c r="B52" s="8">
        <v>38808</v>
      </c>
      <c r="C52" s="9">
        <v>50</v>
      </c>
      <c r="D52" s="8"/>
      <c r="E52" s="10">
        <v>74.987035436473604</v>
      </c>
    </row>
    <row r="53" spans="2:5" x14ac:dyDescent="0.25">
      <c r="B53" s="8">
        <v>38899</v>
      </c>
      <c r="C53" s="9">
        <v>51</v>
      </c>
      <c r="D53" s="8"/>
      <c r="E53" s="10">
        <v>74.779602420051901</v>
      </c>
    </row>
    <row r="54" spans="2:5" x14ac:dyDescent="0.25">
      <c r="B54" s="8">
        <v>38991</v>
      </c>
      <c r="C54" s="9">
        <v>52</v>
      </c>
      <c r="D54" s="8"/>
      <c r="E54" s="10">
        <v>88.988764044943807</v>
      </c>
    </row>
    <row r="55" spans="2:5" x14ac:dyDescent="0.25">
      <c r="B55" s="8">
        <v>39083</v>
      </c>
      <c r="C55" s="9">
        <v>53</v>
      </c>
      <c r="D55" s="9">
        <v>14</v>
      </c>
      <c r="E55" s="10">
        <v>72.739844425237706</v>
      </c>
    </row>
    <row r="56" spans="2:5" x14ac:dyDescent="0.25">
      <c r="B56" s="8">
        <v>39173</v>
      </c>
      <c r="C56" s="9">
        <v>54</v>
      </c>
      <c r="D56" s="8"/>
      <c r="E56" s="10">
        <v>78.098530682800401</v>
      </c>
    </row>
    <row r="57" spans="2:5" x14ac:dyDescent="0.25">
      <c r="B57" s="8">
        <v>39264</v>
      </c>
      <c r="C57" s="9">
        <v>55</v>
      </c>
      <c r="D57" s="8"/>
      <c r="E57" s="10">
        <v>77.545375972342299</v>
      </c>
    </row>
    <row r="58" spans="2:5" x14ac:dyDescent="0.25">
      <c r="B58" s="8">
        <v>39356</v>
      </c>
      <c r="C58" s="9">
        <v>56</v>
      </c>
      <c r="D58" s="8"/>
      <c r="E58" s="10">
        <v>91.235955056179805</v>
      </c>
    </row>
    <row r="59" spans="2:5" x14ac:dyDescent="0.25">
      <c r="B59" s="8">
        <v>39448</v>
      </c>
      <c r="C59" s="9">
        <v>57</v>
      </c>
      <c r="D59" s="9">
        <v>15</v>
      </c>
      <c r="E59" s="10">
        <v>76.266205704407994</v>
      </c>
    </row>
    <row r="60" spans="2:5" x14ac:dyDescent="0.25">
      <c r="B60" s="8">
        <v>39539</v>
      </c>
      <c r="C60" s="9">
        <v>58</v>
      </c>
      <c r="D60" s="8"/>
      <c r="E60" s="10">
        <v>80.864304235090799</v>
      </c>
    </row>
    <row r="61" spans="2:5" x14ac:dyDescent="0.25">
      <c r="B61" s="8">
        <v>39630</v>
      </c>
      <c r="C61" s="9">
        <v>59</v>
      </c>
      <c r="D61" s="8"/>
      <c r="E61" s="10">
        <v>80.276577355229094</v>
      </c>
    </row>
    <row r="62" spans="2:5" x14ac:dyDescent="0.25">
      <c r="B62" s="8">
        <v>39722</v>
      </c>
      <c r="C62" s="9">
        <v>60</v>
      </c>
      <c r="D62" s="8"/>
      <c r="E62" s="10">
        <v>92.929991356957601</v>
      </c>
    </row>
    <row r="63" spans="2:5" x14ac:dyDescent="0.25">
      <c r="B63" s="8">
        <v>39814</v>
      </c>
      <c r="C63" s="9">
        <v>61</v>
      </c>
      <c r="D63" s="9">
        <v>16</v>
      </c>
      <c r="E63" s="10">
        <v>76.542783059637003</v>
      </c>
    </row>
    <row r="64" spans="2:5" x14ac:dyDescent="0.25">
      <c r="B64" s="8">
        <v>39904</v>
      </c>
      <c r="C64" s="9">
        <v>62</v>
      </c>
      <c r="D64" s="8"/>
      <c r="E64" s="10">
        <v>81.866897147795996</v>
      </c>
    </row>
    <row r="65" spans="2:5" x14ac:dyDescent="0.25">
      <c r="B65" s="8">
        <v>39995</v>
      </c>
      <c r="C65" s="9">
        <v>63</v>
      </c>
      <c r="D65" s="8"/>
      <c r="E65" s="10">
        <v>82.005185825410607</v>
      </c>
    </row>
    <row r="66" spans="2:5" x14ac:dyDescent="0.25">
      <c r="B66" s="8">
        <v>40087</v>
      </c>
      <c r="C66" s="9">
        <v>64</v>
      </c>
      <c r="D66" s="8"/>
      <c r="E66" s="10">
        <v>95.764909248055304</v>
      </c>
    </row>
    <row r="67" spans="2:5" x14ac:dyDescent="0.25">
      <c r="B67" s="8">
        <v>40179</v>
      </c>
      <c r="C67" s="9">
        <v>65</v>
      </c>
      <c r="D67" s="9">
        <v>17</v>
      </c>
      <c r="E67" s="10">
        <v>78.582541054451198</v>
      </c>
    </row>
    <row r="68" spans="2:5" x14ac:dyDescent="0.25">
      <c r="B68" s="8">
        <v>40269</v>
      </c>
      <c r="C68" s="9">
        <v>66</v>
      </c>
      <c r="D68" s="8"/>
      <c r="E68" s="10">
        <v>83.8375108038029</v>
      </c>
    </row>
    <row r="69" spans="2:5" x14ac:dyDescent="0.25">
      <c r="B69" s="8">
        <v>40360</v>
      </c>
      <c r="C69" s="9">
        <v>67</v>
      </c>
      <c r="D69" s="8"/>
      <c r="E69" s="10">
        <v>84.079515989628405</v>
      </c>
    </row>
    <row r="70" spans="2:5" x14ac:dyDescent="0.25">
      <c r="B70" s="8">
        <v>40452</v>
      </c>
      <c r="C70" s="9">
        <v>68</v>
      </c>
      <c r="D70" s="8"/>
      <c r="E70" s="10">
        <v>97.977528089887699</v>
      </c>
    </row>
    <row r="71" spans="2:5" x14ac:dyDescent="0.25">
      <c r="B71" s="8">
        <v>40544</v>
      </c>
      <c r="C71" s="9">
        <v>69</v>
      </c>
      <c r="D71" s="9">
        <v>18</v>
      </c>
      <c r="E71" s="10">
        <v>81.140881590319793</v>
      </c>
    </row>
    <row r="72" spans="2:5" x14ac:dyDescent="0.25">
      <c r="B72" s="8">
        <v>40634</v>
      </c>
      <c r="C72" s="9">
        <v>70</v>
      </c>
      <c r="D72" s="8"/>
      <c r="E72" s="10">
        <v>86.914433880725994</v>
      </c>
    </row>
    <row r="73" spans="2:5" x14ac:dyDescent="0.25">
      <c r="B73" s="8">
        <v>40725</v>
      </c>
      <c r="C73" s="9">
        <v>71</v>
      </c>
      <c r="D73" s="8"/>
      <c r="E73" s="10">
        <v>86.499567847882403</v>
      </c>
    </row>
    <row r="74" spans="2:5" x14ac:dyDescent="0.25">
      <c r="B74" s="8">
        <v>40817</v>
      </c>
      <c r="C74" s="9">
        <v>72</v>
      </c>
      <c r="D74" s="8"/>
      <c r="E74" s="10">
        <v>102.26447709593801</v>
      </c>
    </row>
    <row r="75" spans="2:5" x14ac:dyDescent="0.25">
      <c r="B75" s="8">
        <v>40909</v>
      </c>
      <c r="C75" s="9">
        <v>73</v>
      </c>
      <c r="D75" s="9">
        <v>19</v>
      </c>
      <c r="E75" s="10">
        <v>83.768366464995694</v>
      </c>
    </row>
    <row r="76" spans="2:5" x14ac:dyDescent="0.25">
      <c r="B76" s="8">
        <v>41000</v>
      </c>
      <c r="C76" s="9">
        <v>74</v>
      </c>
      <c r="D76" s="8"/>
      <c r="E76" s="10">
        <v>88.815903197925707</v>
      </c>
    </row>
    <row r="77" spans="2:5" x14ac:dyDescent="0.25">
      <c r="B77" s="8">
        <v>41091</v>
      </c>
      <c r="C77" s="9">
        <v>75</v>
      </c>
      <c r="D77" s="8"/>
      <c r="E77" s="10">
        <v>89.092480553154701</v>
      </c>
    </row>
    <row r="78" spans="2:5" x14ac:dyDescent="0.25">
      <c r="B78" s="8">
        <v>41183</v>
      </c>
      <c r="C78" s="9">
        <v>76</v>
      </c>
      <c r="D78" s="8"/>
      <c r="E78" s="10">
        <v>104.269662921348</v>
      </c>
    </row>
    <row r="79" spans="2:5" x14ac:dyDescent="0.25">
      <c r="B79" s="8">
        <v>41275</v>
      </c>
      <c r="C79" s="9">
        <v>77</v>
      </c>
      <c r="D79" s="9">
        <v>20</v>
      </c>
      <c r="E79" s="10">
        <v>85.808124459809903</v>
      </c>
    </row>
    <row r="80" spans="2:5" x14ac:dyDescent="0.25">
      <c r="B80" s="8">
        <v>41365</v>
      </c>
      <c r="C80" s="9">
        <v>78</v>
      </c>
      <c r="D80" s="8"/>
      <c r="E80" s="10">
        <v>91.063094209161605</v>
      </c>
    </row>
    <row r="81" spans="2:5" x14ac:dyDescent="0.25">
      <c r="B81" s="8">
        <v>41456</v>
      </c>
      <c r="C81" s="9">
        <v>79</v>
      </c>
      <c r="D81" s="8"/>
      <c r="E81" s="10">
        <v>92.549697493517698</v>
      </c>
    </row>
    <row r="82" spans="2:5" x14ac:dyDescent="0.25">
      <c r="B82" s="8">
        <v>41548</v>
      </c>
      <c r="C82" s="9">
        <v>80</v>
      </c>
      <c r="D82" s="8"/>
      <c r="E82" s="10">
        <v>108.522039757995</v>
      </c>
    </row>
    <row r="83" spans="2:5" x14ac:dyDescent="0.25">
      <c r="B83" s="8">
        <v>41640</v>
      </c>
      <c r="C83" s="9">
        <v>81</v>
      </c>
      <c r="D83" s="9">
        <v>21</v>
      </c>
      <c r="E83" s="10">
        <v>89.369057908383795</v>
      </c>
    </row>
    <row r="84" spans="2:5" x14ac:dyDescent="0.25">
      <c r="B84" s="8">
        <v>41730</v>
      </c>
      <c r="C84" s="9">
        <v>82</v>
      </c>
      <c r="D84" s="8"/>
      <c r="E84" s="10">
        <v>96.283491789109803</v>
      </c>
    </row>
    <row r="85" spans="2:5" x14ac:dyDescent="0.25">
      <c r="B85" s="8">
        <v>41821</v>
      </c>
      <c r="C85" s="9">
        <v>83</v>
      </c>
      <c r="D85" s="8"/>
      <c r="E85" s="10">
        <v>95.177182368193598</v>
      </c>
    </row>
    <row r="86" spans="2:5" x14ac:dyDescent="0.25">
      <c r="B86" s="8">
        <v>41913</v>
      </c>
      <c r="C86" s="9">
        <v>84</v>
      </c>
      <c r="D86" s="8"/>
      <c r="E86" s="10">
        <v>112.843560933449</v>
      </c>
    </row>
    <row r="87" spans="2:5" x14ac:dyDescent="0.25">
      <c r="B87" s="8">
        <v>42005</v>
      </c>
      <c r="C87" s="9">
        <v>85</v>
      </c>
      <c r="D87" s="9">
        <v>22</v>
      </c>
      <c r="E87" s="10">
        <v>92.238547968885101</v>
      </c>
    </row>
    <row r="88" spans="2:5" x14ac:dyDescent="0.25">
      <c r="B88" s="8">
        <v>42095</v>
      </c>
      <c r="C88" s="9">
        <v>86</v>
      </c>
      <c r="D88" s="8"/>
      <c r="E88" s="10">
        <v>97.424373379429596</v>
      </c>
    </row>
    <row r="89" spans="2:5" x14ac:dyDescent="0.25">
      <c r="B89" s="8">
        <v>42186</v>
      </c>
      <c r="C89" s="9">
        <v>87</v>
      </c>
      <c r="D89" s="8"/>
      <c r="E89" s="10">
        <v>97.1132238547969</v>
      </c>
    </row>
    <row r="90" spans="2:5" x14ac:dyDescent="0.25">
      <c r="B90" s="8">
        <v>42278</v>
      </c>
      <c r="C90" s="9">
        <v>88</v>
      </c>
      <c r="D90" s="8"/>
      <c r="E90" s="10">
        <v>113.223854796889</v>
      </c>
    </row>
    <row r="91" spans="2:5" x14ac:dyDescent="0.25">
      <c r="B91" s="8">
        <v>42370</v>
      </c>
      <c r="C91" s="9">
        <v>89</v>
      </c>
      <c r="D91" s="9">
        <v>23</v>
      </c>
      <c r="E91" s="10">
        <v>93.552290406222994</v>
      </c>
    </row>
    <row r="92" spans="2:5" x14ac:dyDescent="0.25">
      <c r="B92" s="8">
        <v>42461</v>
      </c>
      <c r="C92" s="9">
        <v>90</v>
      </c>
      <c r="D92" s="8"/>
      <c r="E92" s="10">
        <v>99.2221261884184</v>
      </c>
    </row>
    <row r="93" spans="2:5" x14ac:dyDescent="0.25">
      <c r="B93" s="8">
        <v>42552</v>
      </c>
      <c r="C93" s="9">
        <v>91</v>
      </c>
      <c r="D93" s="8"/>
      <c r="E93" s="10">
        <v>100.466724286949</v>
      </c>
    </row>
    <row r="94" spans="2:5" x14ac:dyDescent="0.25">
      <c r="B94" s="8">
        <v>42644</v>
      </c>
      <c r="C94" s="9">
        <v>92</v>
      </c>
      <c r="D94" s="8"/>
      <c r="E94" s="10">
        <v>120.38029386344</v>
      </c>
    </row>
    <row r="95" spans="2:5" x14ac:dyDescent="0.25">
      <c r="B95" s="8">
        <v>42736</v>
      </c>
      <c r="C95" s="9">
        <v>93</v>
      </c>
      <c r="D95" s="9">
        <v>24</v>
      </c>
      <c r="E95" s="10">
        <v>96.456352636127903</v>
      </c>
    </row>
    <row r="96" spans="2:5" x14ac:dyDescent="0.25">
      <c r="B96" s="8">
        <v>42826</v>
      </c>
      <c r="C96" s="9">
        <v>94</v>
      </c>
      <c r="D96" s="8"/>
      <c r="E96" s="10">
        <v>104.753673292999</v>
      </c>
    </row>
    <row r="97" spans="2:5" x14ac:dyDescent="0.25">
      <c r="B97" s="8">
        <v>42917</v>
      </c>
      <c r="C97" s="9">
        <v>95</v>
      </c>
      <c r="D97" s="8"/>
      <c r="E97" s="10">
        <v>105.133967156439</v>
      </c>
    </row>
    <row r="98" spans="2:5" x14ac:dyDescent="0.25">
      <c r="B98" s="8">
        <v>43009</v>
      </c>
      <c r="C98" s="9">
        <v>96</v>
      </c>
      <c r="D98" s="8"/>
      <c r="E98" s="10">
        <v>125.11668107173701</v>
      </c>
    </row>
    <row r="99" spans="2:5" x14ac:dyDescent="0.25">
      <c r="B99" s="8">
        <v>43101</v>
      </c>
      <c r="C99" s="9">
        <v>97</v>
      </c>
      <c r="D99" s="9">
        <v>25</v>
      </c>
      <c r="E99" s="10">
        <v>100.88159031979301</v>
      </c>
    </row>
    <row r="100" spans="2:5" x14ac:dyDescent="0.25">
      <c r="B100" s="8">
        <v>43191</v>
      </c>
      <c r="C100" s="9">
        <v>98</v>
      </c>
      <c r="D100" s="8"/>
      <c r="E100" s="10">
        <v>108.591184096802</v>
      </c>
    </row>
    <row r="101" spans="2:5" x14ac:dyDescent="0.25">
      <c r="B101" s="8">
        <v>43282</v>
      </c>
      <c r="C101" s="9">
        <v>99</v>
      </c>
      <c r="D101" s="8"/>
      <c r="E101" s="10">
        <v>110.250648228176</v>
      </c>
    </row>
    <row r="102" spans="2:5" x14ac:dyDescent="0.25">
      <c r="B102" s="8">
        <v>43374</v>
      </c>
      <c r="C102" s="9">
        <v>100</v>
      </c>
      <c r="D102" s="8"/>
      <c r="E102" s="10">
        <v>129.12705272255801</v>
      </c>
    </row>
    <row r="103" spans="2:5" x14ac:dyDescent="0.25">
      <c r="B103" s="8">
        <v>43466</v>
      </c>
      <c r="C103" s="9">
        <v>101</v>
      </c>
      <c r="D103" s="9">
        <v>26</v>
      </c>
      <c r="E103" s="10">
        <v>104.85738980121</v>
      </c>
    </row>
    <row r="104" spans="2:5" x14ac:dyDescent="0.25">
      <c r="B104" s="8">
        <v>43556</v>
      </c>
      <c r="C104" s="9">
        <v>102</v>
      </c>
      <c r="D104" s="8"/>
      <c r="E104" s="10">
        <v>113.154710458081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4" tint="-0.499984740745262"/>
  </sheetPr>
  <dimension ref="A1:E252"/>
  <sheetViews>
    <sheetView workbookViewId="0">
      <selection activeCell="B1" sqref="B1"/>
    </sheetView>
  </sheetViews>
  <sheetFormatPr defaultColWidth="9.1796875" defaultRowHeight="12.5" x14ac:dyDescent="0.25"/>
  <cols>
    <col min="1" max="256" width="20.7265625" style="1" customWidth="1"/>
    <col min="257" max="16384" width="9.1796875" style="1"/>
  </cols>
  <sheetData>
    <row r="1" spans="1:5" x14ac:dyDescent="0.25">
      <c r="B1" s="2" t="s">
        <v>0</v>
      </c>
      <c r="E1" s="3" t="s">
        <v>1</v>
      </c>
    </row>
    <row r="2" spans="1:5" x14ac:dyDescent="0.25">
      <c r="B2" s="2"/>
    </row>
    <row r="3" spans="1:5" x14ac:dyDescent="0.25">
      <c r="D3" s="2" t="s">
        <v>2</v>
      </c>
    </row>
    <row r="4" spans="1:5" x14ac:dyDescent="0.25">
      <c r="A4" s="1" t="s">
        <v>3</v>
      </c>
    </row>
    <row r="5" spans="1:5" x14ac:dyDescent="0.25">
      <c r="A5" s="1" t="s">
        <v>4</v>
      </c>
    </row>
    <row r="6" spans="1:5" x14ac:dyDescent="0.25">
      <c r="A6" s="1" t="s">
        <v>5</v>
      </c>
    </row>
    <row r="7" spans="1:5" x14ac:dyDescent="0.25">
      <c r="A7" s="1" t="s">
        <v>6</v>
      </c>
    </row>
    <row r="8" spans="1:5" x14ac:dyDescent="0.25">
      <c r="A8" s="1" t="s">
        <v>7</v>
      </c>
    </row>
    <row r="9" spans="1:5" x14ac:dyDescent="0.25">
      <c r="A9" s="1" t="s">
        <v>8</v>
      </c>
    </row>
    <row r="11" spans="1:5" x14ac:dyDescent="0.25">
      <c r="A11" s="1" t="s">
        <v>9</v>
      </c>
      <c r="B11" s="1" t="s">
        <v>10</v>
      </c>
    </row>
    <row r="13" spans="1:5" x14ac:dyDescent="0.25">
      <c r="A13" s="1" t="s">
        <v>11</v>
      </c>
    </row>
    <row r="14" spans="1:5" x14ac:dyDescent="0.25">
      <c r="A14" s="1" t="s">
        <v>12</v>
      </c>
      <c r="B14" s="1" t="s">
        <v>9</v>
      </c>
    </row>
    <row r="15" spans="1:5" x14ac:dyDescent="0.25">
      <c r="A15" s="4">
        <v>21916</v>
      </c>
      <c r="B15" s="5">
        <v>2.7414758799638101</v>
      </c>
    </row>
    <row r="16" spans="1:5" x14ac:dyDescent="0.25">
      <c r="A16" s="4">
        <v>22007</v>
      </c>
      <c r="B16" s="5">
        <v>2.9419738721600899</v>
      </c>
    </row>
    <row r="17" spans="1:2" x14ac:dyDescent="0.25">
      <c r="A17" s="4">
        <v>22098</v>
      </c>
      <c r="B17" s="5">
        <v>2.9165774598152301</v>
      </c>
    </row>
    <row r="18" spans="1:2" x14ac:dyDescent="0.25">
      <c r="A18" s="4">
        <v>22190</v>
      </c>
      <c r="B18" s="5">
        <v>3.3977726410862998</v>
      </c>
    </row>
    <row r="19" spans="1:2" x14ac:dyDescent="0.25">
      <c r="A19" s="4">
        <v>22282</v>
      </c>
      <c r="B19" s="5">
        <v>2.87330787028707</v>
      </c>
    </row>
    <row r="20" spans="1:2" x14ac:dyDescent="0.25">
      <c r="A20" s="4">
        <v>22372</v>
      </c>
      <c r="B20" s="5">
        <v>3.06251006263857</v>
      </c>
    </row>
    <row r="21" spans="1:2" x14ac:dyDescent="0.25">
      <c r="A21" s="4">
        <v>22463</v>
      </c>
      <c r="B21" s="5">
        <v>3.0719418768136202</v>
      </c>
    </row>
    <row r="22" spans="1:2" x14ac:dyDescent="0.25">
      <c r="A22" s="4">
        <v>22555</v>
      </c>
      <c r="B22" s="5">
        <v>3.52202804924698</v>
      </c>
    </row>
    <row r="23" spans="1:2" x14ac:dyDescent="0.25">
      <c r="A23" s="4">
        <v>22647</v>
      </c>
      <c r="B23" s="5">
        <v>2.9519692005069902</v>
      </c>
    </row>
    <row r="24" spans="1:2" x14ac:dyDescent="0.25">
      <c r="A24" s="4">
        <v>22737</v>
      </c>
      <c r="B24" s="5">
        <v>3.1847463743472102</v>
      </c>
    </row>
    <row r="25" spans="1:2" x14ac:dyDescent="0.25">
      <c r="A25" s="4">
        <v>22828</v>
      </c>
      <c r="B25" s="5">
        <v>3.1973850053417801</v>
      </c>
    </row>
    <row r="26" spans="1:2" x14ac:dyDescent="0.25">
      <c r="A26" s="4">
        <v>22920</v>
      </c>
      <c r="B26" s="5">
        <v>3.6567143556666801</v>
      </c>
    </row>
    <row r="27" spans="1:2" x14ac:dyDescent="0.25">
      <c r="A27" s="4">
        <v>23012</v>
      </c>
      <c r="B27" s="5">
        <v>3.07420551221563</v>
      </c>
    </row>
    <row r="28" spans="1:2" x14ac:dyDescent="0.25">
      <c r="A28" s="4">
        <v>23102</v>
      </c>
      <c r="B28" s="5">
        <v>3.30811450375686</v>
      </c>
    </row>
    <row r="29" spans="1:2" x14ac:dyDescent="0.25">
      <c r="A29" s="4">
        <v>23193</v>
      </c>
      <c r="B29" s="5">
        <v>3.36036675428663</v>
      </c>
    </row>
    <row r="30" spans="1:2" x14ac:dyDescent="0.25">
      <c r="A30" s="4">
        <v>23285</v>
      </c>
      <c r="B30" s="5">
        <v>3.8713824462908102</v>
      </c>
    </row>
    <row r="31" spans="1:2" x14ac:dyDescent="0.25">
      <c r="A31" s="4">
        <v>23377</v>
      </c>
      <c r="B31" s="5">
        <v>3.2634077045671201</v>
      </c>
    </row>
    <row r="32" spans="1:2" x14ac:dyDescent="0.25">
      <c r="A32" s="4">
        <v>23468</v>
      </c>
      <c r="B32" s="5">
        <v>3.4931666978713301</v>
      </c>
    </row>
    <row r="33" spans="1:2" x14ac:dyDescent="0.25">
      <c r="A33" s="4">
        <v>23559</v>
      </c>
      <c r="B33" s="5">
        <v>3.5224053218139799</v>
      </c>
    </row>
    <row r="34" spans="1:2" x14ac:dyDescent="0.25">
      <c r="A34" s="4">
        <v>23651</v>
      </c>
      <c r="B34" s="5">
        <v>4.1350959706251897</v>
      </c>
    </row>
    <row r="35" spans="1:2" x14ac:dyDescent="0.25">
      <c r="A35" s="4">
        <v>23743</v>
      </c>
      <c r="B35" s="5">
        <v>3.4816598845777702</v>
      </c>
    </row>
    <row r="36" spans="1:2" x14ac:dyDescent="0.25">
      <c r="A36" s="4">
        <v>23833</v>
      </c>
      <c r="B36" s="5">
        <v>3.7214166009075198</v>
      </c>
    </row>
    <row r="37" spans="1:2" x14ac:dyDescent="0.25">
      <c r="A37" s="4">
        <v>23924</v>
      </c>
      <c r="B37" s="5">
        <v>3.7638597646952499</v>
      </c>
    </row>
    <row r="38" spans="1:2" x14ac:dyDescent="0.25">
      <c r="A38" s="4">
        <v>24016</v>
      </c>
      <c r="B38" s="5">
        <v>4.37240041526944</v>
      </c>
    </row>
    <row r="39" spans="1:2" x14ac:dyDescent="0.25">
      <c r="A39" s="4">
        <v>24108</v>
      </c>
      <c r="B39" s="5">
        <v>3.6851984344753301</v>
      </c>
    </row>
    <row r="40" spans="1:2" x14ac:dyDescent="0.25">
      <c r="A40" s="4">
        <v>24198</v>
      </c>
      <c r="B40" s="5">
        <v>3.93306651099563</v>
      </c>
    </row>
    <row r="41" spans="1:2" x14ac:dyDescent="0.25">
      <c r="A41" s="4">
        <v>24289</v>
      </c>
      <c r="B41" s="5">
        <v>3.9038278870529801</v>
      </c>
    </row>
    <row r="42" spans="1:2" x14ac:dyDescent="0.25">
      <c r="A42" s="4">
        <v>24381</v>
      </c>
      <c r="B42" s="5">
        <v>4.4753958260609803</v>
      </c>
    </row>
    <row r="43" spans="1:2" x14ac:dyDescent="0.25">
      <c r="A43" s="4">
        <v>24473</v>
      </c>
      <c r="B43" s="5">
        <v>3.8091324727354801</v>
      </c>
    </row>
    <row r="44" spans="1:2" x14ac:dyDescent="0.25">
      <c r="A44" s="4">
        <v>24563</v>
      </c>
      <c r="B44" s="5">
        <v>4.0068232978445204</v>
      </c>
    </row>
    <row r="45" spans="1:2" x14ac:dyDescent="0.25">
      <c r="A45" s="4">
        <v>24654</v>
      </c>
      <c r="B45" s="5">
        <v>4.05511418642077</v>
      </c>
    </row>
    <row r="46" spans="1:2" x14ac:dyDescent="0.25">
      <c r="A46" s="4">
        <v>24746</v>
      </c>
      <c r="B46" s="5">
        <v>4.7651411575185003</v>
      </c>
    </row>
    <row r="47" spans="1:2" x14ac:dyDescent="0.25">
      <c r="A47" s="4">
        <v>24838</v>
      </c>
      <c r="B47" s="5">
        <v>4.1418868768312302</v>
      </c>
    </row>
    <row r="48" spans="1:2" x14ac:dyDescent="0.25">
      <c r="A48" s="4">
        <v>24929</v>
      </c>
      <c r="B48" s="5">
        <v>4.2907209045135097</v>
      </c>
    </row>
    <row r="49" spans="1:2" x14ac:dyDescent="0.25">
      <c r="A49" s="4">
        <v>25020</v>
      </c>
      <c r="B49" s="5">
        <v>4.3563663311718601</v>
      </c>
    </row>
    <row r="50" spans="1:2" x14ac:dyDescent="0.25">
      <c r="A50" s="4">
        <v>25112</v>
      </c>
      <c r="B50" s="5">
        <v>5.0820501138001601</v>
      </c>
    </row>
    <row r="51" spans="1:2" x14ac:dyDescent="0.25">
      <c r="A51" s="4">
        <v>25204</v>
      </c>
      <c r="B51" s="5">
        <v>4.3205254373066699</v>
      </c>
    </row>
    <row r="52" spans="1:2" x14ac:dyDescent="0.25">
      <c r="A52" s="4">
        <v>25294</v>
      </c>
      <c r="B52" s="5">
        <v>4.63875484757284</v>
      </c>
    </row>
    <row r="53" spans="1:2" x14ac:dyDescent="0.25">
      <c r="A53" s="4">
        <v>25385</v>
      </c>
      <c r="B53" s="5">
        <v>4.6287571245472803</v>
      </c>
    </row>
    <row r="54" spans="1:2" x14ac:dyDescent="0.25">
      <c r="A54" s="4">
        <v>25477</v>
      </c>
      <c r="B54" s="5">
        <v>5.3708522638401801</v>
      </c>
    </row>
    <row r="55" spans="1:2" x14ac:dyDescent="0.25">
      <c r="A55" s="4">
        <v>25569</v>
      </c>
      <c r="B55" s="5">
        <v>4.6223434909082499</v>
      </c>
    </row>
    <row r="56" spans="1:2" x14ac:dyDescent="0.25">
      <c r="A56" s="4">
        <v>25659</v>
      </c>
      <c r="B56" s="5">
        <v>4.9611342560760301</v>
      </c>
    </row>
    <row r="57" spans="1:2" x14ac:dyDescent="0.25">
      <c r="A57" s="4">
        <v>25750</v>
      </c>
      <c r="B57" s="5">
        <v>5.0407387677134503</v>
      </c>
    </row>
    <row r="58" spans="1:2" x14ac:dyDescent="0.25">
      <c r="A58" s="4">
        <v>25842</v>
      </c>
      <c r="B58" s="5">
        <v>5.8986565850759503</v>
      </c>
    </row>
    <row r="59" spans="1:2" x14ac:dyDescent="0.25">
      <c r="A59" s="4">
        <v>25934</v>
      </c>
      <c r="B59" s="5">
        <v>4.9477675785658599</v>
      </c>
    </row>
    <row r="60" spans="1:2" x14ac:dyDescent="0.25">
      <c r="A60" s="4">
        <v>26024</v>
      </c>
      <c r="B60" s="5">
        <v>5.4541180617524203</v>
      </c>
    </row>
    <row r="61" spans="1:2" x14ac:dyDescent="0.25">
      <c r="A61" s="4">
        <v>26115</v>
      </c>
      <c r="B61" s="5">
        <v>5.5698553150522097</v>
      </c>
    </row>
    <row r="62" spans="1:2" x14ac:dyDescent="0.25">
      <c r="A62" s="4">
        <v>26207</v>
      </c>
      <c r="B62" s="5">
        <v>6.5825562814253402</v>
      </c>
    </row>
    <row r="63" spans="1:2" x14ac:dyDescent="0.25">
      <c r="A63" s="4">
        <v>26299</v>
      </c>
      <c r="B63" s="5">
        <v>5.5698553150522097</v>
      </c>
    </row>
    <row r="64" spans="1:2" x14ac:dyDescent="0.25">
      <c r="A64" s="4">
        <v>26390</v>
      </c>
      <c r="B64" s="5">
        <v>5.9460013882765104</v>
      </c>
    </row>
    <row r="65" spans="1:2" x14ac:dyDescent="0.25">
      <c r="A65" s="4">
        <v>26481</v>
      </c>
      <c r="B65" s="5">
        <v>6.2498116781884496</v>
      </c>
    </row>
    <row r="66" spans="1:2" x14ac:dyDescent="0.25">
      <c r="A66" s="4">
        <v>26573</v>
      </c>
      <c r="B66" s="5">
        <v>7.49398715116115</v>
      </c>
    </row>
    <row r="67" spans="1:2" x14ac:dyDescent="0.25">
      <c r="A67" s="4">
        <v>26665</v>
      </c>
      <c r="B67" s="5">
        <v>6.46681902812555</v>
      </c>
    </row>
    <row r="68" spans="1:2" x14ac:dyDescent="0.25">
      <c r="A68" s="4">
        <v>26755</v>
      </c>
      <c r="B68" s="5">
        <v>6.6838263780626503</v>
      </c>
    </row>
    <row r="69" spans="1:2" x14ac:dyDescent="0.25">
      <c r="A69" s="4">
        <v>26846</v>
      </c>
      <c r="B69" s="5">
        <v>7.0021038246370599</v>
      </c>
    </row>
    <row r="70" spans="1:2" x14ac:dyDescent="0.25">
      <c r="A70" s="4">
        <v>26938</v>
      </c>
      <c r="B70" s="5">
        <v>8.5066881175342797</v>
      </c>
    </row>
    <row r="71" spans="1:2" x14ac:dyDescent="0.25">
      <c r="A71" s="4">
        <v>27030</v>
      </c>
      <c r="B71" s="5">
        <v>7.1757097045867404</v>
      </c>
    </row>
    <row r="72" spans="1:2" x14ac:dyDescent="0.25">
      <c r="A72" s="4">
        <v>27120</v>
      </c>
      <c r="B72" s="5">
        <v>7.69652734443578</v>
      </c>
    </row>
    <row r="73" spans="1:2" x14ac:dyDescent="0.25">
      <c r="A73" s="4">
        <v>27211</v>
      </c>
      <c r="B73" s="5">
        <v>8.2318121409472909</v>
      </c>
    </row>
    <row r="74" spans="1:2" x14ac:dyDescent="0.25">
      <c r="A74" s="4">
        <v>27303</v>
      </c>
      <c r="B74" s="5">
        <v>10.083608193743901</v>
      </c>
    </row>
    <row r="75" spans="1:2" x14ac:dyDescent="0.25">
      <c r="A75" s="4">
        <v>27395</v>
      </c>
      <c r="B75" s="5">
        <v>8.7381626241338601</v>
      </c>
    </row>
    <row r="76" spans="1:2" x14ac:dyDescent="0.25">
      <c r="A76" s="4">
        <v>27485</v>
      </c>
      <c r="B76" s="5">
        <v>9.5627905538948301</v>
      </c>
    </row>
    <row r="77" spans="1:2" x14ac:dyDescent="0.25">
      <c r="A77" s="4">
        <v>27576</v>
      </c>
      <c r="B77" s="5">
        <v>9.6495934938696699</v>
      </c>
    </row>
    <row r="78" spans="1:2" x14ac:dyDescent="0.25">
      <c r="A78" s="4">
        <v>27668</v>
      </c>
      <c r="B78" s="5">
        <v>11.660528269953501</v>
      </c>
    </row>
    <row r="79" spans="1:2" x14ac:dyDescent="0.25">
      <c r="A79" s="4">
        <v>27760</v>
      </c>
      <c r="B79" s="5">
        <v>9.9823380971065596</v>
      </c>
    </row>
    <row r="80" spans="1:2" x14ac:dyDescent="0.25">
      <c r="A80" s="4">
        <v>27851</v>
      </c>
      <c r="B80" s="5">
        <v>10.6333601469179</v>
      </c>
    </row>
    <row r="81" spans="1:2" x14ac:dyDescent="0.25">
      <c r="A81" s="4">
        <v>27942</v>
      </c>
      <c r="B81" s="5">
        <v>11.081842003454501</v>
      </c>
    </row>
    <row r="82" spans="1:2" x14ac:dyDescent="0.25">
      <c r="A82" s="4">
        <v>28034</v>
      </c>
      <c r="B82" s="5">
        <v>13.628061576049801</v>
      </c>
    </row>
    <row r="83" spans="1:2" x14ac:dyDescent="0.25">
      <c r="A83" s="4">
        <v>28126</v>
      </c>
      <c r="B83" s="5">
        <v>11.429053763353901</v>
      </c>
    </row>
    <row r="84" spans="1:2" x14ac:dyDescent="0.25">
      <c r="A84" s="4">
        <v>28216</v>
      </c>
      <c r="B84" s="5">
        <v>11.9788057165279</v>
      </c>
    </row>
    <row r="85" spans="1:2" x14ac:dyDescent="0.25">
      <c r="A85" s="4">
        <v>28307</v>
      </c>
      <c r="B85" s="5">
        <v>12.8179008029513</v>
      </c>
    </row>
    <row r="86" spans="1:2" x14ac:dyDescent="0.25">
      <c r="A86" s="4">
        <v>28399</v>
      </c>
      <c r="B86" s="5">
        <v>15.436456158859</v>
      </c>
    </row>
    <row r="87" spans="1:2" x14ac:dyDescent="0.25">
      <c r="A87" s="4">
        <v>28491</v>
      </c>
      <c r="B87" s="5">
        <v>12.9047037429262</v>
      </c>
    </row>
    <row r="88" spans="1:2" x14ac:dyDescent="0.25">
      <c r="A88" s="4">
        <v>28581</v>
      </c>
      <c r="B88" s="5">
        <v>13.845068925986901</v>
      </c>
    </row>
    <row r="89" spans="1:2" x14ac:dyDescent="0.25">
      <c r="A89" s="4">
        <v>28672</v>
      </c>
      <c r="B89" s="5">
        <v>14.799901265710201</v>
      </c>
    </row>
    <row r="90" spans="1:2" x14ac:dyDescent="0.25">
      <c r="A90" s="4">
        <v>28764</v>
      </c>
      <c r="B90" s="5">
        <v>17.7222669115298</v>
      </c>
    </row>
    <row r="91" spans="1:2" x14ac:dyDescent="0.25">
      <c r="A91" s="4">
        <v>28856</v>
      </c>
      <c r="B91" s="5">
        <v>14.7564997957227</v>
      </c>
    </row>
    <row r="92" spans="1:2" x14ac:dyDescent="0.25">
      <c r="A92" s="4">
        <v>28946</v>
      </c>
      <c r="B92" s="5">
        <v>16.478091438557001</v>
      </c>
    </row>
    <row r="93" spans="1:2" x14ac:dyDescent="0.25">
      <c r="A93" s="4">
        <v>29037</v>
      </c>
      <c r="B93" s="5">
        <v>16.9265732950937</v>
      </c>
    </row>
    <row r="94" spans="1:2" x14ac:dyDescent="0.25">
      <c r="A94" s="4">
        <v>29129</v>
      </c>
      <c r="B94" s="5">
        <v>20.876107063948901</v>
      </c>
    </row>
    <row r="95" spans="1:2" x14ac:dyDescent="0.25">
      <c r="A95" s="4">
        <v>29221</v>
      </c>
      <c r="B95" s="5">
        <v>17.736734068192199</v>
      </c>
    </row>
    <row r="96" spans="1:2" x14ac:dyDescent="0.25">
      <c r="A96" s="4">
        <v>29312</v>
      </c>
      <c r="B96" s="5">
        <v>18.517960527965801</v>
      </c>
    </row>
    <row r="97" spans="1:2" x14ac:dyDescent="0.25">
      <c r="A97" s="4">
        <v>29403</v>
      </c>
      <c r="B97" s="5">
        <v>19.168982577777101</v>
      </c>
    </row>
    <row r="98" spans="1:2" x14ac:dyDescent="0.25">
      <c r="A98" s="4">
        <v>29495</v>
      </c>
      <c r="B98" s="5">
        <v>22.5108957668084</v>
      </c>
    </row>
    <row r="99" spans="1:2" x14ac:dyDescent="0.25">
      <c r="A99" s="4">
        <v>29587</v>
      </c>
      <c r="B99" s="5">
        <v>19.4583257110265</v>
      </c>
    </row>
    <row r="100" spans="1:2" x14ac:dyDescent="0.25">
      <c r="A100" s="4">
        <v>29677</v>
      </c>
      <c r="B100" s="5">
        <v>20.008077664200499</v>
      </c>
    </row>
    <row r="101" spans="1:2" x14ac:dyDescent="0.25">
      <c r="A101" s="4">
        <v>29768</v>
      </c>
      <c r="B101" s="5">
        <v>20.5144281473871</v>
      </c>
    </row>
    <row r="102" spans="1:2" x14ac:dyDescent="0.25">
      <c r="A102" s="4">
        <v>29860</v>
      </c>
      <c r="B102" s="5">
        <v>24.304823192955102</v>
      </c>
    </row>
    <row r="103" spans="1:2" x14ac:dyDescent="0.25">
      <c r="A103" s="4">
        <v>29952</v>
      </c>
      <c r="B103" s="5">
        <v>20.9339756905988</v>
      </c>
    </row>
    <row r="104" spans="1:2" x14ac:dyDescent="0.25">
      <c r="A104" s="4">
        <v>30042</v>
      </c>
      <c r="B104" s="5">
        <v>21.5271291137602</v>
      </c>
    </row>
    <row r="105" spans="1:2" x14ac:dyDescent="0.25">
      <c r="A105" s="4">
        <v>30133</v>
      </c>
      <c r="B105" s="5">
        <v>22.105815380259202</v>
      </c>
    </row>
    <row r="106" spans="1:2" x14ac:dyDescent="0.25">
      <c r="A106" s="4">
        <v>30225</v>
      </c>
      <c r="B106" s="5">
        <v>26.6195682589508</v>
      </c>
    </row>
    <row r="107" spans="1:2" x14ac:dyDescent="0.25">
      <c r="A107" s="4">
        <v>30317</v>
      </c>
      <c r="B107" s="5">
        <v>22.597698706783198</v>
      </c>
    </row>
    <row r="108" spans="1:2" x14ac:dyDescent="0.25">
      <c r="A108" s="4">
        <v>30407</v>
      </c>
      <c r="B108" s="5">
        <v>23.4367937932067</v>
      </c>
    </row>
    <row r="109" spans="1:2" x14ac:dyDescent="0.25">
      <c r="A109" s="4">
        <v>30498</v>
      </c>
      <c r="B109" s="5">
        <v>24.1890859396553</v>
      </c>
    </row>
    <row r="110" spans="1:2" x14ac:dyDescent="0.25">
      <c r="A110" s="4">
        <v>30590</v>
      </c>
      <c r="B110" s="5">
        <v>29.267057928183402</v>
      </c>
    </row>
    <row r="111" spans="1:2" x14ac:dyDescent="0.25">
      <c r="A111" s="4">
        <v>30682</v>
      </c>
      <c r="B111" s="5">
        <v>24.102282999680501</v>
      </c>
    </row>
    <row r="112" spans="1:2" x14ac:dyDescent="0.25">
      <c r="A112" s="4">
        <v>30773</v>
      </c>
      <c r="B112" s="5">
        <v>25.577932979252701</v>
      </c>
    </row>
    <row r="113" spans="1:2" x14ac:dyDescent="0.25">
      <c r="A113" s="4">
        <v>30864</v>
      </c>
      <c r="B113" s="5">
        <v>26.171086402414101</v>
      </c>
    </row>
    <row r="114" spans="1:2" x14ac:dyDescent="0.25">
      <c r="A114" s="4">
        <v>30956</v>
      </c>
      <c r="B114" s="5">
        <v>31.740941717466399</v>
      </c>
    </row>
    <row r="115" spans="1:2" x14ac:dyDescent="0.25">
      <c r="A115" s="4">
        <v>31048</v>
      </c>
      <c r="B115" s="5">
        <v>26.301290812376401</v>
      </c>
    </row>
    <row r="116" spans="1:2" x14ac:dyDescent="0.25">
      <c r="A116" s="4">
        <v>31138</v>
      </c>
      <c r="B116" s="5">
        <v>27.921612358573402</v>
      </c>
    </row>
    <row r="117" spans="1:2" x14ac:dyDescent="0.25">
      <c r="A117" s="4">
        <v>31229</v>
      </c>
      <c r="B117" s="5">
        <v>28.731773131671901</v>
      </c>
    </row>
    <row r="118" spans="1:2" x14ac:dyDescent="0.25">
      <c r="A118" s="4">
        <v>31321</v>
      </c>
      <c r="B118" s="5">
        <v>34.5765044233111</v>
      </c>
    </row>
    <row r="119" spans="1:2" x14ac:dyDescent="0.25">
      <c r="A119" s="4">
        <v>31413</v>
      </c>
      <c r="B119" s="5">
        <v>28.671292591244502</v>
      </c>
    </row>
    <row r="120" spans="1:2" x14ac:dyDescent="0.25">
      <c r="A120" s="4">
        <v>31503</v>
      </c>
      <c r="B120" s="5">
        <v>30.351251141512801</v>
      </c>
    </row>
    <row r="121" spans="1:2" x14ac:dyDescent="0.25">
      <c r="A121" s="4">
        <v>31594</v>
      </c>
      <c r="B121" s="5">
        <v>31.180030692978399</v>
      </c>
    </row>
    <row r="122" spans="1:2" x14ac:dyDescent="0.25">
      <c r="A122" s="4">
        <v>31686</v>
      </c>
      <c r="B122" s="5">
        <v>37.339878710628597</v>
      </c>
    </row>
    <row r="123" spans="1:2" x14ac:dyDescent="0.25">
      <c r="A123" s="4">
        <v>31778</v>
      </c>
      <c r="B123" s="5">
        <v>30.799240088251</v>
      </c>
    </row>
    <row r="124" spans="1:2" x14ac:dyDescent="0.25">
      <c r="A124" s="4">
        <v>31868</v>
      </c>
      <c r="B124" s="5">
        <v>32.591195875203702</v>
      </c>
    </row>
    <row r="125" spans="1:2" x14ac:dyDescent="0.25">
      <c r="A125" s="4">
        <v>31959</v>
      </c>
      <c r="B125" s="5">
        <v>33.643969900038499</v>
      </c>
    </row>
    <row r="126" spans="1:2" x14ac:dyDescent="0.25">
      <c r="A126" s="4">
        <v>32051</v>
      </c>
      <c r="B126" s="5">
        <v>40.587798574480502</v>
      </c>
    </row>
    <row r="127" spans="1:2" x14ac:dyDescent="0.25">
      <c r="A127" s="4">
        <v>32143</v>
      </c>
      <c r="B127" s="5">
        <v>34.122731201382898</v>
      </c>
    </row>
    <row r="128" spans="1:2" x14ac:dyDescent="0.25">
      <c r="A128" s="4">
        <v>32234</v>
      </c>
      <c r="B128" s="5">
        <v>35.678478824546197</v>
      </c>
    </row>
    <row r="129" spans="1:2" x14ac:dyDescent="0.25">
      <c r="A129" s="4">
        <v>32325</v>
      </c>
      <c r="B129" s="5">
        <v>36.957649092480601</v>
      </c>
    </row>
    <row r="130" spans="1:2" x14ac:dyDescent="0.25">
      <c r="A130" s="4">
        <v>32417</v>
      </c>
      <c r="B130" s="5">
        <v>44.4598098530683</v>
      </c>
    </row>
    <row r="131" spans="1:2" x14ac:dyDescent="0.25">
      <c r="A131" s="4">
        <v>32509</v>
      </c>
      <c r="B131" s="5">
        <v>36.992221261884197</v>
      </c>
    </row>
    <row r="132" spans="1:2" x14ac:dyDescent="0.25">
      <c r="A132" s="4">
        <v>32599</v>
      </c>
      <c r="B132" s="5">
        <v>38.755401901469298</v>
      </c>
    </row>
    <row r="133" spans="1:2" x14ac:dyDescent="0.25">
      <c r="A133" s="4">
        <v>32690</v>
      </c>
      <c r="B133" s="5">
        <v>39.377700950734699</v>
      </c>
    </row>
    <row r="134" spans="1:2" x14ac:dyDescent="0.25">
      <c r="A134" s="4">
        <v>32782</v>
      </c>
      <c r="B134" s="5">
        <v>47.225583405358698</v>
      </c>
    </row>
    <row r="135" spans="1:2" x14ac:dyDescent="0.25">
      <c r="A135" s="4">
        <v>32874</v>
      </c>
      <c r="B135" s="5">
        <v>40.034572169403603</v>
      </c>
    </row>
    <row r="136" spans="1:2" x14ac:dyDescent="0.25">
      <c r="A136" s="4">
        <v>32964</v>
      </c>
      <c r="B136" s="5">
        <v>42.005185825410599</v>
      </c>
    </row>
    <row r="137" spans="1:2" x14ac:dyDescent="0.25">
      <c r="A137" s="4">
        <v>33055</v>
      </c>
      <c r="B137" s="5">
        <v>42.523768366464999</v>
      </c>
    </row>
    <row r="138" spans="1:2" x14ac:dyDescent="0.25">
      <c r="A138" s="4">
        <v>33147</v>
      </c>
      <c r="B138" s="5">
        <v>49.6110630942092</v>
      </c>
    </row>
    <row r="139" spans="1:2" x14ac:dyDescent="0.25">
      <c r="A139" s="4">
        <v>33239</v>
      </c>
      <c r="B139" s="5">
        <v>41.624891961970597</v>
      </c>
    </row>
    <row r="140" spans="1:2" x14ac:dyDescent="0.25">
      <c r="A140" s="4">
        <v>33329</v>
      </c>
      <c r="B140" s="5">
        <v>43.388072601555798</v>
      </c>
    </row>
    <row r="141" spans="1:2" x14ac:dyDescent="0.25">
      <c r="A141" s="4">
        <v>33420</v>
      </c>
      <c r="B141" s="5">
        <v>44.183232497839199</v>
      </c>
    </row>
    <row r="142" spans="1:2" x14ac:dyDescent="0.25">
      <c r="A142" s="4">
        <v>33512</v>
      </c>
      <c r="B142" s="5">
        <v>50.959377700950697</v>
      </c>
    </row>
    <row r="143" spans="1:2" x14ac:dyDescent="0.25">
      <c r="A143" s="4">
        <v>33604</v>
      </c>
      <c r="B143" s="5">
        <v>43.076923076923102</v>
      </c>
    </row>
    <row r="144" spans="1:2" x14ac:dyDescent="0.25">
      <c r="A144" s="4">
        <v>33695</v>
      </c>
      <c r="B144" s="5">
        <v>45.082108902333601</v>
      </c>
    </row>
    <row r="145" spans="1:2" x14ac:dyDescent="0.25">
      <c r="A145" s="4">
        <v>33786</v>
      </c>
      <c r="B145" s="5">
        <v>44.9783923941227</v>
      </c>
    </row>
    <row r="146" spans="1:2" x14ac:dyDescent="0.25">
      <c r="A146" s="4">
        <v>33878</v>
      </c>
      <c r="B146" s="5">
        <v>52.376836646499598</v>
      </c>
    </row>
    <row r="147" spans="1:2" x14ac:dyDescent="0.25">
      <c r="A147" s="4">
        <v>33970</v>
      </c>
      <c r="B147" s="5">
        <v>44.874675885911799</v>
      </c>
    </row>
    <row r="148" spans="1:2" x14ac:dyDescent="0.25">
      <c r="A148" s="4">
        <v>34060</v>
      </c>
      <c r="B148" s="5">
        <v>46.776145203111497</v>
      </c>
    </row>
    <row r="149" spans="1:2" x14ac:dyDescent="0.25">
      <c r="A149" s="4">
        <v>34151</v>
      </c>
      <c r="B149" s="5">
        <v>47.260155574762301</v>
      </c>
    </row>
    <row r="150" spans="1:2" x14ac:dyDescent="0.25">
      <c r="A150" s="4">
        <v>34243</v>
      </c>
      <c r="B150" s="5">
        <v>55.073465859982697</v>
      </c>
    </row>
    <row r="151" spans="1:2" x14ac:dyDescent="0.25">
      <c r="A151" s="4">
        <v>34335</v>
      </c>
      <c r="B151" s="5">
        <v>46.776145203111497</v>
      </c>
    </row>
    <row r="152" spans="1:2" x14ac:dyDescent="0.25">
      <c r="A152" s="4">
        <v>34425</v>
      </c>
      <c r="B152" s="5">
        <v>48.435609334485797</v>
      </c>
    </row>
    <row r="153" spans="1:2" x14ac:dyDescent="0.25">
      <c r="A153" s="4">
        <v>34516</v>
      </c>
      <c r="B153" s="5">
        <v>49.092480553154701</v>
      </c>
    </row>
    <row r="154" spans="1:2" x14ac:dyDescent="0.25">
      <c r="A154" s="4">
        <v>34608</v>
      </c>
      <c r="B154" s="5">
        <v>57.700950734658598</v>
      </c>
    </row>
    <row r="155" spans="1:2" x14ac:dyDescent="0.25">
      <c r="A155" s="4">
        <v>34700</v>
      </c>
      <c r="B155" s="5">
        <v>47.709593777009502</v>
      </c>
    </row>
    <row r="156" spans="1:2" x14ac:dyDescent="0.25">
      <c r="A156" s="4">
        <v>34790</v>
      </c>
      <c r="B156" s="5">
        <v>50.025929127052699</v>
      </c>
    </row>
    <row r="157" spans="1:2" x14ac:dyDescent="0.25">
      <c r="A157" s="4">
        <v>34881</v>
      </c>
      <c r="B157" s="5">
        <v>50.544511668107198</v>
      </c>
    </row>
    <row r="158" spans="1:2" x14ac:dyDescent="0.25">
      <c r="A158" s="4">
        <v>34973</v>
      </c>
      <c r="B158" s="5">
        <v>59.982713915298199</v>
      </c>
    </row>
    <row r="159" spans="1:2" x14ac:dyDescent="0.25">
      <c r="A159" s="4">
        <v>35065</v>
      </c>
      <c r="B159" s="5">
        <v>50.060501296456401</v>
      </c>
    </row>
    <row r="160" spans="1:2" x14ac:dyDescent="0.25">
      <c r="A160" s="4">
        <v>35156</v>
      </c>
      <c r="B160" s="5">
        <v>53.068280034572197</v>
      </c>
    </row>
    <row r="161" spans="1:2" x14ac:dyDescent="0.25">
      <c r="A161" s="4">
        <v>35247</v>
      </c>
      <c r="B161" s="5">
        <v>53.552290406223001</v>
      </c>
    </row>
    <row r="162" spans="1:2" x14ac:dyDescent="0.25">
      <c r="A162" s="4">
        <v>35339</v>
      </c>
      <c r="B162" s="5">
        <v>63.025064822817598</v>
      </c>
    </row>
    <row r="163" spans="1:2" x14ac:dyDescent="0.25">
      <c r="A163" s="4">
        <v>35431</v>
      </c>
      <c r="B163" s="5">
        <v>52.860847018150402</v>
      </c>
    </row>
    <row r="164" spans="1:2" x14ac:dyDescent="0.25">
      <c r="A164" s="4">
        <v>35521</v>
      </c>
      <c r="B164" s="5">
        <v>55.488331892826302</v>
      </c>
    </row>
    <row r="165" spans="1:2" x14ac:dyDescent="0.25">
      <c r="A165" s="4">
        <v>35612</v>
      </c>
      <c r="B165" s="5">
        <v>56.214347450302498</v>
      </c>
    </row>
    <row r="166" spans="1:2" x14ac:dyDescent="0.25">
      <c r="A166" s="4">
        <v>35704</v>
      </c>
      <c r="B166" s="5">
        <v>66.171132238547997</v>
      </c>
    </row>
    <row r="167" spans="1:2" x14ac:dyDescent="0.25">
      <c r="A167" s="4">
        <v>35796</v>
      </c>
      <c r="B167" s="5">
        <v>55.384615384615401</v>
      </c>
    </row>
    <row r="168" spans="1:2" x14ac:dyDescent="0.25">
      <c r="A168" s="4">
        <v>35886</v>
      </c>
      <c r="B168" s="5">
        <v>57.942955920484003</v>
      </c>
    </row>
    <row r="169" spans="1:2" x14ac:dyDescent="0.25">
      <c r="A169" s="4">
        <v>35977</v>
      </c>
      <c r="B169" s="5">
        <v>58.150388936905799</v>
      </c>
    </row>
    <row r="170" spans="1:2" x14ac:dyDescent="0.25">
      <c r="A170" s="4">
        <v>36069</v>
      </c>
      <c r="B170" s="5">
        <v>67.312013828867805</v>
      </c>
    </row>
    <row r="171" spans="1:2" x14ac:dyDescent="0.25">
      <c r="A171" s="4">
        <v>36161</v>
      </c>
      <c r="B171" s="5">
        <v>56.974935177182402</v>
      </c>
    </row>
    <row r="172" spans="1:2" x14ac:dyDescent="0.25">
      <c r="A172" s="4">
        <v>36251</v>
      </c>
      <c r="B172" s="5">
        <v>59.1184096802074</v>
      </c>
    </row>
    <row r="173" spans="1:2" x14ac:dyDescent="0.25">
      <c r="A173" s="4">
        <v>36342</v>
      </c>
      <c r="B173" s="5">
        <v>59.602420051858303</v>
      </c>
    </row>
    <row r="174" spans="1:2" x14ac:dyDescent="0.25">
      <c r="A174" s="4">
        <v>36434</v>
      </c>
      <c r="B174" s="5">
        <v>69.490060501296497</v>
      </c>
    </row>
    <row r="175" spans="1:2" x14ac:dyDescent="0.25">
      <c r="A175" s="4">
        <v>36526</v>
      </c>
      <c r="B175" s="5">
        <v>58.496110630942098</v>
      </c>
    </row>
    <row r="176" spans="1:2" x14ac:dyDescent="0.25">
      <c r="A176" s="4">
        <v>36617</v>
      </c>
      <c r="B176" s="5">
        <v>60.777873811581699</v>
      </c>
    </row>
    <row r="177" spans="1:2" x14ac:dyDescent="0.25">
      <c r="A177" s="4">
        <v>36708</v>
      </c>
      <c r="B177" s="5">
        <v>61.192739844425198</v>
      </c>
    </row>
    <row r="178" spans="1:2" x14ac:dyDescent="0.25">
      <c r="A178" s="4">
        <v>36800</v>
      </c>
      <c r="B178" s="5">
        <v>72.739844425237706</v>
      </c>
    </row>
    <row r="179" spans="1:2" x14ac:dyDescent="0.25">
      <c r="A179" s="4">
        <v>36892</v>
      </c>
      <c r="B179" s="5">
        <v>60.328435609334498</v>
      </c>
    </row>
    <row r="180" spans="1:2" x14ac:dyDescent="0.25">
      <c r="A180" s="4">
        <v>36982</v>
      </c>
      <c r="B180" s="5">
        <v>64.511668107173705</v>
      </c>
    </row>
    <row r="181" spans="1:2" x14ac:dyDescent="0.25">
      <c r="A181" s="4">
        <v>37073</v>
      </c>
      <c r="B181" s="5">
        <v>64.788245462402799</v>
      </c>
    </row>
    <row r="182" spans="1:2" x14ac:dyDescent="0.25">
      <c r="A182" s="4">
        <v>37165</v>
      </c>
      <c r="B182" s="5">
        <v>77.130509939498694</v>
      </c>
    </row>
    <row r="183" spans="1:2" x14ac:dyDescent="0.25">
      <c r="A183" s="4">
        <v>37257</v>
      </c>
      <c r="B183" s="5">
        <v>64.684528954191904</v>
      </c>
    </row>
    <row r="184" spans="1:2" x14ac:dyDescent="0.25">
      <c r="A184" s="4">
        <v>37347</v>
      </c>
      <c r="B184" s="5">
        <v>67.623163353500402</v>
      </c>
    </row>
    <row r="185" spans="1:2" x14ac:dyDescent="0.25">
      <c r="A185" s="4">
        <v>37438</v>
      </c>
      <c r="B185" s="5">
        <v>67.623163353500402</v>
      </c>
    </row>
    <row r="186" spans="1:2" x14ac:dyDescent="0.25">
      <c r="A186" s="4">
        <v>37530</v>
      </c>
      <c r="B186" s="5">
        <v>79.861711322385503</v>
      </c>
    </row>
    <row r="187" spans="1:2" x14ac:dyDescent="0.25">
      <c r="A187" s="4">
        <v>37622</v>
      </c>
      <c r="B187" s="5">
        <v>65.341400172860901</v>
      </c>
    </row>
    <row r="188" spans="1:2" x14ac:dyDescent="0.25">
      <c r="A188" s="4">
        <v>37712</v>
      </c>
      <c r="B188" s="5">
        <v>68.902333621434806</v>
      </c>
    </row>
    <row r="189" spans="1:2" x14ac:dyDescent="0.25">
      <c r="A189" s="4">
        <v>37803</v>
      </c>
      <c r="B189" s="5">
        <v>69.006050129645601</v>
      </c>
    </row>
    <row r="190" spans="1:2" x14ac:dyDescent="0.25">
      <c r="A190" s="4">
        <v>37895</v>
      </c>
      <c r="B190" s="5">
        <v>81.694036300777896</v>
      </c>
    </row>
    <row r="191" spans="1:2" x14ac:dyDescent="0.25">
      <c r="A191" s="4">
        <v>37987</v>
      </c>
      <c r="B191" s="5">
        <v>68.660328435609401</v>
      </c>
    </row>
    <row r="192" spans="1:2" x14ac:dyDescent="0.25">
      <c r="A192" s="4">
        <v>38078</v>
      </c>
      <c r="B192" s="5">
        <v>72.808988764044898</v>
      </c>
    </row>
    <row r="193" spans="1:2" x14ac:dyDescent="0.25">
      <c r="A193" s="4">
        <v>38169</v>
      </c>
      <c r="B193" s="5">
        <v>72.359550561797803</v>
      </c>
    </row>
    <row r="194" spans="1:2" x14ac:dyDescent="0.25">
      <c r="A194" s="4">
        <v>38261</v>
      </c>
      <c r="B194" s="5">
        <v>84.390665514261002</v>
      </c>
    </row>
    <row r="195" spans="1:2" x14ac:dyDescent="0.25">
      <c r="A195" s="4">
        <v>38353</v>
      </c>
      <c r="B195" s="5">
        <v>69.835782195332797</v>
      </c>
    </row>
    <row r="196" spans="1:2" x14ac:dyDescent="0.25">
      <c r="A196" s="4">
        <v>38443</v>
      </c>
      <c r="B196" s="5">
        <v>72.774416594641394</v>
      </c>
    </row>
    <row r="197" spans="1:2" x14ac:dyDescent="0.25">
      <c r="A197" s="4">
        <v>38534</v>
      </c>
      <c r="B197" s="5">
        <v>72.566983578219507</v>
      </c>
    </row>
    <row r="198" spans="1:2" x14ac:dyDescent="0.25">
      <c r="A198" s="4">
        <v>38626</v>
      </c>
      <c r="B198" s="5">
        <v>86.015557476231606</v>
      </c>
    </row>
    <row r="199" spans="1:2" x14ac:dyDescent="0.25">
      <c r="A199" s="4">
        <v>38718</v>
      </c>
      <c r="B199" s="5">
        <v>69.835782195332797</v>
      </c>
    </row>
    <row r="200" spans="1:2" x14ac:dyDescent="0.25">
      <c r="A200" s="4">
        <v>38808</v>
      </c>
      <c r="B200" s="5">
        <v>74.987035436473604</v>
      </c>
    </row>
    <row r="201" spans="1:2" x14ac:dyDescent="0.25">
      <c r="A201" s="4">
        <v>38899</v>
      </c>
      <c r="B201" s="5">
        <v>74.779602420051901</v>
      </c>
    </row>
    <row r="202" spans="1:2" x14ac:dyDescent="0.25">
      <c r="A202" s="4">
        <v>38991</v>
      </c>
      <c r="B202" s="5">
        <v>88.988764044943807</v>
      </c>
    </row>
    <row r="203" spans="1:2" x14ac:dyDescent="0.25">
      <c r="A203" s="4">
        <v>39083</v>
      </c>
      <c r="B203" s="5">
        <v>72.739844425237706</v>
      </c>
    </row>
    <row r="204" spans="1:2" x14ac:dyDescent="0.25">
      <c r="A204" s="4">
        <v>39173</v>
      </c>
      <c r="B204" s="5">
        <v>78.098530682800401</v>
      </c>
    </row>
    <row r="205" spans="1:2" x14ac:dyDescent="0.25">
      <c r="A205" s="4">
        <v>39264</v>
      </c>
      <c r="B205" s="5">
        <v>77.545375972342299</v>
      </c>
    </row>
    <row r="206" spans="1:2" x14ac:dyDescent="0.25">
      <c r="A206" s="4">
        <v>39356</v>
      </c>
      <c r="B206" s="5">
        <v>91.235955056179805</v>
      </c>
    </row>
    <row r="207" spans="1:2" x14ac:dyDescent="0.25">
      <c r="A207" s="4">
        <v>39448</v>
      </c>
      <c r="B207" s="5">
        <v>76.266205704407994</v>
      </c>
    </row>
    <row r="208" spans="1:2" x14ac:dyDescent="0.25">
      <c r="A208" s="4">
        <v>39539</v>
      </c>
      <c r="B208" s="5">
        <v>80.864304235090799</v>
      </c>
    </row>
    <row r="209" spans="1:2" x14ac:dyDescent="0.25">
      <c r="A209" s="4">
        <v>39630</v>
      </c>
      <c r="B209" s="5">
        <v>80.276577355229094</v>
      </c>
    </row>
    <row r="210" spans="1:2" x14ac:dyDescent="0.25">
      <c r="A210" s="4">
        <v>39722</v>
      </c>
      <c r="B210" s="5">
        <v>92.929991356957601</v>
      </c>
    </row>
    <row r="211" spans="1:2" x14ac:dyDescent="0.25">
      <c r="A211" s="4">
        <v>39814</v>
      </c>
      <c r="B211" s="5">
        <v>76.542783059637003</v>
      </c>
    </row>
    <row r="212" spans="1:2" x14ac:dyDescent="0.25">
      <c r="A212" s="4">
        <v>39904</v>
      </c>
      <c r="B212" s="5">
        <v>81.866897147795996</v>
      </c>
    </row>
    <row r="213" spans="1:2" x14ac:dyDescent="0.25">
      <c r="A213" s="4">
        <v>39995</v>
      </c>
      <c r="B213" s="5">
        <v>82.005185825410607</v>
      </c>
    </row>
    <row r="214" spans="1:2" x14ac:dyDescent="0.25">
      <c r="A214" s="4">
        <v>40087</v>
      </c>
      <c r="B214" s="5">
        <v>95.764909248055304</v>
      </c>
    </row>
    <row r="215" spans="1:2" x14ac:dyDescent="0.25">
      <c r="A215" s="4">
        <v>40179</v>
      </c>
      <c r="B215" s="5">
        <v>78.582541054451198</v>
      </c>
    </row>
    <row r="216" spans="1:2" x14ac:dyDescent="0.25">
      <c r="A216" s="4">
        <v>40269</v>
      </c>
      <c r="B216" s="5">
        <v>83.8375108038029</v>
      </c>
    </row>
    <row r="217" spans="1:2" x14ac:dyDescent="0.25">
      <c r="A217" s="4">
        <v>40360</v>
      </c>
      <c r="B217" s="5">
        <v>84.079515989628405</v>
      </c>
    </row>
    <row r="218" spans="1:2" x14ac:dyDescent="0.25">
      <c r="A218" s="4">
        <v>40452</v>
      </c>
      <c r="B218" s="5">
        <v>97.977528089887699</v>
      </c>
    </row>
    <row r="219" spans="1:2" x14ac:dyDescent="0.25">
      <c r="A219" s="4">
        <v>40544</v>
      </c>
      <c r="B219" s="5">
        <v>81.140881590319793</v>
      </c>
    </row>
    <row r="220" spans="1:2" x14ac:dyDescent="0.25">
      <c r="A220" s="4">
        <v>40634</v>
      </c>
      <c r="B220" s="5">
        <v>86.914433880725994</v>
      </c>
    </row>
    <row r="221" spans="1:2" x14ac:dyDescent="0.25">
      <c r="A221" s="4">
        <v>40725</v>
      </c>
      <c r="B221" s="5">
        <v>86.499567847882403</v>
      </c>
    </row>
    <row r="222" spans="1:2" x14ac:dyDescent="0.25">
      <c r="A222" s="4">
        <v>40817</v>
      </c>
      <c r="B222" s="5">
        <v>102.26447709593801</v>
      </c>
    </row>
    <row r="223" spans="1:2" x14ac:dyDescent="0.25">
      <c r="A223" s="4">
        <v>40909</v>
      </c>
      <c r="B223" s="5">
        <v>83.768366464995694</v>
      </c>
    </row>
    <row r="224" spans="1:2" x14ac:dyDescent="0.25">
      <c r="A224" s="4">
        <v>41000</v>
      </c>
      <c r="B224" s="5">
        <v>88.815903197925707</v>
      </c>
    </row>
    <row r="225" spans="1:2" x14ac:dyDescent="0.25">
      <c r="A225" s="4">
        <v>41091</v>
      </c>
      <c r="B225" s="5">
        <v>89.092480553154701</v>
      </c>
    </row>
    <row r="226" spans="1:2" x14ac:dyDescent="0.25">
      <c r="A226" s="4">
        <v>41183</v>
      </c>
      <c r="B226" s="5">
        <v>104.269662921348</v>
      </c>
    </row>
    <row r="227" spans="1:2" x14ac:dyDescent="0.25">
      <c r="A227" s="4">
        <v>41275</v>
      </c>
      <c r="B227" s="5">
        <v>85.808124459809903</v>
      </c>
    </row>
    <row r="228" spans="1:2" x14ac:dyDescent="0.25">
      <c r="A228" s="4">
        <v>41365</v>
      </c>
      <c r="B228" s="5">
        <v>91.063094209161605</v>
      </c>
    </row>
    <row r="229" spans="1:2" x14ac:dyDescent="0.25">
      <c r="A229" s="4">
        <v>41456</v>
      </c>
      <c r="B229" s="5">
        <v>92.549697493517698</v>
      </c>
    </row>
    <row r="230" spans="1:2" x14ac:dyDescent="0.25">
      <c r="A230" s="4">
        <v>41548</v>
      </c>
      <c r="B230" s="5">
        <v>108.522039757995</v>
      </c>
    </row>
    <row r="231" spans="1:2" x14ac:dyDescent="0.25">
      <c r="A231" s="4">
        <v>41640</v>
      </c>
      <c r="B231" s="5">
        <v>89.369057908383795</v>
      </c>
    </row>
    <row r="232" spans="1:2" x14ac:dyDescent="0.25">
      <c r="A232" s="4">
        <v>41730</v>
      </c>
      <c r="B232" s="5">
        <v>96.283491789109803</v>
      </c>
    </row>
    <row r="233" spans="1:2" x14ac:dyDescent="0.25">
      <c r="A233" s="4">
        <v>41821</v>
      </c>
      <c r="B233" s="5">
        <v>95.177182368193598</v>
      </c>
    </row>
    <row r="234" spans="1:2" x14ac:dyDescent="0.25">
      <c r="A234" s="4">
        <v>41913</v>
      </c>
      <c r="B234" s="5">
        <v>112.843560933449</v>
      </c>
    </row>
    <row r="235" spans="1:2" x14ac:dyDescent="0.25">
      <c r="A235" s="4">
        <v>42005</v>
      </c>
      <c r="B235" s="5">
        <v>92.238547968885101</v>
      </c>
    </row>
    <row r="236" spans="1:2" x14ac:dyDescent="0.25">
      <c r="A236" s="4">
        <v>42095</v>
      </c>
      <c r="B236" s="5">
        <v>97.424373379429596</v>
      </c>
    </row>
    <row r="237" spans="1:2" x14ac:dyDescent="0.25">
      <c r="A237" s="4">
        <v>42186</v>
      </c>
      <c r="B237" s="5">
        <v>97.1132238547969</v>
      </c>
    </row>
    <row r="238" spans="1:2" x14ac:dyDescent="0.25">
      <c r="A238" s="4">
        <v>42278</v>
      </c>
      <c r="B238" s="5">
        <v>113.223854796889</v>
      </c>
    </row>
    <row r="239" spans="1:2" x14ac:dyDescent="0.25">
      <c r="A239" s="4">
        <v>42370</v>
      </c>
      <c r="B239" s="5">
        <v>93.552290406222994</v>
      </c>
    </row>
    <row r="240" spans="1:2" x14ac:dyDescent="0.25">
      <c r="A240" s="4">
        <v>42461</v>
      </c>
      <c r="B240" s="5">
        <v>99.2221261884184</v>
      </c>
    </row>
    <row r="241" spans="1:2" x14ac:dyDescent="0.25">
      <c r="A241" s="4">
        <v>42552</v>
      </c>
      <c r="B241" s="5">
        <v>100.466724286949</v>
      </c>
    </row>
    <row r="242" spans="1:2" x14ac:dyDescent="0.25">
      <c r="A242" s="4">
        <v>42644</v>
      </c>
      <c r="B242" s="5">
        <v>120.38029386344</v>
      </c>
    </row>
    <row r="243" spans="1:2" x14ac:dyDescent="0.25">
      <c r="A243" s="4">
        <v>42736</v>
      </c>
      <c r="B243" s="5">
        <v>96.456352636127903</v>
      </c>
    </row>
    <row r="244" spans="1:2" x14ac:dyDescent="0.25">
      <c r="A244" s="4">
        <v>42826</v>
      </c>
      <c r="B244" s="5">
        <v>104.753673292999</v>
      </c>
    </row>
    <row r="245" spans="1:2" x14ac:dyDescent="0.25">
      <c r="A245" s="4">
        <v>42917</v>
      </c>
      <c r="B245" s="5">
        <v>105.133967156439</v>
      </c>
    </row>
    <row r="246" spans="1:2" x14ac:dyDescent="0.25">
      <c r="A246" s="4">
        <v>43009</v>
      </c>
      <c r="B246" s="5">
        <v>125.11668107173701</v>
      </c>
    </row>
    <row r="247" spans="1:2" x14ac:dyDescent="0.25">
      <c r="A247" s="4">
        <v>43101</v>
      </c>
      <c r="B247" s="5">
        <v>100.88159031979301</v>
      </c>
    </row>
    <row r="248" spans="1:2" x14ac:dyDescent="0.25">
      <c r="A248" s="4">
        <v>43191</v>
      </c>
      <c r="B248" s="5">
        <v>108.591184096802</v>
      </c>
    </row>
    <row r="249" spans="1:2" x14ac:dyDescent="0.25">
      <c r="A249" s="4">
        <v>43282</v>
      </c>
      <c r="B249" s="5">
        <v>110.250648228176</v>
      </c>
    </row>
    <row r="250" spans="1:2" x14ac:dyDescent="0.25">
      <c r="A250" s="4">
        <v>43374</v>
      </c>
      <c r="B250" s="5">
        <v>129.12705272255801</v>
      </c>
    </row>
    <row r="251" spans="1:2" x14ac:dyDescent="0.25">
      <c r="A251" s="4">
        <v>43466</v>
      </c>
      <c r="B251" s="5">
        <v>104.85738980121</v>
      </c>
    </row>
    <row r="252" spans="1:2" x14ac:dyDescent="0.25">
      <c r="A252" s="4">
        <v>43556</v>
      </c>
      <c r="B252" s="5">
        <v>113.154710458081</v>
      </c>
    </row>
  </sheetData>
  <hyperlinks>
    <hyperlink ref="B1" r:id="rId1" xr:uid="{00000000-0004-0000-0300-000000000000}"/>
    <hyperlink ref="D3" r:id="rId2" xr:uid="{00000000-0004-0000-0300-000001000000}"/>
  </hyperlinks>
  <pageMargins left="0.75" right="0.75" top="1" bottom="1" header="0.5" footer="0.5"/>
  <pageSetup paperSize="9" orientation="portrait" r:id="rId3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281"/>
  <sheetViews>
    <sheetView workbookViewId="0">
      <selection activeCell="D144" sqref="D144"/>
    </sheetView>
  </sheetViews>
  <sheetFormatPr defaultColWidth="20.7265625" defaultRowHeight="12.5" x14ac:dyDescent="0.25"/>
  <cols>
    <col min="1" max="1" width="20.7265625" style="1" customWidth="1"/>
    <col min="2" max="16384" width="20.7265625" style="1"/>
  </cols>
  <sheetData>
    <row r="1" spans="1:7" x14ac:dyDescent="0.25">
      <c r="A1" s="1" t="s">
        <v>3</v>
      </c>
      <c r="D1" s="83" t="s">
        <v>104</v>
      </c>
      <c r="G1" s="1" t="s">
        <v>141</v>
      </c>
    </row>
    <row r="2" spans="1:7" x14ac:dyDescent="0.25">
      <c r="A2" s="1" t="s">
        <v>4</v>
      </c>
      <c r="G2" s="83" t="s">
        <v>105</v>
      </c>
    </row>
    <row r="3" spans="1:7" x14ac:dyDescent="0.25">
      <c r="A3" s="1" t="s">
        <v>5</v>
      </c>
    </row>
    <row r="4" spans="1:7" x14ac:dyDescent="0.25">
      <c r="A4" s="1" t="s">
        <v>6</v>
      </c>
    </row>
    <row r="5" spans="1:7" x14ac:dyDescent="0.25">
      <c r="A5" s="1" t="s">
        <v>7</v>
      </c>
    </row>
    <row r="6" spans="1:7" x14ac:dyDescent="0.25">
      <c r="A6" s="1" t="s">
        <v>8</v>
      </c>
    </row>
    <row r="8" spans="1:7" x14ac:dyDescent="0.25">
      <c r="A8" s="1" t="s">
        <v>106</v>
      </c>
      <c r="B8" s="1" t="s">
        <v>107</v>
      </c>
    </row>
    <row r="10" spans="1:7" x14ac:dyDescent="0.25">
      <c r="A10" s="1" t="s">
        <v>108</v>
      </c>
    </row>
    <row r="11" spans="1:7" x14ac:dyDescent="0.25">
      <c r="A11" s="1" t="s">
        <v>12</v>
      </c>
      <c r="B11" s="1" t="s">
        <v>106</v>
      </c>
    </row>
    <row r="12" spans="1:7" x14ac:dyDescent="0.25">
      <c r="A12" s="4">
        <v>18994</v>
      </c>
      <c r="B12" s="84">
        <v>53.6</v>
      </c>
    </row>
    <row r="13" spans="1:7" x14ac:dyDescent="0.25">
      <c r="A13" s="4">
        <v>19085</v>
      </c>
      <c r="B13" s="84">
        <v>54.8</v>
      </c>
    </row>
    <row r="14" spans="1:7" x14ac:dyDescent="0.25">
      <c r="A14" s="4">
        <v>19176</v>
      </c>
      <c r="B14" s="84">
        <v>55.6</v>
      </c>
    </row>
    <row r="15" spans="1:7" x14ac:dyDescent="0.25">
      <c r="A15" s="4">
        <v>19268</v>
      </c>
      <c r="B15" s="84">
        <v>56.7</v>
      </c>
    </row>
    <row r="16" spans="1:7" x14ac:dyDescent="0.25">
      <c r="A16" s="4">
        <v>19360</v>
      </c>
      <c r="B16" s="84">
        <v>56.6</v>
      </c>
    </row>
    <row r="17" spans="1:2" x14ac:dyDescent="0.25">
      <c r="A17" s="4">
        <v>19450</v>
      </c>
      <c r="B17" s="84">
        <v>57.1</v>
      </c>
    </row>
    <row r="18" spans="1:2" x14ac:dyDescent="0.25">
      <c r="A18" s="4">
        <v>19541</v>
      </c>
      <c r="B18" s="84">
        <v>57.3</v>
      </c>
    </row>
    <row r="19" spans="1:2" x14ac:dyDescent="0.25">
      <c r="A19" s="4">
        <v>19633</v>
      </c>
      <c r="B19" s="84">
        <v>58</v>
      </c>
    </row>
    <row r="20" spans="1:2" x14ac:dyDescent="0.25">
      <c r="A20" s="4">
        <v>19725</v>
      </c>
      <c r="B20" s="84">
        <v>58.4</v>
      </c>
    </row>
    <row r="21" spans="1:2" x14ac:dyDescent="0.25">
      <c r="A21" s="4">
        <v>19815</v>
      </c>
      <c r="B21" s="84">
        <v>59.9</v>
      </c>
    </row>
    <row r="22" spans="1:2" x14ac:dyDescent="0.25">
      <c r="A22" s="4">
        <v>19906</v>
      </c>
      <c r="B22" s="84">
        <v>61.3</v>
      </c>
    </row>
    <row r="23" spans="1:2" x14ac:dyDescent="0.25">
      <c r="A23" s="4">
        <v>19998</v>
      </c>
      <c r="B23" s="84">
        <v>62.5</v>
      </c>
    </row>
    <row r="24" spans="1:2" x14ac:dyDescent="0.25">
      <c r="A24" s="4">
        <v>20090</v>
      </c>
      <c r="B24" s="84">
        <v>62.6</v>
      </c>
    </row>
    <row r="25" spans="1:2" x14ac:dyDescent="0.25">
      <c r="A25" s="4">
        <v>20180</v>
      </c>
      <c r="B25" s="84">
        <v>63.8</v>
      </c>
    </row>
    <row r="26" spans="1:2" x14ac:dyDescent="0.25">
      <c r="A26" s="4">
        <v>20271</v>
      </c>
      <c r="B26" s="84">
        <v>64.2</v>
      </c>
    </row>
    <row r="27" spans="1:2" x14ac:dyDescent="0.25">
      <c r="A27" s="4">
        <v>20363</v>
      </c>
      <c r="B27" s="84">
        <v>65.2</v>
      </c>
    </row>
    <row r="28" spans="1:2" x14ac:dyDescent="0.25">
      <c r="A28" s="4">
        <v>20455</v>
      </c>
      <c r="B28" s="84">
        <v>65.3</v>
      </c>
    </row>
    <row r="29" spans="1:2" x14ac:dyDescent="0.25">
      <c r="A29" s="4">
        <v>20546</v>
      </c>
      <c r="B29" s="84">
        <v>66.5</v>
      </c>
    </row>
    <row r="30" spans="1:2" x14ac:dyDescent="0.25">
      <c r="A30" s="4">
        <v>20637</v>
      </c>
      <c r="B30" s="84">
        <v>67.099999999999994</v>
      </c>
    </row>
    <row r="31" spans="1:2" x14ac:dyDescent="0.25">
      <c r="A31" s="4">
        <v>20729</v>
      </c>
      <c r="B31" s="84">
        <v>67.900000000000006</v>
      </c>
    </row>
    <row r="32" spans="1:2" x14ac:dyDescent="0.25">
      <c r="A32" s="4">
        <v>20821</v>
      </c>
      <c r="B32" s="84">
        <v>67.7</v>
      </c>
    </row>
    <row r="33" spans="1:2" x14ac:dyDescent="0.25">
      <c r="A33" s="4">
        <v>20911</v>
      </c>
      <c r="B33" s="84">
        <v>68.7</v>
      </c>
    </row>
    <row r="34" spans="1:2" x14ac:dyDescent="0.25">
      <c r="A34" s="4">
        <v>21002</v>
      </c>
      <c r="B34" s="84">
        <v>68.8</v>
      </c>
    </row>
    <row r="35" spans="1:2" x14ac:dyDescent="0.25">
      <c r="A35" s="4">
        <v>21094</v>
      </c>
      <c r="B35" s="84">
        <v>69.5</v>
      </c>
    </row>
    <row r="36" spans="1:2" x14ac:dyDescent="0.25">
      <c r="A36" s="4">
        <v>21186</v>
      </c>
      <c r="B36" s="84">
        <v>69.900000000000006</v>
      </c>
    </row>
    <row r="37" spans="1:2" x14ac:dyDescent="0.25">
      <c r="A37" s="4">
        <v>21276</v>
      </c>
      <c r="B37" s="84">
        <v>71.099999999999994</v>
      </c>
    </row>
    <row r="38" spans="1:2" x14ac:dyDescent="0.25">
      <c r="A38" s="4">
        <v>21367</v>
      </c>
      <c r="B38" s="84">
        <v>72</v>
      </c>
    </row>
    <row r="39" spans="1:2" x14ac:dyDescent="0.25">
      <c r="A39" s="4">
        <v>21459</v>
      </c>
      <c r="B39" s="84">
        <v>73.3</v>
      </c>
    </row>
    <row r="40" spans="1:2" x14ac:dyDescent="0.25">
      <c r="A40" s="4">
        <v>21551</v>
      </c>
      <c r="B40" s="84">
        <v>72.599999999999994</v>
      </c>
    </row>
    <row r="41" spans="1:2" x14ac:dyDescent="0.25">
      <c r="A41" s="4">
        <v>21641</v>
      </c>
      <c r="B41" s="84">
        <v>73.2</v>
      </c>
    </row>
    <row r="42" spans="1:2" x14ac:dyDescent="0.25">
      <c r="A42" s="4">
        <v>21732</v>
      </c>
      <c r="B42" s="84">
        <v>73.5</v>
      </c>
    </row>
    <row r="43" spans="1:2" x14ac:dyDescent="0.25">
      <c r="A43" s="4">
        <v>21824</v>
      </c>
      <c r="B43" s="84">
        <v>74.599999999999994</v>
      </c>
    </row>
    <row r="44" spans="1:2" x14ac:dyDescent="0.25">
      <c r="A44" s="4">
        <v>21916</v>
      </c>
      <c r="B44" s="84">
        <v>74.2</v>
      </c>
    </row>
    <row r="45" spans="1:2" x14ac:dyDescent="0.25">
      <c r="A45" s="4">
        <v>22007</v>
      </c>
      <c r="B45" s="84">
        <v>75.7</v>
      </c>
    </row>
    <row r="46" spans="1:2" x14ac:dyDescent="0.25">
      <c r="A46" s="4">
        <v>22098</v>
      </c>
      <c r="B46" s="84">
        <v>76.099999999999994</v>
      </c>
    </row>
    <row r="47" spans="1:2" x14ac:dyDescent="0.25">
      <c r="A47" s="4">
        <v>22190</v>
      </c>
      <c r="B47" s="84">
        <v>77.5</v>
      </c>
    </row>
    <row r="48" spans="1:2" x14ac:dyDescent="0.25">
      <c r="A48" s="4">
        <v>22282</v>
      </c>
      <c r="B48" s="84">
        <v>77.900000000000006</v>
      </c>
    </row>
    <row r="49" spans="1:2" x14ac:dyDescent="0.25">
      <c r="A49" s="4">
        <v>22372</v>
      </c>
      <c r="B49" s="84">
        <v>79.2</v>
      </c>
    </row>
    <row r="50" spans="1:2" x14ac:dyDescent="0.25">
      <c r="A50" s="4">
        <v>22463</v>
      </c>
      <c r="B50" s="84">
        <v>79.7</v>
      </c>
    </row>
    <row r="51" spans="1:2" x14ac:dyDescent="0.25">
      <c r="A51" s="4">
        <v>22555</v>
      </c>
      <c r="B51" s="84">
        <v>80.5</v>
      </c>
    </row>
    <row r="52" spans="1:2" x14ac:dyDescent="0.25">
      <c r="A52" s="4">
        <v>22647</v>
      </c>
      <c r="B52" s="84">
        <v>79.5</v>
      </c>
    </row>
    <row r="53" spans="1:2" x14ac:dyDescent="0.25">
      <c r="A53" s="4">
        <v>22737</v>
      </c>
      <c r="B53" s="84">
        <v>80.099999999999994</v>
      </c>
    </row>
    <row r="54" spans="1:2" x14ac:dyDescent="0.25">
      <c r="A54" s="4">
        <v>22828</v>
      </c>
      <c r="B54" s="84">
        <v>80.3</v>
      </c>
    </row>
    <row r="55" spans="1:2" x14ac:dyDescent="0.25">
      <c r="A55" s="4">
        <v>22920</v>
      </c>
      <c r="B55" s="84">
        <v>81.599999999999994</v>
      </c>
    </row>
    <row r="56" spans="1:2" x14ac:dyDescent="0.25">
      <c r="A56" s="4">
        <v>23012</v>
      </c>
      <c r="B56" s="84">
        <v>81.599999999999994</v>
      </c>
    </row>
    <row r="57" spans="1:2" x14ac:dyDescent="0.25">
      <c r="A57" s="4">
        <v>23102</v>
      </c>
      <c r="B57" s="84">
        <v>83.1</v>
      </c>
    </row>
    <row r="58" spans="1:2" x14ac:dyDescent="0.25">
      <c r="A58" s="4">
        <v>23193</v>
      </c>
      <c r="B58" s="84">
        <v>83.6</v>
      </c>
    </row>
    <row r="59" spans="1:2" x14ac:dyDescent="0.25">
      <c r="A59" s="4">
        <v>23285</v>
      </c>
      <c r="B59" s="84">
        <v>84.8</v>
      </c>
    </row>
    <row r="60" spans="1:2" x14ac:dyDescent="0.25">
      <c r="A60" s="4">
        <v>23377</v>
      </c>
      <c r="B60" s="84">
        <v>84.3</v>
      </c>
    </row>
    <row r="61" spans="1:2" x14ac:dyDescent="0.25">
      <c r="A61" s="4">
        <v>23468</v>
      </c>
      <c r="B61" s="84">
        <v>85.2</v>
      </c>
    </row>
    <row r="62" spans="1:2" x14ac:dyDescent="0.25">
      <c r="A62" s="4">
        <v>23559</v>
      </c>
      <c r="B62" s="84">
        <v>85.3</v>
      </c>
    </row>
    <row r="63" spans="1:2" x14ac:dyDescent="0.25">
      <c r="A63" s="4">
        <v>23651</v>
      </c>
      <c r="B63" s="84">
        <v>86.4</v>
      </c>
    </row>
    <row r="64" spans="1:2" x14ac:dyDescent="0.25">
      <c r="A64" s="4">
        <v>23743</v>
      </c>
      <c r="B64" s="84">
        <v>86.3</v>
      </c>
    </row>
    <row r="65" spans="1:2" x14ac:dyDescent="0.25">
      <c r="A65" s="4">
        <v>23833</v>
      </c>
      <c r="B65" s="84">
        <v>87.3</v>
      </c>
    </row>
    <row r="66" spans="1:2" x14ac:dyDescent="0.25">
      <c r="A66" s="4">
        <v>23924</v>
      </c>
      <c r="B66" s="84">
        <v>87.3</v>
      </c>
    </row>
    <row r="67" spans="1:2" x14ac:dyDescent="0.25">
      <c r="A67" s="4">
        <v>24016</v>
      </c>
      <c r="B67" s="84">
        <v>87.5</v>
      </c>
    </row>
    <row r="68" spans="1:2" x14ac:dyDescent="0.25">
      <c r="A68" s="4">
        <v>24108</v>
      </c>
      <c r="B68" s="84">
        <v>86.8</v>
      </c>
    </row>
    <row r="69" spans="1:2" x14ac:dyDescent="0.25">
      <c r="A69" s="4">
        <v>24198</v>
      </c>
      <c r="B69" s="84">
        <v>87.5</v>
      </c>
    </row>
    <row r="70" spans="1:2" x14ac:dyDescent="0.25">
      <c r="A70" s="4">
        <v>24289</v>
      </c>
      <c r="B70" s="84">
        <v>86.8</v>
      </c>
    </row>
    <row r="71" spans="1:2" x14ac:dyDescent="0.25">
      <c r="A71" s="4">
        <v>24381</v>
      </c>
      <c r="B71" s="84">
        <v>86.9</v>
      </c>
    </row>
    <row r="72" spans="1:2" x14ac:dyDescent="0.25">
      <c r="A72" s="4">
        <v>24473</v>
      </c>
      <c r="B72" s="84">
        <v>86.5</v>
      </c>
    </row>
    <row r="73" spans="1:2" x14ac:dyDescent="0.25">
      <c r="A73" s="4">
        <v>24563</v>
      </c>
      <c r="B73" s="84">
        <v>87.5</v>
      </c>
    </row>
    <row r="74" spans="1:2" x14ac:dyDescent="0.25">
      <c r="A74" s="4">
        <v>24654</v>
      </c>
      <c r="B74" s="84">
        <v>87.7</v>
      </c>
    </row>
    <row r="75" spans="1:2" x14ac:dyDescent="0.25">
      <c r="A75" s="4">
        <v>24746</v>
      </c>
      <c r="B75" s="84">
        <v>89.9</v>
      </c>
    </row>
    <row r="76" spans="1:2" x14ac:dyDescent="0.25">
      <c r="A76" s="4">
        <v>24838</v>
      </c>
      <c r="B76" s="84">
        <v>88.3</v>
      </c>
    </row>
    <row r="77" spans="1:2" x14ac:dyDescent="0.25">
      <c r="A77" s="4">
        <v>24929</v>
      </c>
      <c r="B77" s="84">
        <v>88.9</v>
      </c>
    </row>
    <row r="78" spans="1:2" x14ac:dyDescent="0.25">
      <c r="A78" s="4">
        <v>25020</v>
      </c>
      <c r="B78" s="84">
        <v>88.5</v>
      </c>
    </row>
    <row r="79" spans="1:2" x14ac:dyDescent="0.25">
      <c r="A79" s="4">
        <v>25112</v>
      </c>
      <c r="B79" s="84">
        <v>89.2</v>
      </c>
    </row>
    <row r="80" spans="1:2" x14ac:dyDescent="0.25">
      <c r="A80" s="4">
        <v>25204</v>
      </c>
      <c r="B80" s="84">
        <v>88.2</v>
      </c>
    </row>
    <row r="81" spans="1:2" x14ac:dyDescent="0.25">
      <c r="A81" s="4">
        <v>25294</v>
      </c>
      <c r="B81" s="84">
        <v>89.3</v>
      </c>
    </row>
    <row r="82" spans="1:2" x14ac:dyDescent="0.25">
      <c r="A82" s="4">
        <v>25385</v>
      </c>
      <c r="B82" s="84">
        <v>89</v>
      </c>
    </row>
    <row r="83" spans="1:2" x14ac:dyDescent="0.25">
      <c r="A83" s="4">
        <v>25477</v>
      </c>
      <c r="B83" s="84">
        <v>89.8</v>
      </c>
    </row>
    <row r="84" spans="1:2" x14ac:dyDescent="0.25">
      <c r="A84" s="4">
        <v>25569</v>
      </c>
      <c r="B84" s="84">
        <v>89</v>
      </c>
    </row>
    <row r="85" spans="1:2" x14ac:dyDescent="0.25">
      <c r="A85" s="4">
        <v>25659</v>
      </c>
      <c r="B85" s="84">
        <v>90</v>
      </c>
    </row>
    <row r="86" spans="1:2" x14ac:dyDescent="0.25">
      <c r="A86" s="4">
        <v>25750</v>
      </c>
      <c r="B86" s="84">
        <v>90.4</v>
      </c>
    </row>
    <row r="87" spans="1:2" x14ac:dyDescent="0.25">
      <c r="A87" s="4">
        <v>25842</v>
      </c>
      <c r="B87" s="84">
        <v>91.2</v>
      </c>
    </row>
    <row r="88" spans="1:2" x14ac:dyDescent="0.25">
      <c r="A88" s="4">
        <v>25934</v>
      </c>
      <c r="B88" s="84">
        <v>90.7</v>
      </c>
    </row>
    <row r="89" spans="1:2" x14ac:dyDescent="0.25">
      <c r="A89" s="4">
        <v>26024</v>
      </c>
      <c r="B89" s="84">
        <v>91.6</v>
      </c>
    </row>
    <row r="90" spans="1:2" x14ac:dyDescent="0.25">
      <c r="A90" s="4">
        <v>26115</v>
      </c>
      <c r="B90" s="84">
        <v>91.9</v>
      </c>
    </row>
    <row r="91" spans="1:2" x14ac:dyDescent="0.25">
      <c r="A91" s="4">
        <v>26207</v>
      </c>
      <c r="B91" s="84">
        <v>92.3</v>
      </c>
    </row>
    <row r="92" spans="1:2" x14ac:dyDescent="0.25">
      <c r="A92" s="4">
        <v>26299</v>
      </c>
      <c r="B92" s="84">
        <v>92.2</v>
      </c>
    </row>
    <row r="93" spans="1:2" x14ac:dyDescent="0.25">
      <c r="A93" s="4">
        <v>26390</v>
      </c>
      <c r="B93" s="84">
        <v>93.4</v>
      </c>
    </row>
    <row r="94" spans="1:2" x14ac:dyDescent="0.25">
      <c r="A94" s="4">
        <v>26481</v>
      </c>
      <c r="B94" s="84">
        <v>93.5</v>
      </c>
    </row>
    <row r="95" spans="1:2" x14ac:dyDescent="0.25">
      <c r="A95" s="4">
        <v>26573</v>
      </c>
      <c r="B95" s="84">
        <v>94.3</v>
      </c>
    </row>
    <row r="96" spans="1:2" x14ac:dyDescent="0.25">
      <c r="A96" s="4">
        <v>26665</v>
      </c>
      <c r="B96" s="84">
        <v>94.3</v>
      </c>
    </row>
    <row r="97" spans="1:2" x14ac:dyDescent="0.25">
      <c r="A97" s="4">
        <v>26755</v>
      </c>
      <c r="B97" s="84">
        <v>95.2</v>
      </c>
    </row>
    <row r="98" spans="1:2" x14ac:dyDescent="0.25">
      <c r="A98" s="4">
        <v>26846</v>
      </c>
      <c r="B98" s="84">
        <v>95.7</v>
      </c>
    </row>
    <row r="99" spans="1:2" x14ac:dyDescent="0.25">
      <c r="A99" s="4">
        <v>26938</v>
      </c>
      <c r="B99" s="84">
        <v>95.7</v>
      </c>
    </row>
    <row r="100" spans="1:2" x14ac:dyDescent="0.25">
      <c r="A100" s="4">
        <v>27030</v>
      </c>
      <c r="B100" s="84">
        <v>95.6</v>
      </c>
    </row>
    <row r="101" spans="1:2" x14ac:dyDescent="0.25">
      <c r="A101" s="4">
        <v>27120</v>
      </c>
      <c r="B101" s="84">
        <v>97.2</v>
      </c>
    </row>
    <row r="102" spans="1:2" x14ac:dyDescent="0.25">
      <c r="A102" s="4">
        <v>27211</v>
      </c>
      <c r="B102" s="84">
        <v>97.6</v>
      </c>
    </row>
    <row r="103" spans="1:2" x14ac:dyDescent="0.25">
      <c r="A103" s="4">
        <v>27303</v>
      </c>
      <c r="B103" s="84">
        <v>97.8</v>
      </c>
    </row>
    <row r="104" spans="1:2" x14ac:dyDescent="0.25">
      <c r="A104" s="4">
        <v>27395</v>
      </c>
      <c r="B104" s="84">
        <v>96.4</v>
      </c>
    </row>
    <row r="105" spans="1:2" x14ac:dyDescent="0.25">
      <c r="A105" s="4">
        <v>27485</v>
      </c>
      <c r="B105" s="84">
        <v>96.3</v>
      </c>
    </row>
    <row r="106" spans="1:2" x14ac:dyDescent="0.25">
      <c r="A106" s="4">
        <v>27576</v>
      </c>
      <c r="B106" s="84">
        <v>95.7</v>
      </c>
    </row>
    <row r="107" spans="1:2" x14ac:dyDescent="0.25">
      <c r="A107" s="4">
        <v>27668</v>
      </c>
      <c r="B107" s="84">
        <v>95.4</v>
      </c>
    </row>
    <row r="108" spans="1:2" x14ac:dyDescent="0.25">
      <c r="A108" s="4">
        <v>27760</v>
      </c>
      <c r="B108" s="84">
        <v>93.8</v>
      </c>
    </row>
    <row r="109" spans="1:2" x14ac:dyDescent="0.25">
      <c r="A109" s="4">
        <v>27851</v>
      </c>
      <c r="B109" s="84">
        <v>93.8</v>
      </c>
    </row>
    <row r="110" spans="1:2" x14ac:dyDescent="0.25">
      <c r="A110" s="4">
        <v>27942</v>
      </c>
      <c r="B110" s="84">
        <v>93.8</v>
      </c>
    </row>
    <row r="111" spans="1:2" x14ac:dyDescent="0.25">
      <c r="A111" s="4">
        <v>28034</v>
      </c>
      <c r="B111" s="84">
        <v>94.4</v>
      </c>
    </row>
    <row r="112" spans="1:2" x14ac:dyDescent="0.25">
      <c r="A112" s="4">
        <v>28126</v>
      </c>
      <c r="B112" s="84">
        <v>94.5</v>
      </c>
    </row>
    <row r="113" spans="1:2" x14ac:dyDescent="0.25">
      <c r="A113" s="4">
        <v>28216</v>
      </c>
      <c r="B113" s="84">
        <v>95.7</v>
      </c>
    </row>
    <row r="114" spans="1:2" x14ac:dyDescent="0.25">
      <c r="A114" s="4">
        <v>28307</v>
      </c>
      <c r="B114" s="84">
        <v>96</v>
      </c>
    </row>
    <row r="115" spans="1:2" x14ac:dyDescent="0.25">
      <c r="A115" s="4">
        <v>28399</v>
      </c>
      <c r="B115" s="84">
        <v>96.9</v>
      </c>
    </row>
    <row r="116" spans="1:2" x14ac:dyDescent="0.25">
      <c r="A116" s="4">
        <v>28491</v>
      </c>
      <c r="B116" s="84">
        <v>96.9</v>
      </c>
    </row>
    <row r="117" spans="1:2" x14ac:dyDescent="0.25">
      <c r="A117" s="4">
        <v>28581</v>
      </c>
      <c r="B117" s="84">
        <v>98</v>
      </c>
    </row>
    <row r="118" spans="1:2" x14ac:dyDescent="0.25">
      <c r="A118" s="4">
        <v>28672</v>
      </c>
      <c r="B118" s="84">
        <v>98.3</v>
      </c>
    </row>
    <row r="119" spans="1:2" x14ac:dyDescent="0.25">
      <c r="A119" s="4">
        <v>28764</v>
      </c>
      <c r="B119" s="84">
        <v>98.3</v>
      </c>
    </row>
    <row r="120" spans="1:2" x14ac:dyDescent="0.25">
      <c r="A120" s="4">
        <v>28856</v>
      </c>
      <c r="B120" s="84">
        <v>97.6</v>
      </c>
    </row>
    <row r="121" spans="1:2" x14ac:dyDescent="0.25">
      <c r="A121" s="4">
        <v>28946</v>
      </c>
      <c r="B121" s="84">
        <v>99</v>
      </c>
    </row>
    <row r="122" spans="1:2" x14ac:dyDescent="0.25">
      <c r="A122" s="4">
        <v>29037</v>
      </c>
      <c r="B122" s="84">
        <v>99.9</v>
      </c>
    </row>
    <row r="123" spans="1:2" x14ac:dyDescent="0.25">
      <c r="A123" s="4">
        <v>29129</v>
      </c>
      <c r="B123" s="84">
        <v>100.5</v>
      </c>
    </row>
    <row r="124" spans="1:2" x14ac:dyDescent="0.25">
      <c r="A124" s="4">
        <v>29221</v>
      </c>
      <c r="B124" s="84">
        <v>100.6</v>
      </c>
    </row>
    <row r="125" spans="1:2" x14ac:dyDescent="0.25">
      <c r="A125" s="4">
        <v>29312</v>
      </c>
      <c r="B125" s="84">
        <v>100.2</v>
      </c>
    </row>
    <row r="126" spans="1:2" x14ac:dyDescent="0.25">
      <c r="A126" s="4">
        <v>29403</v>
      </c>
      <c r="B126" s="84">
        <v>100.7</v>
      </c>
    </row>
    <row r="127" spans="1:2" x14ac:dyDescent="0.25">
      <c r="A127" s="4">
        <v>29495</v>
      </c>
      <c r="B127" s="84">
        <v>101.3</v>
      </c>
    </row>
    <row r="128" spans="1:2" x14ac:dyDescent="0.25">
      <c r="A128" s="4">
        <v>29587</v>
      </c>
      <c r="B128" s="84">
        <v>99.9</v>
      </c>
    </row>
    <row r="129" spans="1:2" x14ac:dyDescent="0.25">
      <c r="A129" s="4">
        <v>29677</v>
      </c>
      <c r="B129" s="84">
        <v>100.1</v>
      </c>
    </row>
    <row r="130" spans="1:2" x14ac:dyDescent="0.25">
      <c r="A130" s="4">
        <v>29768</v>
      </c>
      <c r="B130" s="84">
        <v>99.4</v>
      </c>
    </row>
    <row r="131" spans="1:2" x14ac:dyDescent="0.25">
      <c r="A131" s="4">
        <v>29860</v>
      </c>
      <c r="B131" s="84">
        <v>99.3</v>
      </c>
    </row>
    <row r="132" spans="1:2" x14ac:dyDescent="0.25">
      <c r="A132" s="4">
        <v>29952</v>
      </c>
      <c r="B132" s="84">
        <v>99.6</v>
      </c>
    </row>
    <row r="133" spans="1:2" x14ac:dyDescent="0.25">
      <c r="A133" s="4">
        <v>30042</v>
      </c>
      <c r="B133" s="84">
        <v>100.5</v>
      </c>
    </row>
    <row r="134" spans="1:2" x14ac:dyDescent="0.25">
      <c r="A134" s="4">
        <v>30133</v>
      </c>
      <c r="B134" s="84">
        <v>101.1</v>
      </c>
    </row>
    <row r="135" spans="1:2" x14ac:dyDescent="0.25">
      <c r="A135" s="4">
        <v>30225</v>
      </c>
      <c r="B135" s="84">
        <v>101.8</v>
      </c>
    </row>
    <row r="136" spans="1:2" x14ac:dyDescent="0.25">
      <c r="A136" s="4">
        <v>30317</v>
      </c>
      <c r="B136" s="84">
        <v>101.6</v>
      </c>
    </row>
    <row r="137" spans="1:2" x14ac:dyDescent="0.25">
      <c r="A137" s="4">
        <v>30407</v>
      </c>
      <c r="B137" s="84">
        <v>102.4</v>
      </c>
    </row>
    <row r="138" spans="1:2" x14ac:dyDescent="0.25">
      <c r="A138" s="4">
        <v>30498</v>
      </c>
      <c r="B138" s="84">
        <v>102.8</v>
      </c>
    </row>
    <row r="139" spans="1:2" x14ac:dyDescent="0.25">
      <c r="A139" s="4">
        <v>30590</v>
      </c>
      <c r="B139" s="84">
        <v>103.4</v>
      </c>
    </row>
    <row r="140" spans="1:2" x14ac:dyDescent="0.25">
      <c r="A140" s="4">
        <v>30682</v>
      </c>
      <c r="B140" s="84">
        <v>103.1</v>
      </c>
    </row>
    <row r="141" spans="1:2" x14ac:dyDescent="0.25">
      <c r="A141" s="4">
        <v>30773</v>
      </c>
      <c r="B141" s="84">
        <v>104.3</v>
      </c>
    </row>
    <row r="142" spans="1:2" x14ac:dyDescent="0.25">
      <c r="A142" s="4">
        <v>30864</v>
      </c>
      <c r="B142" s="84">
        <v>104.8</v>
      </c>
    </row>
    <row r="143" spans="1:2" x14ac:dyDescent="0.25">
      <c r="A143" s="4">
        <v>30956</v>
      </c>
      <c r="B143" s="84">
        <v>106.5</v>
      </c>
    </row>
    <row r="144" spans="1:2" x14ac:dyDescent="0.25">
      <c r="A144" s="4">
        <v>31048</v>
      </c>
      <c r="B144" s="84">
        <v>107.4</v>
      </c>
    </row>
    <row r="145" spans="1:2" x14ac:dyDescent="0.25">
      <c r="A145" s="4">
        <v>31138</v>
      </c>
      <c r="B145" s="84">
        <v>109.1</v>
      </c>
    </row>
    <row r="146" spans="1:2" x14ac:dyDescent="0.25">
      <c r="A146" s="4">
        <v>31229</v>
      </c>
      <c r="B146" s="84">
        <v>110.3</v>
      </c>
    </row>
    <row r="147" spans="1:2" x14ac:dyDescent="0.25">
      <c r="A147" s="4">
        <v>31321</v>
      </c>
      <c r="B147" s="84">
        <v>113</v>
      </c>
    </row>
    <row r="148" spans="1:2" x14ac:dyDescent="0.25">
      <c r="A148" s="4">
        <v>31413</v>
      </c>
      <c r="B148" s="84">
        <v>113.1</v>
      </c>
    </row>
    <row r="149" spans="1:2" x14ac:dyDescent="0.25">
      <c r="A149" s="4">
        <v>31503</v>
      </c>
      <c r="B149" s="84">
        <v>114.8</v>
      </c>
    </row>
    <row r="150" spans="1:2" x14ac:dyDescent="0.25">
      <c r="A150" s="4">
        <v>31594</v>
      </c>
      <c r="B150" s="84">
        <v>116.7</v>
      </c>
    </row>
    <row r="151" spans="1:2" x14ac:dyDescent="0.25">
      <c r="A151" s="4">
        <v>31686</v>
      </c>
      <c r="B151" s="84">
        <v>119.2</v>
      </c>
    </row>
    <row r="152" spans="1:2" x14ac:dyDescent="0.25">
      <c r="A152" s="4">
        <v>31778</v>
      </c>
      <c r="B152" s="84">
        <v>119.2</v>
      </c>
    </row>
    <row r="153" spans="1:2" x14ac:dyDescent="0.25">
      <c r="A153" s="4">
        <v>31868</v>
      </c>
      <c r="B153" s="84">
        <v>120.8</v>
      </c>
    </row>
    <row r="154" spans="1:2" x14ac:dyDescent="0.25">
      <c r="A154" s="4">
        <v>31959</v>
      </c>
      <c r="B154" s="84">
        <v>121.7</v>
      </c>
    </row>
    <row r="155" spans="1:2" x14ac:dyDescent="0.25">
      <c r="A155" s="4">
        <v>32051</v>
      </c>
      <c r="B155" s="84">
        <v>121.8</v>
      </c>
    </row>
    <row r="156" spans="1:2" x14ac:dyDescent="0.25">
      <c r="A156" s="4">
        <v>32143</v>
      </c>
      <c r="B156" s="84">
        <v>122</v>
      </c>
    </row>
    <row r="157" spans="1:2" x14ac:dyDescent="0.25">
      <c r="A157" s="4">
        <v>32234</v>
      </c>
      <c r="B157" s="84">
        <v>123</v>
      </c>
    </row>
    <row r="158" spans="1:2" x14ac:dyDescent="0.25">
      <c r="A158" s="4">
        <v>32325</v>
      </c>
      <c r="B158" s="84">
        <v>123.3</v>
      </c>
    </row>
    <row r="159" spans="1:2" x14ac:dyDescent="0.25">
      <c r="A159" s="4">
        <v>32417</v>
      </c>
      <c r="B159" s="84">
        <v>124</v>
      </c>
    </row>
    <row r="160" spans="1:2" x14ac:dyDescent="0.25">
      <c r="A160" s="4">
        <v>32509</v>
      </c>
      <c r="B160" s="84">
        <v>123.5</v>
      </c>
    </row>
    <row r="161" spans="1:2" x14ac:dyDescent="0.25">
      <c r="A161" s="4">
        <v>32599</v>
      </c>
      <c r="B161" s="84">
        <v>124.1</v>
      </c>
    </row>
    <row r="162" spans="1:2" x14ac:dyDescent="0.25">
      <c r="A162" s="4">
        <v>32690</v>
      </c>
      <c r="B162" s="84">
        <v>123.8</v>
      </c>
    </row>
    <row r="163" spans="1:2" x14ac:dyDescent="0.25">
      <c r="A163" s="4">
        <v>32782</v>
      </c>
      <c r="B163" s="84">
        <v>124.3</v>
      </c>
    </row>
    <row r="164" spans="1:2" x14ac:dyDescent="0.25">
      <c r="A164" s="4">
        <v>32874</v>
      </c>
      <c r="B164" s="84">
        <v>124.5</v>
      </c>
    </row>
    <row r="165" spans="1:2" x14ac:dyDescent="0.25">
      <c r="A165" s="4">
        <v>32964</v>
      </c>
      <c r="B165" s="84">
        <v>124.5</v>
      </c>
    </row>
    <row r="166" spans="1:2" x14ac:dyDescent="0.25">
      <c r="A166" s="4">
        <v>33055</v>
      </c>
      <c r="B166" s="84">
        <v>124.2</v>
      </c>
    </row>
    <row r="167" spans="1:2" x14ac:dyDescent="0.25">
      <c r="A167" s="4">
        <v>33147</v>
      </c>
      <c r="B167" s="84">
        <v>124.1</v>
      </c>
    </row>
    <row r="168" spans="1:2" x14ac:dyDescent="0.25">
      <c r="A168" s="4">
        <v>33239</v>
      </c>
      <c r="B168" s="84">
        <v>123.4</v>
      </c>
    </row>
    <row r="169" spans="1:2" x14ac:dyDescent="0.25">
      <c r="A169" s="4">
        <v>33329</v>
      </c>
      <c r="B169" s="84">
        <v>123.7</v>
      </c>
    </row>
    <row r="170" spans="1:2" x14ac:dyDescent="0.25">
      <c r="A170" s="4">
        <v>33420</v>
      </c>
      <c r="B170" s="84">
        <v>122.8</v>
      </c>
    </row>
    <row r="171" spans="1:2" x14ac:dyDescent="0.25">
      <c r="A171" s="4">
        <v>33512</v>
      </c>
      <c r="B171" s="84">
        <v>122.1</v>
      </c>
    </row>
    <row r="172" spans="1:2" x14ac:dyDescent="0.25">
      <c r="A172" s="4">
        <v>33604</v>
      </c>
      <c r="B172" s="84">
        <v>121</v>
      </c>
    </row>
    <row r="173" spans="1:2" x14ac:dyDescent="0.25">
      <c r="A173" s="4">
        <v>33695</v>
      </c>
      <c r="B173" s="84">
        <v>120</v>
      </c>
    </row>
    <row r="174" spans="1:2" x14ac:dyDescent="0.25">
      <c r="A174" s="4">
        <v>33786</v>
      </c>
      <c r="B174" s="84">
        <v>119.2</v>
      </c>
    </row>
    <row r="175" spans="1:2" x14ac:dyDescent="0.25">
      <c r="A175" s="4">
        <v>33878</v>
      </c>
      <c r="B175" s="84">
        <v>118.3</v>
      </c>
    </row>
    <row r="176" spans="1:2" x14ac:dyDescent="0.25">
      <c r="A176" s="4">
        <v>33970</v>
      </c>
      <c r="B176" s="84">
        <v>117.2</v>
      </c>
    </row>
    <row r="177" spans="1:2" x14ac:dyDescent="0.25">
      <c r="A177" s="4">
        <v>34060</v>
      </c>
      <c r="B177" s="84">
        <v>117.3</v>
      </c>
    </row>
    <row r="178" spans="1:2" x14ac:dyDescent="0.25">
      <c r="A178" s="4">
        <v>34151</v>
      </c>
      <c r="B178" s="84">
        <v>117.5</v>
      </c>
    </row>
    <row r="179" spans="1:2" x14ac:dyDescent="0.25">
      <c r="A179" s="4">
        <v>34243</v>
      </c>
      <c r="B179" s="84">
        <v>117.9</v>
      </c>
    </row>
    <row r="180" spans="1:2" x14ac:dyDescent="0.25">
      <c r="A180" s="4">
        <v>34335</v>
      </c>
      <c r="B180" s="84">
        <v>117.7</v>
      </c>
    </row>
    <row r="181" spans="1:2" x14ac:dyDescent="0.25">
      <c r="A181" s="4">
        <v>34425</v>
      </c>
      <c r="B181" s="84">
        <v>117.8</v>
      </c>
    </row>
    <row r="182" spans="1:2" x14ac:dyDescent="0.25">
      <c r="A182" s="4">
        <v>34516</v>
      </c>
      <c r="B182" s="84">
        <v>117.7</v>
      </c>
    </row>
    <row r="183" spans="1:2" x14ac:dyDescent="0.25">
      <c r="A183" s="4">
        <v>34608</v>
      </c>
      <c r="B183" s="84">
        <v>118.2</v>
      </c>
    </row>
    <row r="184" spans="1:2" x14ac:dyDescent="0.25">
      <c r="A184" s="4">
        <v>34700</v>
      </c>
      <c r="B184" s="84">
        <v>118.1</v>
      </c>
    </row>
    <row r="185" spans="1:2" x14ac:dyDescent="0.25">
      <c r="A185" s="4">
        <v>34790</v>
      </c>
      <c r="B185" s="84">
        <v>119</v>
      </c>
    </row>
    <row r="186" spans="1:2" x14ac:dyDescent="0.25">
      <c r="A186" s="4">
        <v>34881</v>
      </c>
      <c r="B186" s="84">
        <v>119.5</v>
      </c>
    </row>
    <row r="187" spans="1:2" x14ac:dyDescent="0.25">
      <c r="A187" s="4">
        <v>34973</v>
      </c>
      <c r="B187" s="84">
        <v>120.3</v>
      </c>
    </row>
    <row r="188" spans="1:2" x14ac:dyDescent="0.25">
      <c r="A188" s="4">
        <v>35065</v>
      </c>
      <c r="B188" s="84">
        <v>120.6</v>
      </c>
    </row>
    <row r="189" spans="1:2" x14ac:dyDescent="0.25">
      <c r="A189" s="4">
        <v>35156</v>
      </c>
      <c r="B189" s="84">
        <v>121.1</v>
      </c>
    </row>
    <row r="190" spans="1:2" x14ac:dyDescent="0.25">
      <c r="A190" s="4">
        <v>35247</v>
      </c>
      <c r="B190" s="84">
        <v>121.2</v>
      </c>
    </row>
    <row r="191" spans="1:2" x14ac:dyDescent="0.25">
      <c r="A191" s="4">
        <v>35339</v>
      </c>
      <c r="B191" s="84">
        <v>121</v>
      </c>
    </row>
    <row r="192" spans="1:2" x14ac:dyDescent="0.25">
      <c r="A192" s="4">
        <v>35431</v>
      </c>
      <c r="B192" s="84">
        <v>120.7</v>
      </c>
    </row>
    <row r="193" spans="1:2" x14ac:dyDescent="0.25">
      <c r="A193" s="4">
        <v>35521</v>
      </c>
      <c r="B193" s="84">
        <v>121.2</v>
      </c>
    </row>
    <row r="194" spans="1:2" x14ac:dyDescent="0.25">
      <c r="A194" s="4">
        <v>35612</v>
      </c>
      <c r="B194" s="84">
        <v>121.9</v>
      </c>
    </row>
    <row r="195" spans="1:2" x14ac:dyDescent="0.25">
      <c r="A195" s="4">
        <v>35704</v>
      </c>
      <c r="B195" s="84">
        <v>122.3</v>
      </c>
    </row>
    <row r="196" spans="1:2" x14ac:dyDescent="0.25">
      <c r="A196" s="4">
        <v>35796</v>
      </c>
      <c r="B196" s="84">
        <v>122.9</v>
      </c>
    </row>
    <row r="197" spans="1:2" x14ac:dyDescent="0.25">
      <c r="A197" s="4">
        <v>35886</v>
      </c>
      <c r="B197" s="84">
        <v>124.9</v>
      </c>
    </row>
    <row r="198" spans="1:2" x14ac:dyDescent="0.25">
      <c r="A198" s="4">
        <v>35977</v>
      </c>
      <c r="B198" s="84">
        <v>125.8</v>
      </c>
    </row>
    <row r="199" spans="1:2" x14ac:dyDescent="0.25">
      <c r="A199" s="4">
        <v>36069</v>
      </c>
      <c r="B199" s="84">
        <v>127.1</v>
      </c>
    </row>
    <row r="200" spans="1:2" x14ac:dyDescent="0.25">
      <c r="A200" s="4">
        <v>36161</v>
      </c>
      <c r="B200" s="84">
        <v>128</v>
      </c>
    </row>
    <row r="201" spans="1:2" x14ac:dyDescent="0.25">
      <c r="A201" s="4">
        <v>36251</v>
      </c>
      <c r="B201" s="84">
        <v>129</v>
      </c>
    </row>
    <row r="202" spans="1:2" x14ac:dyDescent="0.25">
      <c r="A202" s="4">
        <v>36342</v>
      </c>
      <c r="B202" s="84">
        <v>130.80000000000001</v>
      </c>
    </row>
    <row r="203" spans="1:2" x14ac:dyDescent="0.25">
      <c r="A203" s="4">
        <v>36434</v>
      </c>
      <c r="B203" s="84">
        <v>131.69999999999999</v>
      </c>
    </row>
    <row r="204" spans="1:2" x14ac:dyDescent="0.25">
      <c r="A204" s="4">
        <v>36526</v>
      </c>
      <c r="B204" s="84">
        <v>132.80000000000001</v>
      </c>
    </row>
    <row r="205" spans="1:2" x14ac:dyDescent="0.25">
      <c r="A205" s="4">
        <v>36617</v>
      </c>
      <c r="B205" s="84">
        <v>133.69999999999999</v>
      </c>
    </row>
    <row r="206" spans="1:2" x14ac:dyDescent="0.25">
      <c r="A206" s="4">
        <v>36708</v>
      </c>
      <c r="B206" s="84">
        <v>134.19999999999999</v>
      </c>
    </row>
    <row r="207" spans="1:2" x14ac:dyDescent="0.25">
      <c r="A207" s="4">
        <v>36800</v>
      </c>
      <c r="B207" s="84">
        <v>134.80000000000001</v>
      </c>
    </row>
    <row r="208" spans="1:2" x14ac:dyDescent="0.25">
      <c r="A208" s="4">
        <v>36892</v>
      </c>
      <c r="B208" s="84">
        <v>134.30000000000001</v>
      </c>
    </row>
    <row r="209" spans="1:2" x14ac:dyDescent="0.25">
      <c r="A209" s="4">
        <v>36982</v>
      </c>
      <c r="B209" s="84">
        <v>136.19999999999999</v>
      </c>
    </row>
    <row r="210" spans="1:2" x14ac:dyDescent="0.25">
      <c r="A210" s="4">
        <v>37073</v>
      </c>
      <c r="B210" s="84">
        <v>138.19999999999999</v>
      </c>
    </row>
    <row r="211" spans="1:2" x14ac:dyDescent="0.25">
      <c r="A211" s="4">
        <v>37165</v>
      </c>
      <c r="B211" s="84">
        <v>139.30000000000001</v>
      </c>
    </row>
    <row r="212" spans="1:2" x14ac:dyDescent="0.25">
      <c r="A212" s="4">
        <v>37257</v>
      </c>
      <c r="B212" s="84">
        <v>139.9</v>
      </c>
    </row>
    <row r="213" spans="1:2" x14ac:dyDescent="0.25">
      <c r="A213" s="4">
        <v>37347</v>
      </c>
      <c r="B213" s="84">
        <v>141</v>
      </c>
    </row>
    <row r="214" spans="1:2" x14ac:dyDescent="0.25">
      <c r="A214" s="4">
        <v>37438</v>
      </c>
      <c r="B214" s="84">
        <v>141.80000000000001</v>
      </c>
    </row>
    <row r="215" spans="1:2" x14ac:dyDescent="0.25">
      <c r="A215" s="4">
        <v>37530</v>
      </c>
      <c r="B215" s="84">
        <v>143.19999999999999</v>
      </c>
    </row>
    <row r="216" spans="1:2" x14ac:dyDescent="0.25">
      <c r="A216" s="4">
        <v>37622</v>
      </c>
      <c r="B216" s="84">
        <v>143.69999999999999</v>
      </c>
    </row>
    <row r="217" spans="1:2" x14ac:dyDescent="0.25">
      <c r="A217" s="4">
        <v>37712</v>
      </c>
      <c r="B217" s="84">
        <v>146</v>
      </c>
    </row>
    <row r="218" spans="1:2" x14ac:dyDescent="0.25">
      <c r="A218" s="4">
        <v>37803</v>
      </c>
      <c r="B218" s="84">
        <v>146.80000000000001</v>
      </c>
    </row>
    <row r="219" spans="1:2" x14ac:dyDescent="0.25">
      <c r="A219" s="4">
        <v>37895</v>
      </c>
      <c r="B219" s="84">
        <v>146.80000000000001</v>
      </c>
    </row>
    <row r="220" spans="1:2" x14ac:dyDescent="0.25">
      <c r="A220" s="4">
        <v>37987</v>
      </c>
      <c r="B220" s="84">
        <v>147.4</v>
      </c>
    </row>
    <row r="221" spans="1:2" x14ac:dyDescent="0.25">
      <c r="A221" s="4">
        <v>38078</v>
      </c>
      <c r="B221" s="84">
        <v>148.1</v>
      </c>
    </row>
    <row r="222" spans="1:2" x14ac:dyDescent="0.25">
      <c r="A222" s="4">
        <v>38169</v>
      </c>
      <c r="B222" s="84">
        <v>149</v>
      </c>
    </row>
    <row r="223" spans="1:2" x14ac:dyDescent="0.25">
      <c r="A223" s="4">
        <v>38261</v>
      </c>
      <c r="B223" s="84">
        <v>150.69999999999999</v>
      </c>
    </row>
    <row r="224" spans="1:2" x14ac:dyDescent="0.25">
      <c r="A224" s="4">
        <v>38353</v>
      </c>
      <c r="B224" s="84">
        <v>150.80000000000001</v>
      </c>
    </row>
    <row r="225" spans="1:2" x14ac:dyDescent="0.25">
      <c r="A225" s="4">
        <v>38443</v>
      </c>
      <c r="B225" s="84">
        <v>152.30000000000001</v>
      </c>
    </row>
    <row r="226" spans="1:2" x14ac:dyDescent="0.25">
      <c r="A226" s="4">
        <v>38534</v>
      </c>
      <c r="B226" s="84">
        <v>153.6</v>
      </c>
    </row>
    <row r="227" spans="1:2" x14ac:dyDescent="0.25">
      <c r="A227" s="4">
        <v>38626</v>
      </c>
      <c r="B227" s="84">
        <v>154.9</v>
      </c>
    </row>
    <row r="228" spans="1:2" x14ac:dyDescent="0.25">
      <c r="A228" s="4">
        <v>38718</v>
      </c>
      <c r="B228" s="84">
        <v>156.4</v>
      </c>
    </row>
    <row r="229" spans="1:2" x14ac:dyDescent="0.25">
      <c r="A229" s="4">
        <v>38808</v>
      </c>
      <c r="B229" s="84">
        <v>158.19999999999999</v>
      </c>
    </row>
    <row r="230" spans="1:2" x14ac:dyDescent="0.25">
      <c r="A230" s="4">
        <v>38899</v>
      </c>
      <c r="B230" s="84">
        <v>159.5</v>
      </c>
    </row>
    <row r="231" spans="1:2" x14ac:dyDescent="0.25">
      <c r="A231" s="4">
        <v>38991</v>
      </c>
      <c r="B231" s="84">
        <v>161.4</v>
      </c>
    </row>
    <row r="232" spans="1:2" x14ac:dyDescent="0.25">
      <c r="A232" s="4">
        <v>39083</v>
      </c>
      <c r="B232" s="84">
        <v>162.5</v>
      </c>
    </row>
    <row r="233" spans="1:2" x14ac:dyDescent="0.25">
      <c r="A233" s="4">
        <v>39173</v>
      </c>
      <c r="B233" s="84">
        <v>165</v>
      </c>
    </row>
    <row r="234" spans="1:2" x14ac:dyDescent="0.25">
      <c r="A234" s="4">
        <v>39264</v>
      </c>
      <c r="B234" s="84">
        <v>166.9</v>
      </c>
    </row>
    <row r="235" spans="1:2" x14ac:dyDescent="0.25">
      <c r="A235" s="4">
        <v>39356</v>
      </c>
      <c r="B235" s="84">
        <v>168.5</v>
      </c>
    </row>
    <row r="236" spans="1:2" x14ac:dyDescent="0.25">
      <c r="A236" s="4">
        <v>39448</v>
      </c>
      <c r="B236" s="84">
        <v>169.3</v>
      </c>
    </row>
    <row r="237" spans="1:2" x14ac:dyDescent="0.25">
      <c r="A237" s="4">
        <v>39539</v>
      </c>
      <c r="B237" s="84">
        <v>169.1</v>
      </c>
    </row>
    <row r="238" spans="1:2" x14ac:dyDescent="0.25">
      <c r="A238" s="4">
        <v>39630</v>
      </c>
      <c r="B238" s="84">
        <v>170</v>
      </c>
    </row>
    <row r="239" spans="1:2" x14ac:dyDescent="0.25">
      <c r="A239" s="4">
        <v>39722</v>
      </c>
      <c r="B239" s="84">
        <v>168.4</v>
      </c>
    </row>
    <row r="240" spans="1:2" x14ac:dyDescent="0.25">
      <c r="A240" s="4">
        <v>39814</v>
      </c>
      <c r="B240" s="84">
        <v>167.9</v>
      </c>
    </row>
    <row r="241" spans="1:2" x14ac:dyDescent="0.25">
      <c r="A241" s="4">
        <v>39904</v>
      </c>
      <c r="B241" s="84">
        <v>168.5</v>
      </c>
    </row>
    <row r="242" spans="1:2" x14ac:dyDescent="0.25">
      <c r="A242" s="4">
        <v>39995</v>
      </c>
      <c r="B242" s="84">
        <v>168.6</v>
      </c>
    </row>
    <row r="243" spans="1:2" x14ac:dyDescent="0.25">
      <c r="A243" s="4">
        <v>40087</v>
      </c>
      <c r="B243" s="84">
        <v>166.9</v>
      </c>
    </row>
    <row r="244" spans="1:2" x14ac:dyDescent="0.25">
      <c r="A244" s="4">
        <v>40179</v>
      </c>
      <c r="B244" s="84">
        <v>164.8</v>
      </c>
    </row>
    <row r="245" spans="1:2" x14ac:dyDescent="0.25">
      <c r="A245" s="4">
        <v>40269</v>
      </c>
      <c r="B245" s="84">
        <v>162.30000000000001</v>
      </c>
    </row>
    <row r="246" spans="1:2" x14ac:dyDescent="0.25">
      <c r="A246" s="4">
        <v>40360</v>
      </c>
      <c r="B246" s="84">
        <v>160.4</v>
      </c>
    </row>
    <row r="247" spans="1:2" x14ac:dyDescent="0.25">
      <c r="A247" s="4">
        <v>40452</v>
      </c>
      <c r="B247" s="84">
        <v>158.5</v>
      </c>
    </row>
    <row r="248" spans="1:2" x14ac:dyDescent="0.25">
      <c r="A248" s="4">
        <v>40544</v>
      </c>
      <c r="B248" s="84">
        <v>156.9</v>
      </c>
    </row>
    <row r="249" spans="1:2" x14ac:dyDescent="0.25">
      <c r="A249" s="4">
        <v>40634</v>
      </c>
      <c r="B249" s="84">
        <v>155.4</v>
      </c>
    </row>
    <row r="250" spans="1:2" x14ac:dyDescent="0.25">
      <c r="A250" s="4">
        <v>40725</v>
      </c>
      <c r="B250" s="84">
        <v>154.30000000000001</v>
      </c>
    </row>
    <row r="251" spans="1:2" x14ac:dyDescent="0.25">
      <c r="A251" s="4">
        <v>40817</v>
      </c>
      <c r="B251" s="84">
        <v>153.5</v>
      </c>
    </row>
    <row r="252" spans="1:2" x14ac:dyDescent="0.25">
      <c r="A252" s="4">
        <v>40909</v>
      </c>
      <c r="B252" s="84">
        <v>151.9</v>
      </c>
    </row>
    <row r="253" spans="1:2" x14ac:dyDescent="0.25">
      <c r="A253" s="4">
        <v>41000</v>
      </c>
      <c r="B253" s="84">
        <v>150.69999999999999</v>
      </c>
    </row>
    <row r="254" spans="1:2" x14ac:dyDescent="0.25">
      <c r="A254" s="4">
        <v>41091</v>
      </c>
      <c r="B254" s="84">
        <v>150.4</v>
      </c>
    </row>
    <row r="255" spans="1:2" x14ac:dyDescent="0.25">
      <c r="A255" s="4">
        <v>41183</v>
      </c>
      <c r="B255" s="84">
        <v>150.4</v>
      </c>
    </row>
    <row r="256" spans="1:2" x14ac:dyDescent="0.25">
      <c r="A256" s="4">
        <v>41275</v>
      </c>
      <c r="B256" s="84">
        <v>149.4</v>
      </c>
    </row>
    <row r="257" spans="1:2" x14ac:dyDescent="0.25">
      <c r="A257" s="4">
        <v>41365</v>
      </c>
      <c r="B257" s="84">
        <v>149.19999999999999</v>
      </c>
    </row>
    <row r="258" spans="1:2" x14ac:dyDescent="0.25">
      <c r="A258" s="4">
        <v>41456</v>
      </c>
      <c r="B258" s="84">
        <v>149.30000000000001</v>
      </c>
    </row>
    <row r="259" spans="1:2" x14ac:dyDescent="0.25">
      <c r="A259" s="4">
        <v>41548</v>
      </c>
      <c r="B259" s="84">
        <v>148.80000000000001</v>
      </c>
    </row>
    <row r="260" spans="1:2" x14ac:dyDescent="0.25">
      <c r="A260" s="4">
        <v>41640</v>
      </c>
      <c r="B260" s="84">
        <v>148.4</v>
      </c>
    </row>
    <row r="261" spans="1:2" x14ac:dyDescent="0.25">
      <c r="A261" s="4">
        <v>41730</v>
      </c>
      <c r="B261" s="84">
        <v>148.30000000000001</v>
      </c>
    </row>
    <row r="262" spans="1:2" x14ac:dyDescent="0.25">
      <c r="A262" s="4">
        <v>41821</v>
      </c>
      <c r="B262" s="84">
        <v>148.1</v>
      </c>
    </row>
    <row r="263" spans="1:2" x14ac:dyDescent="0.25">
      <c r="A263" s="4">
        <v>41913</v>
      </c>
      <c r="B263" s="84">
        <v>148.1</v>
      </c>
    </row>
    <row r="264" spans="1:2" x14ac:dyDescent="0.25">
      <c r="A264" s="4">
        <v>42005</v>
      </c>
      <c r="B264" s="84">
        <v>147.4</v>
      </c>
    </row>
    <row r="265" spans="1:2" x14ac:dyDescent="0.25">
      <c r="A265" s="4">
        <v>42095</v>
      </c>
      <c r="B265" s="84">
        <v>148.1</v>
      </c>
    </row>
    <row r="266" spans="1:2" x14ac:dyDescent="0.25">
      <c r="A266" s="4">
        <v>42186</v>
      </c>
      <c r="B266" s="84">
        <v>147.9</v>
      </c>
    </row>
    <row r="267" spans="1:2" x14ac:dyDescent="0.25">
      <c r="A267" s="4">
        <v>42278</v>
      </c>
      <c r="B267" s="84">
        <v>147.9</v>
      </c>
    </row>
    <row r="268" spans="1:2" x14ac:dyDescent="0.25">
      <c r="A268" s="4">
        <v>42370</v>
      </c>
      <c r="B268" s="84">
        <v>148.5</v>
      </c>
    </row>
    <row r="269" spans="1:2" x14ac:dyDescent="0.25">
      <c r="A269" s="4">
        <v>42461</v>
      </c>
      <c r="B269" s="84">
        <v>149.19999999999999</v>
      </c>
    </row>
    <row r="270" spans="1:2" x14ac:dyDescent="0.25">
      <c r="A270" s="4">
        <v>42552</v>
      </c>
      <c r="B270" s="84">
        <v>150.30000000000001</v>
      </c>
    </row>
    <row r="271" spans="1:2" x14ac:dyDescent="0.25">
      <c r="A271" s="4">
        <v>42644</v>
      </c>
      <c r="B271" s="84">
        <v>149.9</v>
      </c>
    </row>
    <row r="272" spans="1:2" x14ac:dyDescent="0.25">
      <c r="A272" s="4">
        <v>42736</v>
      </c>
      <c r="B272" s="84">
        <v>150</v>
      </c>
    </row>
    <row r="273" spans="1:2" x14ac:dyDescent="0.25">
      <c r="A273" s="4">
        <v>42826</v>
      </c>
      <c r="B273" s="84">
        <v>150.6</v>
      </c>
    </row>
    <row r="274" spans="1:2" x14ac:dyDescent="0.25">
      <c r="A274" s="4">
        <v>42917</v>
      </c>
      <c r="B274" s="84">
        <v>150.69999999999999</v>
      </c>
    </row>
    <row r="275" spans="1:2" x14ac:dyDescent="0.25">
      <c r="A275" s="4">
        <v>43009</v>
      </c>
      <c r="B275" s="84">
        <v>151.30000000000001</v>
      </c>
    </row>
    <row r="276" spans="1:2" x14ac:dyDescent="0.25">
      <c r="A276" s="4">
        <v>43101</v>
      </c>
      <c r="B276" s="84">
        <v>150.4</v>
      </c>
    </row>
    <row r="277" spans="1:2" x14ac:dyDescent="0.25">
      <c r="A277" s="4">
        <v>43191</v>
      </c>
      <c r="B277" s="84">
        <v>151.1</v>
      </c>
    </row>
    <row r="278" spans="1:2" x14ac:dyDescent="0.25">
      <c r="A278" s="4">
        <v>43282</v>
      </c>
      <c r="B278" s="84">
        <v>150.4</v>
      </c>
    </row>
    <row r="279" spans="1:2" x14ac:dyDescent="0.25">
      <c r="A279" s="4">
        <v>43374</v>
      </c>
      <c r="B279" s="84">
        <v>150.19999999999999</v>
      </c>
    </row>
    <row r="280" spans="1:2" x14ac:dyDescent="0.25">
      <c r="A280" s="4">
        <v>43466</v>
      </c>
      <c r="B280" s="84">
        <v>149.80000000000001</v>
      </c>
    </row>
    <row r="281" spans="1:2" x14ac:dyDescent="0.25">
      <c r="A281" s="4">
        <v>43556</v>
      </c>
      <c r="B281" s="84">
        <v>150</v>
      </c>
    </row>
  </sheetData>
  <hyperlinks>
    <hyperlink ref="D1" r:id="rId1" xr:uid="{00000000-0004-0000-0400-000000000000}"/>
    <hyperlink ref="G2" r:id="rId2" xr:uid="{00000000-0004-0000-0400-000001000000}"/>
  </hyperlinks>
  <pageMargins left="0.75" right="0.75" top="1" bottom="1" header="0.5" footer="0.5"/>
  <pageSetup paperSize="9" orientation="portrait" r:id="rId3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5" tint="-0.499984740745262"/>
  </sheetPr>
  <dimension ref="A1:F104"/>
  <sheetViews>
    <sheetView workbookViewId="0">
      <selection activeCell="F19" sqref="F19"/>
    </sheetView>
  </sheetViews>
  <sheetFormatPr defaultColWidth="9.1796875" defaultRowHeight="12.5" x14ac:dyDescent="0.25"/>
  <cols>
    <col min="1" max="1" width="3.26953125" style="85" customWidth="1"/>
    <col min="2" max="2" width="10.1796875" style="87" bestFit="1" customWidth="1"/>
    <col min="3" max="5" width="10.1796875" style="87" customWidth="1"/>
    <col min="6" max="6" width="20.54296875" style="87" customWidth="1"/>
    <col min="7" max="16384" width="9.1796875" style="87"/>
  </cols>
  <sheetData>
    <row r="1" spans="2:6" s="85" customFormat="1" x14ac:dyDescent="0.25"/>
    <row r="2" spans="2:6" ht="14" x14ac:dyDescent="0.3">
      <c r="B2" s="86" t="s">
        <v>109</v>
      </c>
      <c r="C2" s="86" t="s">
        <v>18</v>
      </c>
      <c r="D2" s="86" t="s">
        <v>14</v>
      </c>
      <c r="E2" s="86" t="s">
        <v>142</v>
      </c>
      <c r="F2" s="86" t="s">
        <v>110</v>
      </c>
    </row>
    <row r="3" spans="2:6" x14ac:dyDescent="0.25">
      <c r="B3" s="4">
        <v>34335</v>
      </c>
      <c r="C3" s="88">
        <v>1</v>
      </c>
      <c r="D3" s="89">
        <v>1</v>
      </c>
      <c r="E3" s="89">
        <v>1</v>
      </c>
      <c r="F3" s="84">
        <v>117.7</v>
      </c>
    </row>
    <row r="4" spans="2:6" x14ac:dyDescent="0.25">
      <c r="B4" s="4">
        <v>34425</v>
      </c>
      <c r="C4" s="88"/>
      <c r="D4" s="89">
        <v>2</v>
      </c>
      <c r="E4" s="89">
        <v>2</v>
      </c>
      <c r="F4" s="84">
        <v>117.8</v>
      </c>
    </row>
    <row r="5" spans="2:6" x14ac:dyDescent="0.25">
      <c r="B5" s="4">
        <v>34516</v>
      </c>
      <c r="C5" s="88"/>
      <c r="D5" s="89">
        <v>3</v>
      </c>
      <c r="E5" s="89">
        <v>3</v>
      </c>
      <c r="F5" s="84">
        <v>117.7</v>
      </c>
    </row>
    <row r="6" spans="2:6" x14ac:dyDescent="0.25">
      <c r="B6" s="4">
        <v>34608</v>
      </c>
      <c r="C6" s="88"/>
      <c r="D6" s="89">
        <v>4</v>
      </c>
      <c r="E6" s="89">
        <v>4</v>
      </c>
      <c r="F6" s="84">
        <v>118.2</v>
      </c>
    </row>
    <row r="7" spans="2:6" x14ac:dyDescent="0.25">
      <c r="B7" s="4">
        <v>34700</v>
      </c>
      <c r="C7" s="88">
        <v>2</v>
      </c>
      <c r="D7" s="89">
        <v>5</v>
      </c>
      <c r="E7" s="89">
        <v>1</v>
      </c>
      <c r="F7" s="84">
        <v>118.1</v>
      </c>
    </row>
    <row r="8" spans="2:6" x14ac:dyDescent="0.25">
      <c r="B8" s="4">
        <v>34790</v>
      </c>
      <c r="C8" s="88"/>
      <c r="D8" s="89">
        <v>6</v>
      </c>
      <c r="E8" s="89">
        <v>2</v>
      </c>
      <c r="F8" s="84">
        <v>119</v>
      </c>
    </row>
    <row r="9" spans="2:6" x14ac:dyDescent="0.25">
      <c r="B9" s="4">
        <v>34881</v>
      </c>
      <c r="C9" s="88"/>
      <c r="D9" s="89">
        <v>7</v>
      </c>
      <c r="E9" s="89">
        <v>3</v>
      </c>
      <c r="F9" s="84">
        <v>119.5</v>
      </c>
    </row>
    <row r="10" spans="2:6" x14ac:dyDescent="0.25">
      <c r="B10" s="4">
        <v>34973</v>
      </c>
      <c r="C10" s="88"/>
      <c r="D10" s="89">
        <v>8</v>
      </c>
      <c r="E10" s="89">
        <v>4</v>
      </c>
      <c r="F10" s="84">
        <v>120.3</v>
      </c>
    </row>
    <row r="11" spans="2:6" x14ac:dyDescent="0.25">
      <c r="B11" s="4">
        <v>35065</v>
      </c>
      <c r="C11" s="88">
        <v>3</v>
      </c>
      <c r="D11" s="89">
        <v>9</v>
      </c>
      <c r="E11" s="89">
        <v>1</v>
      </c>
      <c r="F11" s="84">
        <v>120.6</v>
      </c>
    </row>
    <row r="12" spans="2:6" x14ac:dyDescent="0.25">
      <c r="B12" s="4">
        <v>35156</v>
      </c>
      <c r="C12" s="88"/>
      <c r="D12" s="89">
        <v>10</v>
      </c>
      <c r="E12" s="89">
        <v>2</v>
      </c>
      <c r="F12" s="84">
        <v>121.1</v>
      </c>
    </row>
    <row r="13" spans="2:6" x14ac:dyDescent="0.25">
      <c r="B13" s="4">
        <v>35247</v>
      </c>
      <c r="C13" s="88"/>
      <c r="D13" s="89">
        <v>11</v>
      </c>
      <c r="E13" s="89">
        <v>3</v>
      </c>
      <c r="F13" s="84">
        <v>121.2</v>
      </c>
    </row>
    <row r="14" spans="2:6" x14ac:dyDescent="0.25">
      <c r="B14" s="4">
        <v>35339</v>
      </c>
      <c r="C14" s="88"/>
      <c r="D14" s="89">
        <v>12</v>
      </c>
      <c r="E14" s="89">
        <v>4</v>
      </c>
      <c r="F14" s="84">
        <v>121</v>
      </c>
    </row>
    <row r="15" spans="2:6" x14ac:dyDescent="0.25">
      <c r="B15" s="4">
        <v>35431</v>
      </c>
      <c r="C15" s="88">
        <v>4</v>
      </c>
      <c r="D15" s="89">
        <v>13</v>
      </c>
      <c r="E15" s="89">
        <v>1</v>
      </c>
      <c r="F15" s="84">
        <v>120.7</v>
      </c>
    </row>
    <row r="16" spans="2:6" x14ac:dyDescent="0.25">
      <c r="B16" s="4">
        <v>35521</v>
      </c>
      <c r="C16" s="88"/>
      <c r="D16" s="89">
        <v>14</v>
      </c>
      <c r="E16" s="89">
        <v>2</v>
      </c>
      <c r="F16" s="84">
        <v>121.2</v>
      </c>
    </row>
    <row r="17" spans="2:6" x14ac:dyDescent="0.25">
      <c r="B17" s="4">
        <v>35612</v>
      </c>
      <c r="C17" s="88"/>
      <c r="D17" s="89">
        <v>15</v>
      </c>
      <c r="E17" s="89">
        <v>3</v>
      </c>
      <c r="F17" s="84">
        <v>121.9</v>
      </c>
    </row>
    <row r="18" spans="2:6" x14ac:dyDescent="0.25">
      <c r="B18" s="4">
        <v>35704</v>
      </c>
      <c r="C18" s="88"/>
      <c r="D18" s="89">
        <v>16</v>
      </c>
      <c r="E18" s="89">
        <v>4</v>
      </c>
      <c r="F18" s="84">
        <v>122.3</v>
      </c>
    </row>
    <row r="19" spans="2:6" x14ac:dyDescent="0.25">
      <c r="B19" s="4">
        <v>35796</v>
      </c>
      <c r="C19" s="88">
        <v>5</v>
      </c>
      <c r="D19" s="89">
        <v>17</v>
      </c>
      <c r="E19" s="89">
        <v>1</v>
      </c>
      <c r="F19" s="84">
        <v>122.9</v>
      </c>
    </row>
    <row r="20" spans="2:6" x14ac:dyDescent="0.25">
      <c r="B20" s="4">
        <v>35886</v>
      </c>
      <c r="C20" s="88"/>
      <c r="D20" s="89">
        <v>18</v>
      </c>
      <c r="E20" s="89">
        <v>2</v>
      </c>
      <c r="F20" s="84">
        <v>124.9</v>
      </c>
    </row>
    <row r="21" spans="2:6" x14ac:dyDescent="0.25">
      <c r="B21" s="4">
        <v>35977</v>
      </c>
      <c r="C21" s="88"/>
      <c r="D21" s="89">
        <v>19</v>
      </c>
      <c r="E21" s="89">
        <v>3</v>
      </c>
      <c r="F21" s="84">
        <v>125.8</v>
      </c>
    </row>
    <row r="22" spans="2:6" x14ac:dyDescent="0.25">
      <c r="B22" s="4">
        <v>36069</v>
      </c>
      <c r="C22" s="88"/>
      <c r="D22" s="89">
        <v>20</v>
      </c>
      <c r="E22" s="89">
        <v>4</v>
      </c>
      <c r="F22" s="84">
        <v>127.1</v>
      </c>
    </row>
    <row r="23" spans="2:6" x14ac:dyDescent="0.25">
      <c r="B23" s="4">
        <v>36161</v>
      </c>
      <c r="C23" s="88">
        <v>6</v>
      </c>
      <c r="D23" s="89">
        <v>21</v>
      </c>
      <c r="E23" s="89">
        <v>1</v>
      </c>
      <c r="F23" s="84">
        <v>128</v>
      </c>
    </row>
    <row r="24" spans="2:6" x14ac:dyDescent="0.25">
      <c r="B24" s="4">
        <v>36251</v>
      </c>
      <c r="C24" s="88"/>
      <c r="D24" s="89">
        <v>22</v>
      </c>
      <c r="E24" s="89">
        <v>2</v>
      </c>
      <c r="F24" s="84">
        <v>129</v>
      </c>
    </row>
    <row r="25" spans="2:6" x14ac:dyDescent="0.25">
      <c r="B25" s="4">
        <v>36342</v>
      </c>
      <c r="C25" s="88"/>
      <c r="D25" s="89">
        <v>23</v>
      </c>
      <c r="E25" s="89">
        <v>3</v>
      </c>
      <c r="F25" s="84">
        <v>130.80000000000001</v>
      </c>
    </row>
    <row r="26" spans="2:6" x14ac:dyDescent="0.25">
      <c r="B26" s="4">
        <v>36434</v>
      </c>
      <c r="C26" s="88"/>
      <c r="D26" s="89">
        <v>24</v>
      </c>
      <c r="E26" s="89">
        <v>4</v>
      </c>
      <c r="F26" s="84">
        <v>131.69999999999999</v>
      </c>
    </row>
    <row r="27" spans="2:6" x14ac:dyDescent="0.25">
      <c r="B27" s="4">
        <v>36526</v>
      </c>
      <c r="C27" s="88">
        <v>7</v>
      </c>
      <c r="D27" s="89">
        <v>25</v>
      </c>
      <c r="E27" s="89">
        <v>1</v>
      </c>
      <c r="F27" s="84">
        <v>132.80000000000001</v>
      </c>
    </row>
    <row r="28" spans="2:6" x14ac:dyDescent="0.25">
      <c r="B28" s="4">
        <v>36617</v>
      </c>
      <c r="C28" s="88"/>
      <c r="D28" s="89">
        <v>26</v>
      </c>
      <c r="E28" s="89">
        <v>2</v>
      </c>
      <c r="F28" s="84">
        <v>133.69999999999999</v>
      </c>
    </row>
    <row r="29" spans="2:6" x14ac:dyDescent="0.25">
      <c r="B29" s="4">
        <v>36708</v>
      </c>
      <c r="C29" s="88"/>
      <c r="D29" s="89">
        <v>27</v>
      </c>
      <c r="E29" s="89">
        <v>3</v>
      </c>
      <c r="F29" s="84">
        <v>134.19999999999999</v>
      </c>
    </row>
    <row r="30" spans="2:6" x14ac:dyDescent="0.25">
      <c r="B30" s="4">
        <v>36800</v>
      </c>
      <c r="C30" s="88"/>
      <c r="D30" s="89">
        <v>28</v>
      </c>
      <c r="E30" s="89">
        <v>4</v>
      </c>
      <c r="F30" s="84">
        <v>134.80000000000001</v>
      </c>
    </row>
    <row r="31" spans="2:6" x14ac:dyDescent="0.25">
      <c r="B31" s="4">
        <v>36892</v>
      </c>
      <c r="C31" s="88">
        <v>8</v>
      </c>
      <c r="D31" s="89">
        <v>29</v>
      </c>
      <c r="E31" s="89">
        <v>1</v>
      </c>
      <c r="F31" s="84">
        <v>134.30000000000001</v>
      </c>
    </row>
    <row r="32" spans="2:6" x14ac:dyDescent="0.25">
      <c r="B32" s="4">
        <v>36982</v>
      </c>
      <c r="C32" s="88"/>
      <c r="D32" s="89">
        <v>30</v>
      </c>
      <c r="E32" s="89">
        <v>2</v>
      </c>
      <c r="F32" s="84">
        <v>136.19999999999999</v>
      </c>
    </row>
    <row r="33" spans="2:6" x14ac:dyDescent="0.25">
      <c r="B33" s="4">
        <v>37073</v>
      </c>
      <c r="C33" s="88"/>
      <c r="D33" s="89">
        <v>31</v>
      </c>
      <c r="E33" s="89">
        <v>3</v>
      </c>
      <c r="F33" s="84">
        <v>138.19999999999999</v>
      </c>
    </row>
    <row r="34" spans="2:6" x14ac:dyDescent="0.25">
      <c r="B34" s="4">
        <v>37165</v>
      </c>
      <c r="C34" s="88"/>
      <c r="D34" s="89">
        <v>32</v>
      </c>
      <c r="E34" s="89">
        <v>4</v>
      </c>
      <c r="F34" s="84">
        <v>139.30000000000001</v>
      </c>
    </row>
    <row r="35" spans="2:6" x14ac:dyDescent="0.25">
      <c r="B35" s="4">
        <v>37257</v>
      </c>
      <c r="C35" s="88">
        <v>9</v>
      </c>
      <c r="D35" s="89">
        <v>33</v>
      </c>
      <c r="E35" s="89">
        <v>1</v>
      </c>
      <c r="F35" s="84">
        <v>139.9</v>
      </c>
    </row>
    <row r="36" spans="2:6" x14ac:dyDescent="0.25">
      <c r="B36" s="4">
        <v>37347</v>
      </c>
      <c r="C36" s="88"/>
      <c r="D36" s="89">
        <v>34</v>
      </c>
      <c r="E36" s="89">
        <v>2</v>
      </c>
      <c r="F36" s="84">
        <v>141</v>
      </c>
    </row>
    <row r="37" spans="2:6" x14ac:dyDescent="0.25">
      <c r="B37" s="4">
        <v>37438</v>
      </c>
      <c r="C37" s="88"/>
      <c r="D37" s="89">
        <v>35</v>
      </c>
      <c r="E37" s="89">
        <v>3</v>
      </c>
      <c r="F37" s="84">
        <v>141.80000000000001</v>
      </c>
    </row>
    <row r="38" spans="2:6" x14ac:dyDescent="0.25">
      <c r="B38" s="4">
        <v>37530</v>
      </c>
      <c r="C38" s="88"/>
      <c r="D38" s="89">
        <v>36</v>
      </c>
      <c r="E38" s="89">
        <v>4</v>
      </c>
      <c r="F38" s="84">
        <v>143.19999999999999</v>
      </c>
    </row>
    <row r="39" spans="2:6" x14ac:dyDescent="0.25">
      <c r="B39" s="4">
        <v>37622</v>
      </c>
      <c r="C39" s="88">
        <v>10</v>
      </c>
      <c r="D39" s="89">
        <v>37</v>
      </c>
      <c r="E39" s="89">
        <v>1</v>
      </c>
      <c r="F39" s="84">
        <v>143.69999999999999</v>
      </c>
    </row>
    <row r="40" spans="2:6" x14ac:dyDescent="0.25">
      <c r="B40" s="4">
        <v>37712</v>
      </c>
      <c r="C40" s="88"/>
      <c r="D40" s="89">
        <v>38</v>
      </c>
      <c r="E40" s="89">
        <v>2</v>
      </c>
      <c r="F40" s="84">
        <v>146</v>
      </c>
    </row>
    <row r="41" spans="2:6" x14ac:dyDescent="0.25">
      <c r="B41" s="4">
        <v>37803</v>
      </c>
      <c r="C41" s="88"/>
      <c r="D41" s="89">
        <v>39</v>
      </c>
      <c r="E41" s="89">
        <v>3</v>
      </c>
      <c r="F41" s="84">
        <v>146.80000000000001</v>
      </c>
    </row>
    <row r="42" spans="2:6" x14ac:dyDescent="0.25">
      <c r="B42" s="4">
        <v>37895</v>
      </c>
      <c r="C42" s="88"/>
      <c r="D42" s="89">
        <v>40</v>
      </c>
      <c r="E42" s="89">
        <v>4</v>
      </c>
      <c r="F42" s="84">
        <v>146.80000000000001</v>
      </c>
    </row>
    <row r="43" spans="2:6" x14ac:dyDescent="0.25">
      <c r="B43" s="4">
        <v>37987</v>
      </c>
      <c r="C43" s="88">
        <v>11</v>
      </c>
      <c r="D43" s="89">
        <v>41</v>
      </c>
      <c r="E43" s="89">
        <v>1</v>
      </c>
      <c r="F43" s="84">
        <v>147.4</v>
      </c>
    </row>
    <row r="44" spans="2:6" x14ac:dyDescent="0.25">
      <c r="B44" s="4">
        <v>38078</v>
      </c>
      <c r="C44" s="88"/>
      <c r="D44" s="89">
        <v>42</v>
      </c>
      <c r="E44" s="89">
        <v>2</v>
      </c>
      <c r="F44" s="84">
        <v>148.1</v>
      </c>
    </row>
    <row r="45" spans="2:6" x14ac:dyDescent="0.25">
      <c r="B45" s="4">
        <v>38169</v>
      </c>
      <c r="C45" s="88"/>
      <c r="D45" s="89">
        <v>43</v>
      </c>
      <c r="E45" s="89">
        <v>3</v>
      </c>
      <c r="F45" s="84">
        <v>149</v>
      </c>
    </row>
    <row r="46" spans="2:6" x14ac:dyDescent="0.25">
      <c r="B46" s="4">
        <v>38261</v>
      </c>
      <c r="C46" s="88"/>
      <c r="D46" s="89">
        <v>44</v>
      </c>
      <c r="E46" s="89">
        <v>4</v>
      </c>
      <c r="F46" s="84">
        <v>150.69999999999999</v>
      </c>
    </row>
    <row r="47" spans="2:6" x14ac:dyDescent="0.25">
      <c r="B47" s="4">
        <v>38353</v>
      </c>
      <c r="C47" s="88">
        <v>12</v>
      </c>
      <c r="D47" s="89">
        <v>45</v>
      </c>
      <c r="E47" s="89">
        <v>1</v>
      </c>
      <c r="F47" s="84">
        <v>150.80000000000001</v>
      </c>
    </row>
    <row r="48" spans="2:6" x14ac:dyDescent="0.25">
      <c r="B48" s="4">
        <v>38443</v>
      </c>
      <c r="C48" s="88"/>
      <c r="D48" s="89">
        <v>46</v>
      </c>
      <c r="E48" s="89">
        <v>2</v>
      </c>
      <c r="F48" s="84">
        <v>152.30000000000001</v>
      </c>
    </row>
    <row r="49" spans="2:6" x14ac:dyDescent="0.25">
      <c r="B49" s="4">
        <v>38534</v>
      </c>
      <c r="C49" s="88"/>
      <c r="D49" s="89">
        <v>47</v>
      </c>
      <c r="E49" s="89">
        <v>3</v>
      </c>
      <c r="F49" s="84">
        <v>153.6</v>
      </c>
    </row>
    <row r="50" spans="2:6" x14ac:dyDescent="0.25">
      <c r="B50" s="4">
        <v>38626</v>
      </c>
      <c r="C50" s="88"/>
      <c r="D50" s="89">
        <v>48</v>
      </c>
      <c r="E50" s="89">
        <v>4</v>
      </c>
      <c r="F50" s="84">
        <v>154.9</v>
      </c>
    </row>
    <row r="51" spans="2:6" x14ac:dyDescent="0.25">
      <c r="B51" s="4">
        <v>38718</v>
      </c>
      <c r="C51" s="88">
        <v>13</v>
      </c>
      <c r="D51" s="89">
        <v>49</v>
      </c>
      <c r="E51" s="89">
        <v>1</v>
      </c>
      <c r="F51" s="84">
        <v>156.4</v>
      </c>
    </row>
    <row r="52" spans="2:6" x14ac:dyDescent="0.25">
      <c r="B52" s="4">
        <v>38808</v>
      </c>
      <c r="C52" s="88"/>
      <c r="D52" s="89">
        <v>50</v>
      </c>
      <c r="E52" s="89">
        <v>2</v>
      </c>
      <c r="F52" s="84">
        <v>158.19999999999999</v>
      </c>
    </row>
    <row r="53" spans="2:6" x14ac:dyDescent="0.25">
      <c r="B53" s="4">
        <v>38899</v>
      </c>
      <c r="C53" s="88"/>
      <c r="D53" s="89">
        <v>51</v>
      </c>
      <c r="E53" s="89">
        <v>3</v>
      </c>
      <c r="F53" s="84">
        <v>159.5</v>
      </c>
    </row>
    <row r="54" spans="2:6" x14ac:dyDescent="0.25">
      <c r="B54" s="4">
        <v>38991</v>
      </c>
      <c r="C54" s="88"/>
      <c r="D54" s="89">
        <v>52</v>
      </c>
      <c r="E54" s="89">
        <v>4</v>
      </c>
      <c r="F54" s="84">
        <v>161.4</v>
      </c>
    </row>
    <row r="55" spans="2:6" x14ac:dyDescent="0.25">
      <c r="B55" s="4">
        <v>39083</v>
      </c>
      <c r="C55" s="88">
        <v>14</v>
      </c>
      <c r="D55" s="89">
        <v>53</v>
      </c>
      <c r="E55" s="89">
        <v>1</v>
      </c>
      <c r="F55" s="84">
        <v>162.5</v>
      </c>
    </row>
    <row r="56" spans="2:6" x14ac:dyDescent="0.25">
      <c r="B56" s="4">
        <v>39173</v>
      </c>
      <c r="C56" s="88"/>
      <c r="D56" s="89">
        <v>54</v>
      </c>
      <c r="E56" s="89">
        <v>2</v>
      </c>
      <c r="F56" s="84">
        <v>165</v>
      </c>
    </row>
    <row r="57" spans="2:6" x14ac:dyDescent="0.25">
      <c r="B57" s="4">
        <v>39264</v>
      </c>
      <c r="C57" s="88"/>
      <c r="D57" s="89">
        <v>55</v>
      </c>
      <c r="E57" s="89">
        <v>3</v>
      </c>
      <c r="F57" s="84">
        <v>166.9</v>
      </c>
    </row>
    <row r="58" spans="2:6" x14ac:dyDescent="0.25">
      <c r="B58" s="4">
        <v>39356</v>
      </c>
      <c r="C58" s="88"/>
      <c r="D58" s="89">
        <v>56</v>
      </c>
      <c r="E58" s="89">
        <v>4</v>
      </c>
      <c r="F58" s="84">
        <v>168.5</v>
      </c>
    </row>
    <row r="59" spans="2:6" x14ac:dyDescent="0.25">
      <c r="B59" s="4">
        <v>39448</v>
      </c>
      <c r="C59" s="88">
        <v>15</v>
      </c>
      <c r="D59" s="89">
        <v>57</v>
      </c>
      <c r="E59" s="89">
        <v>1</v>
      </c>
      <c r="F59" s="84">
        <v>169.3</v>
      </c>
    </row>
    <row r="60" spans="2:6" x14ac:dyDescent="0.25">
      <c r="B60" s="4">
        <v>39539</v>
      </c>
      <c r="C60" s="88"/>
      <c r="D60" s="89">
        <v>58</v>
      </c>
      <c r="E60" s="89">
        <v>2</v>
      </c>
      <c r="F60" s="84">
        <v>169.1</v>
      </c>
    </row>
    <row r="61" spans="2:6" x14ac:dyDescent="0.25">
      <c r="B61" s="4">
        <v>39630</v>
      </c>
      <c r="C61" s="88"/>
      <c r="D61" s="89">
        <v>59</v>
      </c>
      <c r="E61" s="89">
        <v>3</v>
      </c>
      <c r="F61" s="84">
        <v>170</v>
      </c>
    </row>
    <row r="62" spans="2:6" x14ac:dyDescent="0.25">
      <c r="B62" s="4">
        <v>39722</v>
      </c>
      <c r="C62" s="88"/>
      <c r="D62" s="89">
        <v>60</v>
      </c>
      <c r="E62" s="89">
        <v>4</v>
      </c>
      <c r="F62" s="84">
        <v>168.4</v>
      </c>
    </row>
    <row r="63" spans="2:6" x14ac:dyDescent="0.25">
      <c r="B63" s="4">
        <v>39814</v>
      </c>
      <c r="C63" s="88">
        <v>16</v>
      </c>
      <c r="D63" s="89">
        <v>61</v>
      </c>
      <c r="E63" s="89">
        <v>1</v>
      </c>
      <c r="F63" s="84">
        <v>167.9</v>
      </c>
    </row>
    <row r="64" spans="2:6" x14ac:dyDescent="0.25">
      <c r="B64" s="4">
        <v>39904</v>
      </c>
      <c r="C64" s="88"/>
      <c r="D64" s="89">
        <v>62</v>
      </c>
      <c r="E64" s="89">
        <v>2</v>
      </c>
      <c r="F64" s="84">
        <v>168.5</v>
      </c>
    </row>
    <row r="65" spans="2:6" x14ac:dyDescent="0.25">
      <c r="B65" s="4">
        <v>39995</v>
      </c>
      <c r="C65" s="88"/>
      <c r="D65" s="89">
        <v>63</v>
      </c>
      <c r="E65" s="89">
        <v>3</v>
      </c>
      <c r="F65" s="84">
        <v>168.6</v>
      </c>
    </row>
    <row r="66" spans="2:6" x14ac:dyDescent="0.25">
      <c r="B66" s="4">
        <v>40087</v>
      </c>
      <c r="C66" s="88"/>
      <c r="D66" s="89">
        <v>64</v>
      </c>
      <c r="E66" s="89">
        <v>4</v>
      </c>
      <c r="F66" s="84">
        <v>166.9</v>
      </c>
    </row>
    <row r="67" spans="2:6" x14ac:dyDescent="0.25">
      <c r="B67" s="4">
        <v>40179</v>
      </c>
      <c r="C67" s="88">
        <v>17</v>
      </c>
      <c r="D67" s="89">
        <v>65</v>
      </c>
      <c r="E67" s="89">
        <v>1</v>
      </c>
      <c r="F67" s="84">
        <v>164.8</v>
      </c>
    </row>
    <row r="68" spans="2:6" x14ac:dyDescent="0.25">
      <c r="B68" s="4">
        <v>40269</v>
      </c>
      <c r="C68" s="88"/>
      <c r="D68" s="89">
        <v>66</v>
      </c>
      <c r="E68" s="89">
        <v>2</v>
      </c>
      <c r="F68" s="84">
        <v>162.30000000000001</v>
      </c>
    </row>
    <row r="69" spans="2:6" x14ac:dyDescent="0.25">
      <c r="B69" s="4">
        <v>40360</v>
      </c>
      <c r="C69" s="88"/>
      <c r="D69" s="89">
        <v>67</v>
      </c>
      <c r="E69" s="89">
        <v>3</v>
      </c>
      <c r="F69" s="84">
        <v>160.4</v>
      </c>
    </row>
    <row r="70" spans="2:6" x14ac:dyDescent="0.25">
      <c r="B70" s="4">
        <v>40452</v>
      </c>
      <c r="C70" s="88"/>
      <c r="D70" s="89">
        <v>68</v>
      </c>
      <c r="E70" s="89">
        <v>4</v>
      </c>
      <c r="F70" s="84">
        <v>158.5</v>
      </c>
    </row>
    <row r="71" spans="2:6" x14ac:dyDescent="0.25">
      <c r="B71" s="4">
        <v>40544</v>
      </c>
      <c r="C71" s="88">
        <v>18</v>
      </c>
      <c r="D71" s="89">
        <v>69</v>
      </c>
      <c r="E71" s="89">
        <v>1</v>
      </c>
      <c r="F71" s="84">
        <v>156.9</v>
      </c>
    </row>
    <row r="72" spans="2:6" x14ac:dyDescent="0.25">
      <c r="B72" s="4">
        <v>40634</v>
      </c>
      <c r="C72" s="88"/>
      <c r="D72" s="89">
        <v>70</v>
      </c>
      <c r="E72" s="89">
        <v>2</v>
      </c>
      <c r="F72" s="84">
        <v>155.4</v>
      </c>
    </row>
    <row r="73" spans="2:6" x14ac:dyDescent="0.25">
      <c r="B73" s="4">
        <v>40725</v>
      </c>
      <c r="C73" s="88"/>
      <c r="D73" s="89">
        <v>71</v>
      </c>
      <c r="E73" s="89">
        <v>3</v>
      </c>
      <c r="F73" s="84">
        <v>154.30000000000001</v>
      </c>
    </row>
    <row r="74" spans="2:6" x14ac:dyDescent="0.25">
      <c r="B74" s="4">
        <v>40817</v>
      </c>
      <c r="C74" s="88"/>
      <c r="D74" s="89">
        <v>72</v>
      </c>
      <c r="E74" s="89">
        <v>4</v>
      </c>
      <c r="F74" s="84">
        <v>153.5</v>
      </c>
    </row>
    <row r="75" spans="2:6" x14ac:dyDescent="0.25">
      <c r="B75" s="4">
        <v>40909</v>
      </c>
      <c r="C75" s="88">
        <v>19</v>
      </c>
      <c r="D75" s="89">
        <v>73</v>
      </c>
      <c r="E75" s="89">
        <v>1</v>
      </c>
      <c r="F75" s="84">
        <v>151.9</v>
      </c>
    </row>
    <row r="76" spans="2:6" x14ac:dyDescent="0.25">
      <c r="B76" s="4">
        <v>41000</v>
      </c>
      <c r="C76" s="88"/>
      <c r="D76" s="89">
        <v>74</v>
      </c>
      <c r="E76" s="89">
        <v>2</v>
      </c>
      <c r="F76" s="84">
        <v>150.69999999999999</v>
      </c>
    </row>
    <row r="77" spans="2:6" x14ac:dyDescent="0.25">
      <c r="B77" s="4">
        <v>41091</v>
      </c>
      <c r="C77" s="88"/>
      <c r="D77" s="89">
        <v>75</v>
      </c>
      <c r="E77" s="89">
        <v>3</v>
      </c>
      <c r="F77" s="84">
        <v>150.4</v>
      </c>
    </row>
    <row r="78" spans="2:6" x14ac:dyDescent="0.25">
      <c r="B78" s="4">
        <v>41183</v>
      </c>
      <c r="C78" s="88"/>
      <c r="D78" s="89">
        <v>76</v>
      </c>
      <c r="E78" s="89">
        <v>4</v>
      </c>
      <c r="F78" s="84">
        <v>150.4</v>
      </c>
    </row>
    <row r="79" spans="2:6" x14ac:dyDescent="0.25">
      <c r="B79" s="4">
        <v>41275</v>
      </c>
      <c r="C79" s="88">
        <v>20</v>
      </c>
      <c r="D79" s="89">
        <v>77</v>
      </c>
      <c r="E79" s="89">
        <v>1</v>
      </c>
      <c r="F79" s="84">
        <v>149.4</v>
      </c>
    </row>
    <row r="80" spans="2:6" x14ac:dyDescent="0.25">
      <c r="B80" s="4">
        <v>41365</v>
      </c>
      <c r="C80" s="88"/>
      <c r="D80" s="89">
        <v>78</v>
      </c>
      <c r="E80" s="89">
        <v>2</v>
      </c>
      <c r="F80" s="84">
        <v>149.19999999999999</v>
      </c>
    </row>
    <row r="81" spans="2:6" x14ac:dyDescent="0.25">
      <c r="B81" s="4">
        <v>41456</v>
      </c>
      <c r="C81" s="88"/>
      <c r="D81" s="89">
        <v>79</v>
      </c>
      <c r="E81" s="89">
        <v>3</v>
      </c>
      <c r="F81" s="84">
        <v>149.30000000000001</v>
      </c>
    </row>
    <row r="82" spans="2:6" x14ac:dyDescent="0.25">
      <c r="B82" s="4">
        <v>41548</v>
      </c>
      <c r="C82" s="88"/>
      <c r="D82" s="89">
        <v>80</v>
      </c>
      <c r="E82" s="89">
        <v>4</v>
      </c>
      <c r="F82" s="84">
        <v>148.80000000000001</v>
      </c>
    </row>
    <row r="83" spans="2:6" x14ac:dyDescent="0.25">
      <c r="B83" s="4">
        <v>41640</v>
      </c>
      <c r="C83" s="88">
        <v>21</v>
      </c>
      <c r="D83" s="89">
        <v>81</v>
      </c>
      <c r="E83" s="89">
        <v>1</v>
      </c>
      <c r="F83" s="84">
        <v>148.4</v>
      </c>
    </row>
    <row r="84" spans="2:6" x14ac:dyDescent="0.25">
      <c r="B84" s="4">
        <v>41730</v>
      </c>
      <c r="C84" s="88"/>
      <c r="D84" s="89">
        <v>82</v>
      </c>
      <c r="E84" s="89">
        <v>2</v>
      </c>
      <c r="F84" s="84">
        <v>148.30000000000001</v>
      </c>
    </row>
    <row r="85" spans="2:6" x14ac:dyDescent="0.25">
      <c r="B85" s="4">
        <v>41821</v>
      </c>
      <c r="C85" s="88"/>
      <c r="D85" s="89">
        <v>83</v>
      </c>
      <c r="E85" s="89">
        <v>3</v>
      </c>
      <c r="F85" s="84">
        <v>148.1</v>
      </c>
    </row>
    <row r="86" spans="2:6" x14ac:dyDescent="0.25">
      <c r="B86" s="4">
        <v>41913</v>
      </c>
      <c r="C86" s="88"/>
      <c r="D86" s="89">
        <v>84</v>
      </c>
      <c r="E86" s="89">
        <v>4</v>
      </c>
      <c r="F86" s="84">
        <v>148.1</v>
      </c>
    </row>
    <row r="87" spans="2:6" x14ac:dyDescent="0.25">
      <c r="B87" s="4">
        <v>42005</v>
      </c>
      <c r="C87" s="88">
        <v>22</v>
      </c>
      <c r="D87" s="89">
        <v>85</v>
      </c>
      <c r="E87" s="89">
        <v>1</v>
      </c>
      <c r="F87" s="84">
        <v>147.4</v>
      </c>
    </row>
    <row r="88" spans="2:6" x14ac:dyDescent="0.25">
      <c r="B88" s="4">
        <v>42095</v>
      </c>
      <c r="C88" s="88"/>
      <c r="D88" s="89">
        <v>86</v>
      </c>
      <c r="E88" s="89">
        <v>2</v>
      </c>
      <c r="F88" s="84">
        <v>148.1</v>
      </c>
    </row>
    <row r="89" spans="2:6" x14ac:dyDescent="0.25">
      <c r="B89" s="4">
        <v>42186</v>
      </c>
      <c r="C89" s="88"/>
      <c r="D89" s="89">
        <v>87</v>
      </c>
      <c r="E89" s="89">
        <v>3</v>
      </c>
      <c r="F89" s="84">
        <v>147.9</v>
      </c>
    </row>
    <row r="90" spans="2:6" x14ac:dyDescent="0.25">
      <c r="B90" s="4">
        <v>42278</v>
      </c>
      <c r="C90" s="88"/>
      <c r="D90" s="89">
        <v>88</v>
      </c>
      <c r="E90" s="89">
        <v>4</v>
      </c>
      <c r="F90" s="84">
        <v>147.9</v>
      </c>
    </row>
    <row r="91" spans="2:6" x14ac:dyDescent="0.25">
      <c r="B91" s="4">
        <v>42370</v>
      </c>
      <c r="C91" s="88">
        <v>23</v>
      </c>
      <c r="D91" s="89">
        <v>89</v>
      </c>
      <c r="E91" s="89">
        <v>1</v>
      </c>
      <c r="F91" s="84">
        <v>148.5</v>
      </c>
    </row>
    <row r="92" spans="2:6" x14ac:dyDescent="0.25">
      <c r="B92" s="4">
        <v>42461</v>
      </c>
      <c r="C92" s="88"/>
      <c r="D92" s="89">
        <v>90</v>
      </c>
      <c r="E92" s="89">
        <v>2</v>
      </c>
      <c r="F92" s="84">
        <v>149.19999999999999</v>
      </c>
    </row>
    <row r="93" spans="2:6" x14ac:dyDescent="0.25">
      <c r="B93" s="4">
        <v>42552</v>
      </c>
      <c r="C93" s="88"/>
      <c r="D93" s="89">
        <v>91</v>
      </c>
      <c r="E93" s="89">
        <v>3</v>
      </c>
      <c r="F93" s="84">
        <v>150.30000000000001</v>
      </c>
    </row>
    <row r="94" spans="2:6" x14ac:dyDescent="0.25">
      <c r="B94" s="4">
        <v>42644</v>
      </c>
      <c r="C94" s="88"/>
      <c r="D94" s="89">
        <v>92</v>
      </c>
      <c r="E94" s="89">
        <v>4</v>
      </c>
      <c r="F94" s="84">
        <v>149.9</v>
      </c>
    </row>
    <row r="95" spans="2:6" x14ac:dyDescent="0.25">
      <c r="B95" s="4">
        <v>42736</v>
      </c>
      <c r="C95" s="88">
        <v>24</v>
      </c>
      <c r="D95" s="89">
        <v>93</v>
      </c>
      <c r="E95" s="89">
        <v>1</v>
      </c>
      <c r="F95" s="84">
        <v>150</v>
      </c>
    </row>
    <row r="96" spans="2:6" x14ac:dyDescent="0.25">
      <c r="B96" s="4">
        <v>42826</v>
      </c>
      <c r="C96" s="88"/>
      <c r="D96" s="89">
        <v>94</v>
      </c>
      <c r="E96" s="89">
        <v>2</v>
      </c>
      <c r="F96" s="84">
        <v>150.6</v>
      </c>
    </row>
    <row r="97" spans="2:6" x14ac:dyDescent="0.25">
      <c r="B97" s="4">
        <v>42917</v>
      </c>
      <c r="C97" s="88"/>
      <c r="D97" s="89">
        <v>95</v>
      </c>
      <c r="E97" s="89">
        <v>3</v>
      </c>
      <c r="F97" s="84">
        <v>150.69999999999999</v>
      </c>
    </row>
    <row r="98" spans="2:6" x14ac:dyDescent="0.25">
      <c r="B98" s="4">
        <v>43009</v>
      </c>
      <c r="C98" s="88"/>
      <c r="D98" s="89">
        <v>96</v>
      </c>
      <c r="E98" s="89">
        <v>4</v>
      </c>
      <c r="F98" s="84">
        <v>151.30000000000001</v>
      </c>
    </row>
    <row r="99" spans="2:6" x14ac:dyDescent="0.25">
      <c r="B99" s="4">
        <v>43101</v>
      </c>
      <c r="C99" s="88">
        <v>25</v>
      </c>
      <c r="D99" s="89">
        <v>97</v>
      </c>
      <c r="E99" s="89">
        <v>1</v>
      </c>
      <c r="F99" s="84">
        <v>150.4</v>
      </c>
    </row>
    <row r="100" spans="2:6" x14ac:dyDescent="0.25">
      <c r="B100" s="4">
        <v>43191</v>
      </c>
      <c r="C100" s="88"/>
      <c r="D100" s="89">
        <v>98</v>
      </c>
      <c r="E100" s="89">
        <v>2</v>
      </c>
      <c r="F100" s="84">
        <v>151.1</v>
      </c>
    </row>
    <row r="101" spans="2:6" x14ac:dyDescent="0.25">
      <c r="B101" s="4">
        <v>43282</v>
      </c>
      <c r="C101" s="88"/>
      <c r="D101" s="89">
        <v>99</v>
      </c>
      <c r="E101" s="89">
        <v>3</v>
      </c>
      <c r="F101" s="84">
        <v>150.4</v>
      </c>
    </row>
    <row r="102" spans="2:6" x14ac:dyDescent="0.25">
      <c r="B102" s="4">
        <v>43374</v>
      </c>
      <c r="C102" s="88"/>
      <c r="D102" s="89">
        <v>100</v>
      </c>
      <c r="E102" s="89">
        <v>4</v>
      </c>
      <c r="F102" s="84">
        <v>150.19999999999999</v>
      </c>
    </row>
    <row r="103" spans="2:6" x14ac:dyDescent="0.25">
      <c r="B103" s="4">
        <v>43466</v>
      </c>
      <c r="C103" s="88">
        <v>26</v>
      </c>
      <c r="D103" s="89">
        <v>101</v>
      </c>
      <c r="E103" s="89">
        <v>1</v>
      </c>
      <c r="F103" s="84">
        <v>149.80000000000001</v>
      </c>
    </row>
    <row r="104" spans="2:6" x14ac:dyDescent="0.25">
      <c r="B104" s="4">
        <v>43556</v>
      </c>
      <c r="C104" s="88"/>
      <c r="D104" s="89">
        <v>102</v>
      </c>
      <c r="E104" s="89">
        <v>2</v>
      </c>
      <c r="F104" s="84">
        <v>150</v>
      </c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5" tint="-0.499984740745262"/>
  </sheetPr>
  <dimension ref="A1:L115"/>
  <sheetViews>
    <sheetView tabSelected="1" topLeftCell="E112" workbookViewId="0">
      <selection activeCell="C5" sqref="C5"/>
    </sheetView>
  </sheetViews>
  <sheetFormatPr defaultColWidth="9.1796875" defaultRowHeight="14.5" x14ac:dyDescent="0.35"/>
  <cols>
    <col min="1" max="1" width="9.26953125" style="90" bestFit="1" customWidth="1"/>
    <col min="2" max="2" width="31.453125" style="90" customWidth="1"/>
    <col min="3" max="3" width="60.54296875" style="90" bestFit="1" customWidth="1"/>
    <col min="4" max="4" width="21.26953125" style="90" bestFit="1" customWidth="1"/>
    <col min="5" max="5" width="8.54296875" style="90" bestFit="1" customWidth="1"/>
    <col min="6" max="6" width="7.26953125" style="90" bestFit="1" customWidth="1"/>
    <col min="7" max="7" width="19.453125" style="90" bestFit="1" customWidth="1"/>
    <col min="8" max="8" width="17.54296875" style="90" bestFit="1" customWidth="1"/>
    <col min="9" max="9" width="13.7265625" style="90" bestFit="1" customWidth="1"/>
    <col min="10" max="10" width="46.54296875" style="90" bestFit="1" customWidth="1"/>
    <col min="11" max="11" width="19.81640625" style="90" bestFit="1" customWidth="1"/>
    <col min="12" max="12" width="45.26953125" style="90" bestFit="1" customWidth="1"/>
    <col min="13" max="16384" width="9.1796875" style="90"/>
  </cols>
  <sheetData>
    <row r="1" spans="1:12" ht="32.25" customHeight="1" x14ac:dyDescent="0.35">
      <c r="B1" s="91" t="s">
        <v>111</v>
      </c>
      <c r="C1" s="92"/>
      <c r="D1" s="92"/>
      <c r="E1" s="92"/>
      <c r="F1" s="92"/>
      <c r="G1" s="93"/>
    </row>
    <row r="3" spans="1:12" ht="33.75" customHeight="1" x14ac:dyDescent="0.35">
      <c r="A3" s="94" t="s">
        <v>112</v>
      </c>
      <c r="B3" s="95" t="s">
        <v>113</v>
      </c>
      <c r="C3" s="94" t="s">
        <v>114</v>
      </c>
      <c r="D3" s="96" t="s">
        <v>115</v>
      </c>
      <c r="E3" s="97" t="s">
        <v>116</v>
      </c>
      <c r="F3" s="97" t="s">
        <v>117</v>
      </c>
      <c r="G3" s="96" t="s">
        <v>118</v>
      </c>
      <c r="H3" s="96" t="s">
        <v>28</v>
      </c>
      <c r="I3" s="96" t="s">
        <v>119</v>
      </c>
      <c r="J3" s="96" t="s">
        <v>120</v>
      </c>
      <c r="K3" s="96" t="s">
        <v>121</v>
      </c>
      <c r="L3" s="96" t="s">
        <v>122</v>
      </c>
    </row>
    <row r="4" spans="1:12" x14ac:dyDescent="0.35">
      <c r="A4" s="98">
        <v>1</v>
      </c>
      <c r="B4" s="84">
        <v>117.7</v>
      </c>
      <c r="C4" s="99">
        <f>$B$107*B4+(1-$B$107)*B4</f>
        <v>117.70000000000002</v>
      </c>
      <c r="D4" s="99">
        <f>B107*B4+(1-B107)*B4</f>
        <v>117.70000000000002</v>
      </c>
      <c r="E4" s="99">
        <f>2*C4-D4</f>
        <v>117.70000000000002</v>
      </c>
      <c r="F4" s="99">
        <f t="shared" ref="F4:F67" si="0">(($B$107)/(1-$B$107))*(C4-D4)</f>
        <v>0</v>
      </c>
      <c r="G4" s="99">
        <f>E4+F4</f>
        <v>117.70000000000002</v>
      </c>
      <c r="H4" s="100">
        <f>B4-G4</f>
        <v>0</v>
      </c>
      <c r="I4" s="99">
        <f>ABS(H4)</f>
        <v>0</v>
      </c>
      <c r="J4" s="99">
        <f>(I4/B4)*100</f>
        <v>0</v>
      </c>
      <c r="K4" s="99">
        <f>I4/B4</f>
        <v>0</v>
      </c>
      <c r="L4" s="99">
        <f>(I4/B4)*100</f>
        <v>0</v>
      </c>
    </row>
    <row r="5" spans="1:12" x14ac:dyDescent="0.35">
      <c r="A5" s="98">
        <v>2</v>
      </c>
      <c r="B5" s="84">
        <v>117.8</v>
      </c>
      <c r="C5" s="99">
        <f t="shared" ref="C5:D20" si="1">$B$107*B5+(1-$B$107)*C4</f>
        <v>117.72000000000003</v>
      </c>
      <c r="D5" s="99">
        <f t="shared" si="1"/>
        <v>117.70400000000004</v>
      </c>
      <c r="E5" s="99">
        <f>2*C5-D5</f>
        <v>117.73600000000002</v>
      </c>
      <c r="F5" s="99">
        <f t="shared" si="0"/>
        <v>3.9999999999977831E-3</v>
      </c>
      <c r="G5" s="99">
        <f>E4+F4</f>
        <v>117.70000000000002</v>
      </c>
      <c r="H5" s="100">
        <f>B5-G5</f>
        <v>9.9999999999980105E-2</v>
      </c>
      <c r="I5" s="99">
        <f>ABS(H5)</f>
        <v>9.9999999999980105E-2</v>
      </c>
      <c r="J5" s="99">
        <f>(H5/B5)*100</f>
        <v>8.4889643463480574E-2</v>
      </c>
      <c r="K5" s="99">
        <f>I5/B5</f>
        <v>8.4889643463480571E-4</v>
      </c>
      <c r="L5" s="99">
        <f t="shared" ref="L5:L68" si="2">(I5/B5)*100</f>
        <v>8.4889643463480574E-2</v>
      </c>
    </row>
    <row r="6" spans="1:12" x14ac:dyDescent="0.35">
      <c r="A6" s="98">
        <v>3</v>
      </c>
      <c r="B6" s="84">
        <v>117.7</v>
      </c>
      <c r="C6" s="99">
        <f t="shared" si="1"/>
        <v>117.71600000000004</v>
      </c>
      <c r="D6" s="99">
        <f t="shared" si="1"/>
        <v>117.70640000000004</v>
      </c>
      <c r="E6" s="99">
        <f t="shared" ref="E6:E26" si="3">2*C6-D6</f>
        <v>117.72560000000003</v>
      </c>
      <c r="F6" s="99">
        <f t="shared" si="0"/>
        <v>2.3999999999979593E-3</v>
      </c>
      <c r="G6" s="99">
        <f t="shared" ref="G6:G26" si="4">E5+F5</f>
        <v>117.74000000000001</v>
      </c>
      <c r="H6" s="100">
        <f t="shared" ref="H6:H26" si="5">B6-G6</f>
        <v>-4.0000000000006253E-2</v>
      </c>
      <c r="I6" s="99">
        <f t="shared" ref="I6:I69" si="6">ABS(H6)</f>
        <v>4.0000000000006253E-2</v>
      </c>
      <c r="J6" s="99">
        <f t="shared" ref="J6:J69" si="7">(H6/B6)*100</f>
        <v>-3.3984706881908452E-2</v>
      </c>
      <c r="K6" s="99">
        <f t="shared" ref="K6:K25" si="8">I6/B6</f>
        <v>3.3984706881908455E-4</v>
      </c>
      <c r="L6" s="99">
        <f t="shared" si="2"/>
        <v>3.3984706881908452E-2</v>
      </c>
    </row>
    <row r="7" spans="1:12" x14ac:dyDescent="0.35">
      <c r="A7" s="98">
        <v>4</v>
      </c>
      <c r="B7" s="84">
        <v>118.2</v>
      </c>
      <c r="C7" s="99">
        <f t="shared" si="1"/>
        <v>117.81280000000004</v>
      </c>
      <c r="D7" s="99">
        <f t="shared" si="1"/>
        <v>117.72768000000005</v>
      </c>
      <c r="E7" s="99">
        <f t="shared" si="3"/>
        <v>117.89792000000003</v>
      </c>
      <c r="F7" s="99">
        <f t="shared" si="0"/>
        <v>2.1279999999997301E-2</v>
      </c>
      <c r="G7" s="99">
        <f>E6+F6</f>
        <v>117.72800000000002</v>
      </c>
      <c r="H7" s="100">
        <f>B7-G7</f>
        <v>0.47199999999997999</v>
      </c>
      <c r="I7" s="99">
        <f t="shared" si="6"/>
        <v>0.47199999999997999</v>
      </c>
      <c r="J7" s="99">
        <f>(H7/B7)*100</f>
        <v>0.39932318104905246</v>
      </c>
      <c r="K7" s="99">
        <f t="shared" si="8"/>
        <v>3.9932318104905244E-3</v>
      </c>
      <c r="L7" s="99">
        <f t="shared" si="2"/>
        <v>0.39932318104905246</v>
      </c>
    </row>
    <row r="8" spans="1:12" x14ac:dyDescent="0.35">
      <c r="A8" s="98">
        <v>5</v>
      </c>
      <c r="B8" s="84">
        <v>118.1</v>
      </c>
      <c r="C8" s="99">
        <f t="shared" si="1"/>
        <v>117.87024000000004</v>
      </c>
      <c r="D8" s="99">
        <f t="shared" si="1"/>
        <v>117.75619200000006</v>
      </c>
      <c r="E8" s="99">
        <f t="shared" si="3"/>
        <v>117.98428800000002</v>
      </c>
      <c r="F8" s="99">
        <f t="shared" si="0"/>
        <v>2.8511999999995652E-2</v>
      </c>
      <c r="G8" s="99">
        <f t="shared" si="4"/>
        <v>117.91920000000002</v>
      </c>
      <c r="H8" s="100">
        <f>B8-G8</f>
        <v>0.18079999999997654</v>
      </c>
      <c r="I8" s="99">
        <f t="shared" si="6"/>
        <v>0.18079999999997654</v>
      </c>
      <c r="J8" s="99">
        <f t="shared" si="7"/>
        <v>0.1530906011854162</v>
      </c>
      <c r="K8" s="99">
        <f t="shared" si="8"/>
        <v>1.530906011854162E-3</v>
      </c>
      <c r="L8" s="99">
        <f t="shared" si="2"/>
        <v>0.1530906011854162</v>
      </c>
    </row>
    <row r="9" spans="1:12" x14ac:dyDescent="0.35">
      <c r="A9" s="98">
        <v>6</v>
      </c>
      <c r="B9" s="84">
        <v>119</v>
      </c>
      <c r="C9" s="99">
        <f t="shared" si="1"/>
        <v>118.09619200000003</v>
      </c>
      <c r="D9" s="99">
        <f t="shared" si="1"/>
        <v>117.82419200000007</v>
      </c>
      <c r="E9" s="99">
        <f t="shared" si="3"/>
        <v>118.36819199999999</v>
      </c>
      <c r="F9" s="99">
        <f t="shared" si="0"/>
        <v>6.7999999999990735E-2</v>
      </c>
      <c r="G9" s="99">
        <f t="shared" si="4"/>
        <v>118.01280000000001</v>
      </c>
      <c r="H9" s="100">
        <f t="shared" si="5"/>
        <v>0.9871999999999872</v>
      </c>
      <c r="I9" s="99">
        <f t="shared" si="6"/>
        <v>0.9871999999999872</v>
      </c>
      <c r="J9" s="99">
        <f t="shared" si="7"/>
        <v>0.8295798319327623</v>
      </c>
      <c r="K9" s="99">
        <f t="shared" si="8"/>
        <v>8.2957983193276234E-3</v>
      </c>
      <c r="L9" s="99">
        <f t="shared" si="2"/>
        <v>0.8295798319327623</v>
      </c>
    </row>
    <row r="10" spans="1:12" x14ac:dyDescent="0.35">
      <c r="A10" s="98">
        <v>7</v>
      </c>
      <c r="B10" s="84">
        <v>119.5</v>
      </c>
      <c r="C10" s="99">
        <f t="shared" si="1"/>
        <v>118.37695360000004</v>
      </c>
      <c r="D10" s="99">
        <f t="shared" si="1"/>
        <v>117.93474432000006</v>
      </c>
      <c r="E10" s="99">
        <f>2*C10-D10</f>
        <v>118.81916288000001</v>
      </c>
      <c r="F10" s="99">
        <f t="shared" si="0"/>
        <v>0.11055231999999293</v>
      </c>
      <c r="G10" s="99">
        <f t="shared" si="4"/>
        <v>118.43619199999998</v>
      </c>
      <c r="H10" s="100">
        <f>B10-G10</f>
        <v>1.063808000000023</v>
      </c>
      <c r="I10" s="99">
        <f t="shared" si="6"/>
        <v>1.063808000000023</v>
      </c>
      <c r="J10" s="99">
        <f t="shared" si="7"/>
        <v>0.89021589958160918</v>
      </c>
      <c r="K10" s="99">
        <f t="shared" si="8"/>
        <v>8.9021589958160913E-3</v>
      </c>
      <c r="L10" s="99">
        <f t="shared" si="2"/>
        <v>0.89021589958160918</v>
      </c>
    </row>
    <row r="11" spans="1:12" x14ac:dyDescent="0.35">
      <c r="A11" s="98">
        <v>8</v>
      </c>
      <c r="B11" s="84">
        <v>120.3</v>
      </c>
      <c r="C11" s="99">
        <f t="shared" si="1"/>
        <v>118.76156288000004</v>
      </c>
      <c r="D11" s="99">
        <f t="shared" si="1"/>
        <v>118.10010803200007</v>
      </c>
      <c r="E11" s="99">
        <f t="shared" si="3"/>
        <v>119.42301772800002</v>
      </c>
      <c r="F11" s="99">
        <f t="shared" si="0"/>
        <v>0.16536371199999422</v>
      </c>
      <c r="G11" s="99">
        <f t="shared" si="4"/>
        <v>118.9297152</v>
      </c>
      <c r="H11" s="100">
        <f t="shared" si="5"/>
        <v>1.3702847999999932</v>
      </c>
      <c r="I11" s="99">
        <f>ABS(H11)</f>
        <v>1.3702847999999932</v>
      </c>
      <c r="J11" s="99">
        <f t="shared" si="7"/>
        <v>1.1390563591022389</v>
      </c>
      <c r="K11" s="99">
        <f t="shared" si="8"/>
        <v>1.1390563591022388E-2</v>
      </c>
      <c r="L11" s="99">
        <f t="shared" si="2"/>
        <v>1.1390563591022389</v>
      </c>
    </row>
    <row r="12" spans="1:12" x14ac:dyDescent="0.35">
      <c r="A12" s="98">
        <v>9</v>
      </c>
      <c r="B12" s="84">
        <v>120.6</v>
      </c>
      <c r="C12" s="99">
        <f t="shared" si="1"/>
        <v>119.12925030400004</v>
      </c>
      <c r="D12" s="99">
        <f t="shared" si="1"/>
        <v>118.30593648640007</v>
      </c>
      <c r="E12" s="99">
        <f t="shared" si="3"/>
        <v>119.95256412160001</v>
      </c>
      <c r="F12" s="99">
        <f t="shared" si="0"/>
        <v>0.20582845439999176</v>
      </c>
      <c r="G12" s="99">
        <f t="shared" si="4"/>
        <v>119.58838144000001</v>
      </c>
      <c r="H12" s="100">
        <f>B12-G12</f>
        <v>1.0116185599999881</v>
      </c>
      <c r="I12" s="99">
        <f t="shared" si="6"/>
        <v>1.0116185599999881</v>
      </c>
      <c r="J12" s="99">
        <f>(H12/B12)*100</f>
        <v>0.8388213598673202</v>
      </c>
      <c r="K12" s="99">
        <f t="shared" si="8"/>
        <v>8.3882135986732016E-3</v>
      </c>
      <c r="L12" s="99">
        <f t="shared" si="2"/>
        <v>0.8388213598673202</v>
      </c>
    </row>
    <row r="13" spans="1:12" x14ac:dyDescent="0.35">
      <c r="A13" s="98">
        <v>10</v>
      </c>
      <c r="B13" s="84">
        <v>121.1</v>
      </c>
      <c r="C13" s="99">
        <f t="shared" si="1"/>
        <v>119.52340024320003</v>
      </c>
      <c r="D13" s="99">
        <f t="shared" si="1"/>
        <v>118.54942923776007</v>
      </c>
      <c r="E13" s="99">
        <f t="shared" si="3"/>
        <v>120.49737124863999</v>
      </c>
      <c r="F13" s="99">
        <f t="shared" si="0"/>
        <v>0.24349275135999093</v>
      </c>
      <c r="G13" s="99">
        <f t="shared" si="4"/>
        <v>120.158392576</v>
      </c>
      <c r="H13" s="100">
        <f t="shared" si="5"/>
        <v>0.9416074239999972</v>
      </c>
      <c r="I13" s="99">
        <f t="shared" si="6"/>
        <v>0.9416074239999972</v>
      </c>
      <c r="J13" s="99">
        <f t="shared" si="7"/>
        <v>0.77754535425268145</v>
      </c>
      <c r="K13" s="99">
        <f t="shared" si="8"/>
        <v>7.7754535425268142E-3</v>
      </c>
      <c r="L13" s="99">
        <f t="shared" si="2"/>
        <v>0.77754535425268145</v>
      </c>
    </row>
    <row r="14" spans="1:12" x14ac:dyDescent="0.35">
      <c r="A14" s="98">
        <v>11</v>
      </c>
      <c r="B14" s="84">
        <v>121.2</v>
      </c>
      <c r="C14" s="99">
        <f t="shared" si="1"/>
        <v>119.85872019456002</v>
      </c>
      <c r="D14" s="99">
        <f t="shared" si="1"/>
        <v>118.81128742912007</v>
      </c>
      <c r="E14" s="99">
        <f t="shared" si="3"/>
        <v>120.90615295999997</v>
      </c>
      <c r="F14" s="99">
        <f t="shared" si="0"/>
        <v>0.26185819135998756</v>
      </c>
      <c r="G14" s="99">
        <f t="shared" si="4"/>
        <v>120.74086399999999</v>
      </c>
      <c r="H14" s="100">
        <f>B14-G14</f>
        <v>0.45913600000001509</v>
      </c>
      <c r="I14" s="99">
        <f t="shared" si="6"/>
        <v>0.45913600000001509</v>
      </c>
      <c r="J14" s="99">
        <f t="shared" si="7"/>
        <v>0.3788250825082633</v>
      </c>
      <c r="K14" s="99">
        <f t="shared" si="8"/>
        <v>3.7882508250826328E-3</v>
      </c>
      <c r="L14" s="99">
        <f t="shared" si="2"/>
        <v>0.3788250825082633</v>
      </c>
    </row>
    <row r="15" spans="1:12" x14ac:dyDescent="0.35">
      <c r="A15" s="98">
        <v>12</v>
      </c>
      <c r="B15" s="84">
        <v>121</v>
      </c>
      <c r="C15" s="99">
        <f t="shared" si="1"/>
        <v>120.08697615564803</v>
      </c>
      <c r="D15" s="99">
        <f t="shared" si="1"/>
        <v>119.06642517442567</v>
      </c>
      <c r="E15" s="99">
        <f t="shared" si="3"/>
        <v>121.10752713687039</v>
      </c>
      <c r="F15" s="99">
        <f t="shared" si="0"/>
        <v>0.25513774530558919</v>
      </c>
      <c r="G15" s="99">
        <f t="shared" si="4"/>
        <v>121.16801115135996</v>
      </c>
      <c r="H15" s="100">
        <f t="shared" si="5"/>
        <v>-0.1680111513599627</v>
      </c>
      <c r="I15" s="99">
        <f t="shared" si="6"/>
        <v>0.1680111513599627</v>
      </c>
      <c r="J15" s="99">
        <f t="shared" si="7"/>
        <v>-0.13885219120658074</v>
      </c>
      <c r="K15" s="99">
        <f t="shared" si="8"/>
        <v>1.3885219120658074E-3</v>
      </c>
      <c r="L15" s="99">
        <f t="shared" si="2"/>
        <v>0.13885219120658074</v>
      </c>
    </row>
    <row r="16" spans="1:12" x14ac:dyDescent="0.35">
      <c r="A16" s="98">
        <v>13</v>
      </c>
      <c r="B16" s="84">
        <v>120.7</v>
      </c>
      <c r="C16" s="99">
        <f t="shared" si="1"/>
        <v>120.20958092451843</v>
      </c>
      <c r="D16" s="99">
        <f t="shared" si="1"/>
        <v>119.29505632444423</v>
      </c>
      <c r="E16" s="99">
        <f t="shared" si="3"/>
        <v>121.12410552459264</v>
      </c>
      <c r="F16" s="99">
        <f t="shared" si="0"/>
        <v>0.2286311500185505</v>
      </c>
      <c r="G16" s="99">
        <f t="shared" si="4"/>
        <v>121.36266488217598</v>
      </c>
      <c r="H16" s="100">
        <f t="shared" si="5"/>
        <v>-0.66266488217597441</v>
      </c>
      <c r="I16" s="99">
        <f t="shared" si="6"/>
        <v>0.66266488217597441</v>
      </c>
      <c r="J16" s="99">
        <f t="shared" si="7"/>
        <v>-0.54901812939185946</v>
      </c>
      <c r="K16" s="99">
        <f t="shared" si="8"/>
        <v>5.4901812939185946E-3</v>
      </c>
      <c r="L16" s="99">
        <f t="shared" si="2"/>
        <v>0.54901812939185946</v>
      </c>
    </row>
    <row r="17" spans="1:12" x14ac:dyDescent="0.35">
      <c r="A17" s="98">
        <v>14</v>
      </c>
      <c r="B17" s="84">
        <v>121.2</v>
      </c>
      <c r="C17" s="99">
        <f t="shared" si="1"/>
        <v>120.40766473961475</v>
      </c>
      <c r="D17" s="99">
        <f t="shared" si="1"/>
        <v>119.51757800747835</v>
      </c>
      <c r="E17" s="99">
        <f t="shared" si="3"/>
        <v>121.29775147175114</v>
      </c>
      <c r="F17" s="99">
        <f t="shared" si="0"/>
        <v>0.22252168303409903</v>
      </c>
      <c r="G17" s="99">
        <f t="shared" si="4"/>
        <v>121.35273667461118</v>
      </c>
      <c r="H17" s="100">
        <f>B17-G17</f>
        <v>-0.15273667461117668</v>
      </c>
      <c r="I17" s="99">
        <f t="shared" si="6"/>
        <v>0.15273667461117668</v>
      </c>
      <c r="J17" s="99">
        <f t="shared" si="7"/>
        <v>-0.12602035859007976</v>
      </c>
      <c r="K17" s="99">
        <f t="shared" si="8"/>
        <v>1.2602035859007976E-3</v>
      </c>
      <c r="L17" s="99">
        <f t="shared" si="2"/>
        <v>0.12602035859007976</v>
      </c>
    </row>
    <row r="18" spans="1:12" x14ac:dyDescent="0.35">
      <c r="A18" s="98">
        <v>15</v>
      </c>
      <c r="B18" s="84">
        <v>121.9</v>
      </c>
      <c r="C18" s="99">
        <f t="shared" si="1"/>
        <v>120.7061317916918</v>
      </c>
      <c r="D18" s="99">
        <f t="shared" si="1"/>
        <v>119.75528876432104</v>
      </c>
      <c r="E18" s="99">
        <f t="shared" si="3"/>
        <v>121.65697481906257</v>
      </c>
      <c r="F18" s="99">
        <f t="shared" si="0"/>
        <v>0.2377107568426915</v>
      </c>
      <c r="G18" s="99">
        <f t="shared" si="4"/>
        <v>121.52027315478524</v>
      </c>
      <c r="H18" s="100">
        <f t="shared" si="5"/>
        <v>0.37972684521476197</v>
      </c>
      <c r="I18" s="99">
        <f t="shared" si="6"/>
        <v>0.37972684521476197</v>
      </c>
      <c r="J18" s="99">
        <f t="shared" si="7"/>
        <v>0.31150684595140438</v>
      </c>
      <c r="K18" s="99">
        <f t="shared" si="8"/>
        <v>3.1150684595140439E-3</v>
      </c>
      <c r="L18" s="99">
        <f t="shared" si="2"/>
        <v>0.31150684595140438</v>
      </c>
    </row>
    <row r="19" spans="1:12" x14ac:dyDescent="0.35">
      <c r="A19" s="98">
        <v>16</v>
      </c>
      <c r="B19" s="84">
        <v>122.3</v>
      </c>
      <c r="C19" s="99">
        <f t="shared" si="1"/>
        <v>121.02490543335344</v>
      </c>
      <c r="D19" s="99">
        <f t="shared" si="1"/>
        <v>120.00921209812752</v>
      </c>
      <c r="E19" s="99">
        <f t="shared" si="3"/>
        <v>122.04059876857936</v>
      </c>
      <c r="F19" s="99">
        <f t="shared" si="0"/>
        <v>0.25392333380647969</v>
      </c>
      <c r="G19" s="99">
        <f t="shared" si="4"/>
        <v>121.89468557590526</v>
      </c>
      <c r="H19" s="100">
        <f t="shared" si="5"/>
        <v>0.40531442409474039</v>
      </c>
      <c r="I19" s="99">
        <f t="shared" si="6"/>
        <v>0.40531442409474039</v>
      </c>
      <c r="J19" s="99">
        <f t="shared" si="7"/>
        <v>0.33140999517149666</v>
      </c>
      <c r="K19" s="99">
        <f t="shared" si="8"/>
        <v>3.3140999517149664E-3</v>
      </c>
      <c r="L19" s="99">
        <f t="shared" si="2"/>
        <v>0.33140999517149666</v>
      </c>
    </row>
    <row r="20" spans="1:12" x14ac:dyDescent="0.35">
      <c r="A20" s="98">
        <v>17</v>
      </c>
      <c r="B20" s="84">
        <v>122.9</v>
      </c>
      <c r="C20" s="99">
        <f t="shared" si="1"/>
        <v>121.39992434668275</v>
      </c>
      <c r="D20" s="99">
        <f t="shared" si="1"/>
        <v>120.28735454783856</v>
      </c>
      <c r="E20" s="99">
        <f t="shared" si="3"/>
        <v>122.51249414552694</v>
      </c>
      <c r="F20" s="99">
        <f t="shared" si="0"/>
        <v>0.27814244971104785</v>
      </c>
      <c r="G20" s="99">
        <f>E19+F19</f>
        <v>122.29452210238584</v>
      </c>
      <c r="H20" s="100">
        <f>B20-G20</f>
        <v>0.60547789761416482</v>
      </c>
      <c r="I20" s="99">
        <f t="shared" si="6"/>
        <v>0.60547789761416482</v>
      </c>
      <c r="J20" s="99">
        <f t="shared" si="7"/>
        <v>0.49265898910835215</v>
      </c>
      <c r="K20" s="99">
        <f t="shared" si="8"/>
        <v>4.9265898910835215E-3</v>
      </c>
      <c r="L20" s="99">
        <f t="shared" si="2"/>
        <v>0.49265898910835215</v>
      </c>
    </row>
    <row r="21" spans="1:12" x14ac:dyDescent="0.35">
      <c r="A21" s="98">
        <v>18</v>
      </c>
      <c r="B21" s="84">
        <v>124.9</v>
      </c>
      <c r="C21" s="99">
        <f t="shared" ref="C21:D36" si="9">$B$107*B21+(1-$B$107)*C20</f>
        <v>122.09993947734621</v>
      </c>
      <c r="D21" s="99">
        <f t="shared" si="9"/>
        <v>120.6498715337401</v>
      </c>
      <c r="E21" s="99">
        <f t="shared" si="3"/>
        <v>123.55000742095233</v>
      </c>
      <c r="F21" s="99">
        <f t="shared" si="0"/>
        <v>0.3625169859015287</v>
      </c>
      <c r="G21" s="99">
        <f>E20+F20</f>
        <v>122.790636595238</v>
      </c>
      <c r="H21" s="100">
        <f t="shared" si="5"/>
        <v>2.1093634047620071</v>
      </c>
      <c r="I21" s="99">
        <f t="shared" si="6"/>
        <v>2.1093634047620071</v>
      </c>
      <c r="J21" s="99">
        <f t="shared" si="7"/>
        <v>1.6888417972474035</v>
      </c>
      <c r="K21" s="99">
        <f t="shared" si="8"/>
        <v>1.6888417972474035E-2</v>
      </c>
      <c r="L21" s="99">
        <f t="shared" si="2"/>
        <v>1.6888417972474035</v>
      </c>
    </row>
    <row r="22" spans="1:12" x14ac:dyDescent="0.35">
      <c r="A22" s="98">
        <v>19</v>
      </c>
      <c r="B22" s="84">
        <v>125.8</v>
      </c>
      <c r="C22" s="99">
        <f t="shared" si="9"/>
        <v>122.83995158187697</v>
      </c>
      <c r="D22" s="99">
        <f t="shared" si="9"/>
        <v>121.08788754336749</v>
      </c>
      <c r="E22" s="99">
        <f t="shared" si="3"/>
        <v>124.59201562038646</v>
      </c>
      <c r="F22" s="99">
        <f t="shared" si="0"/>
        <v>0.43801600962737197</v>
      </c>
      <c r="G22" s="99">
        <f t="shared" si="4"/>
        <v>123.91252440685386</v>
      </c>
      <c r="H22" s="100">
        <f t="shared" si="5"/>
        <v>1.8874755931461351</v>
      </c>
      <c r="I22" s="99">
        <f t="shared" si="6"/>
        <v>1.8874755931461351</v>
      </c>
      <c r="J22" s="99">
        <f t="shared" si="7"/>
        <v>1.5003780549651313</v>
      </c>
      <c r="K22" s="99">
        <f t="shared" si="8"/>
        <v>1.5003780549651314E-2</v>
      </c>
      <c r="L22" s="99">
        <f t="shared" si="2"/>
        <v>1.5003780549651313</v>
      </c>
    </row>
    <row r="23" spans="1:12" x14ac:dyDescent="0.35">
      <c r="A23" s="98">
        <v>20</v>
      </c>
      <c r="B23" s="84">
        <v>127.1</v>
      </c>
      <c r="C23" s="99">
        <f t="shared" si="9"/>
        <v>123.69196126550159</v>
      </c>
      <c r="D23" s="99">
        <f t="shared" si="9"/>
        <v>121.60870228779432</v>
      </c>
      <c r="E23" s="99">
        <f t="shared" si="3"/>
        <v>125.77522024320886</v>
      </c>
      <c r="F23" s="99">
        <f t="shared" si="0"/>
        <v>0.52081474442681852</v>
      </c>
      <c r="G23" s="99">
        <f t="shared" si="4"/>
        <v>125.03003163001384</v>
      </c>
      <c r="H23" s="100">
        <f t="shared" si="5"/>
        <v>2.0699683699861566</v>
      </c>
      <c r="I23" s="99">
        <f t="shared" si="6"/>
        <v>2.0699683699861566</v>
      </c>
      <c r="J23" s="99">
        <f t="shared" si="7"/>
        <v>1.6286139811063389</v>
      </c>
      <c r="K23" s="99">
        <f t="shared" si="8"/>
        <v>1.6286139811063388E-2</v>
      </c>
      <c r="L23" s="99">
        <f t="shared" si="2"/>
        <v>1.6286139811063389</v>
      </c>
    </row>
    <row r="24" spans="1:12" x14ac:dyDescent="0.35">
      <c r="A24" s="98">
        <v>21</v>
      </c>
      <c r="B24" s="84">
        <v>128</v>
      </c>
      <c r="C24" s="99">
        <f t="shared" si="9"/>
        <v>124.55356901240128</v>
      </c>
      <c r="D24" s="99">
        <f t="shared" si="9"/>
        <v>122.19767563271571</v>
      </c>
      <c r="E24" s="99">
        <f t="shared" si="3"/>
        <v>126.90946239208685</v>
      </c>
      <c r="F24" s="99">
        <f t="shared" si="0"/>
        <v>0.58897334492139208</v>
      </c>
      <c r="G24" s="99">
        <f>E23+F23</f>
        <v>126.29603498763568</v>
      </c>
      <c r="H24" s="100">
        <f t="shared" si="5"/>
        <v>1.7039650123643213</v>
      </c>
      <c r="I24" s="99">
        <f t="shared" si="6"/>
        <v>1.7039650123643213</v>
      </c>
      <c r="J24" s="99">
        <f t="shared" si="7"/>
        <v>1.331222665909626</v>
      </c>
      <c r="K24" s="99">
        <f t="shared" si="8"/>
        <v>1.331222665909626E-2</v>
      </c>
      <c r="L24" s="99">
        <f t="shared" si="2"/>
        <v>1.331222665909626</v>
      </c>
    </row>
    <row r="25" spans="1:12" x14ac:dyDescent="0.35">
      <c r="A25" s="98">
        <v>22</v>
      </c>
      <c r="B25" s="84">
        <v>129</v>
      </c>
      <c r="C25" s="99">
        <f t="shared" si="9"/>
        <v>125.44285520992103</v>
      </c>
      <c r="D25" s="99">
        <f t="shared" si="9"/>
        <v>122.84671154815679</v>
      </c>
      <c r="E25" s="99">
        <f t="shared" si="3"/>
        <v>128.03899887168529</v>
      </c>
      <c r="F25" s="99">
        <f t="shared" si="0"/>
        <v>0.64903591544106121</v>
      </c>
      <c r="G25" s="99">
        <f t="shared" si="4"/>
        <v>127.49843573700824</v>
      </c>
      <c r="H25" s="100">
        <f t="shared" si="5"/>
        <v>1.5015642629917636</v>
      </c>
      <c r="I25" s="99">
        <f t="shared" si="6"/>
        <v>1.5015642629917636</v>
      </c>
      <c r="J25" s="99">
        <f t="shared" si="7"/>
        <v>1.164003304644778</v>
      </c>
      <c r="K25" s="99">
        <f t="shared" si="8"/>
        <v>1.1640033046447781E-2</v>
      </c>
      <c r="L25" s="99">
        <f t="shared" si="2"/>
        <v>1.164003304644778</v>
      </c>
    </row>
    <row r="26" spans="1:12" x14ac:dyDescent="0.35">
      <c r="A26" s="98">
        <v>23</v>
      </c>
      <c r="B26" s="84">
        <v>130.80000000000001</v>
      </c>
      <c r="C26" s="99">
        <f t="shared" si="9"/>
        <v>126.51428416793684</v>
      </c>
      <c r="D26" s="99">
        <f t="shared" si="9"/>
        <v>123.58022607211281</v>
      </c>
      <c r="E26" s="99">
        <f t="shared" si="3"/>
        <v>129.44834226376088</v>
      </c>
      <c r="F26" s="99">
        <f t="shared" si="0"/>
        <v>0.73351452395600703</v>
      </c>
      <c r="G26" s="99">
        <f t="shared" si="4"/>
        <v>128.68803478712636</v>
      </c>
      <c r="H26" s="100">
        <f t="shared" si="5"/>
        <v>2.1119652128736561</v>
      </c>
      <c r="I26" s="99">
        <f t="shared" si="6"/>
        <v>2.1119652128736561</v>
      </c>
      <c r="J26" s="99">
        <f t="shared" si="7"/>
        <v>1.6146523034202263</v>
      </c>
      <c r="K26" s="99">
        <f>I26/B26</f>
        <v>1.6146523034202262E-2</v>
      </c>
      <c r="L26" s="99">
        <f t="shared" si="2"/>
        <v>1.6146523034202263</v>
      </c>
    </row>
    <row r="27" spans="1:12" x14ac:dyDescent="0.35">
      <c r="A27" s="98">
        <v>24</v>
      </c>
      <c r="B27" s="84">
        <v>131.69999999999999</v>
      </c>
      <c r="C27" s="99">
        <f t="shared" si="9"/>
        <v>127.55142733434948</v>
      </c>
      <c r="D27" s="99">
        <f t="shared" si="9"/>
        <v>124.37446632456016</v>
      </c>
      <c r="E27" s="99">
        <f>2*C27-D27</f>
        <v>130.72838834413881</v>
      </c>
      <c r="F27" s="99">
        <f t="shared" si="0"/>
        <v>0.79424025244733087</v>
      </c>
      <c r="G27" s="99">
        <f>E26+F26</f>
        <v>130.1818567877169</v>
      </c>
      <c r="H27" s="100">
        <f>B27-G27</f>
        <v>1.5181432122830927</v>
      </c>
      <c r="I27" s="99">
        <f t="shared" si="6"/>
        <v>1.5181432122830927</v>
      </c>
      <c r="J27" s="99">
        <f t="shared" si="7"/>
        <v>1.1527283312703818</v>
      </c>
      <c r="K27" s="99">
        <f>I27/B27</f>
        <v>1.1527283312703819E-2</v>
      </c>
      <c r="L27" s="99">
        <f t="shared" si="2"/>
        <v>1.1527283312703818</v>
      </c>
    </row>
    <row r="28" spans="1:12" x14ac:dyDescent="0.35">
      <c r="A28" s="98">
        <v>25</v>
      </c>
      <c r="B28" s="84">
        <v>132.80000000000001</v>
      </c>
      <c r="C28" s="99">
        <f t="shared" si="9"/>
        <v>128.60114186747961</v>
      </c>
      <c r="D28" s="99">
        <f t="shared" si="9"/>
        <v>125.21980143314406</v>
      </c>
      <c r="E28" s="99">
        <f t="shared" ref="E28:E91" si="10">2*C28-D28</f>
        <v>131.98248230181517</v>
      </c>
      <c r="F28" s="99">
        <f t="shared" si="0"/>
        <v>0.84533510858388894</v>
      </c>
      <c r="G28" s="99">
        <f t="shared" ref="G28:G91" si="11">E27+F27</f>
        <v>131.52262859658615</v>
      </c>
      <c r="H28" s="100">
        <f t="shared" ref="H28:H91" si="12">B28-G28</f>
        <v>1.2773714034138663</v>
      </c>
      <c r="I28" s="99">
        <f t="shared" si="6"/>
        <v>1.2773714034138663</v>
      </c>
      <c r="J28" s="99">
        <f t="shared" si="7"/>
        <v>0.96187605678754984</v>
      </c>
      <c r="K28" s="99">
        <f t="shared" ref="K28:K91" si="13">I28/B28</f>
        <v>9.6187605678754989E-3</v>
      </c>
      <c r="L28" s="99">
        <f t="shared" si="2"/>
        <v>0.96187605678754984</v>
      </c>
    </row>
    <row r="29" spans="1:12" x14ac:dyDescent="0.35">
      <c r="A29" s="98">
        <v>26</v>
      </c>
      <c r="B29" s="84">
        <v>133.69999999999999</v>
      </c>
      <c r="C29" s="99">
        <f t="shared" si="9"/>
        <v>129.62091349398369</v>
      </c>
      <c r="D29" s="99">
        <f t="shared" si="9"/>
        <v>126.10002384531199</v>
      </c>
      <c r="E29" s="99">
        <f t="shared" si="10"/>
        <v>133.14180314265539</v>
      </c>
      <c r="F29" s="99">
        <f t="shared" si="0"/>
        <v>0.88022241216792452</v>
      </c>
      <c r="G29" s="99">
        <f t="shared" si="11"/>
        <v>132.82781741039906</v>
      </c>
      <c r="H29" s="100">
        <f t="shared" si="12"/>
        <v>0.87218258960092498</v>
      </c>
      <c r="I29" s="99">
        <f t="shared" si="6"/>
        <v>0.87218258960092498</v>
      </c>
      <c r="J29" s="99">
        <f t="shared" si="7"/>
        <v>0.6523429989535714</v>
      </c>
      <c r="K29" s="99">
        <f t="shared" si="13"/>
        <v>6.5234299895357145E-3</v>
      </c>
      <c r="L29" s="99">
        <f t="shared" si="2"/>
        <v>0.6523429989535714</v>
      </c>
    </row>
    <row r="30" spans="1:12" x14ac:dyDescent="0.35">
      <c r="A30" s="98">
        <v>27</v>
      </c>
      <c r="B30" s="84">
        <v>134.19999999999999</v>
      </c>
      <c r="C30" s="99">
        <f t="shared" si="9"/>
        <v>130.53673079518697</v>
      </c>
      <c r="D30" s="99">
        <f t="shared" si="9"/>
        <v>126.98736523528699</v>
      </c>
      <c r="E30" s="99">
        <f t="shared" si="10"/>
        <v>134.08609635508697</v>
      </c>
      <c r="F30" s="99">
        <f t="shared" si="0"/>
        <v>0.88734138997499556</v>
      </c>
      <c r="G30" s="99">
        <f t="shared" si="11"/>
        <v>134.0220255548233</v>
      </c>
      <c r="H30" s="100">
        <f t="shared" si="12"/>
        <v>0.17797444517668737</v>
      </c>
      <c r="I30" s="99">
        <f t="shared" si="6"/>
        <v>0.17797444517668737</v>
      </c>
      <c r="J30" s="99">
        <f t="shared" si="7"/>
        <v>0.13261881160706959</v>
      </c>
      <c r="K30" s="99">
        <f t="shared" si="13"/>
        <v>1.3261881160706959E-3</v>
      </c>
      <c r="L30" s="99">
        <f t="shared" si="2"/>
        <v>0.13261881160706959</v>
      </c>
    </row>
    <row r="31" spans="1:12" x14ac:dyDescent="0.35">
      <c r="A31" s="98">
        <v>28</v>
      </c>
      <c r="B31" s="84">
        <v>134.80000000000001</v>
      </c>
      <c r="C31" s="99">
        <f t="shared" si="9"/>
        <v>131.38938463614957</v>
      </c>
      <c r="D31" s="99">
        <f t="shared" si="9"/>
        <v>127.86776911545951</v>
      </c>
      <c r="E31" s="99">
        <f t="shared" si="10"/>
        <v>134.91100015683963</v>
      </c>
      <c r="F31" s="99">
        <f t="shared" si="0"/>
        <v>0.88040388017251558</v>
      </c>
      <c r="G31" s="99">
        <f t="shared" si="11"/>
        <v>134.97343774506197</v>
      </c>
      <c r="H31" s="100">
        <f t="shared" si="12"/>
        <v>-0.17343774506196041</v>
      </c>
      <c r="I31" s="99">
        <f t="shared" si="6"/>
        <v>0.17343774506196041</v>
      </c>
      <c r="J31" s="99">
        <f t="shared" si="7"/>
        <v>-0.1286630156245997</v>
      </c>
      <c r="K31" s="99">
        <f t="shared" si="13"/>
        <v>1.286630156245997E-3</v>
      </c>
      <c r="L31" s="99">
        <f t="shared" si="2"/>
        <v>0.1286630156245997</v>
      </c>
    </row>
    <row r="32" spans="1:12" x14ac:dyDescent="0.35">
      <c r="A32" s="98">
        <v>29</v>
      </c>
      <c r="B32" s="84">
        <v>134.30000000000001</v>
      </c>
      <c r="C32" s="99">
        <f t="shared" si="9"/>
        <v>131.97150770891966</v>
      </c>
      <c r="D32" s="99">
        <f t="shared" si="9"/>
        <v>128.68851683415153</v>
      </c>
      <c r="E32" s="99">
        <f t="shared" si="10"/>
        <v>135.25449858368779</v>
      </c>
      <c r="F32" s="99">
        <f t="shared" si="0"/>
        <v>0.82074771869203289</v>
      </c>
      <c r="G32" s="99">
        <f t="shared" si="11"/>
        <v>135.79140403701214</v>
      </c>
      <c r="H32" s="100">
        <f t="shared" si="12"/>
        <v>-1.4914040370121313</v>
      </c>
      <c r="I32" s="99">
        <f t="shared" si="6"/>
        <v>1.4914040370121313</v>
      </c>
      <c r="J32" s="99">
        <f t="shared" si="7"/>
        <v>-1.1105018890633889</v>
      </c>
      <c r="K32" s="99">
        <f t="shared" si="13"/>
        <v>1.1105018890633889E-2</v>
      </c>
      <c r="L32" s="99">
        <f t="shared" si="2"/>
        <v>1.1105018890633889</v>
      </c>
    </row>
    <row r="33" spans="1:12" x14ac:dyDescent="0.35">
      <c r="A33" s="98">
        <v>30</v>
      </c>
      <c r="B33" s="84">
        <v>136.19999999999999</v>
      </c>
      <c r="C33" s="99">
        <f t="shared" si="9"/>
        <v>132.81720616713574</v>
      </c>
      <c r="D33" s="99">
        <f t="shared" si="9"/>
        <v>129.51425470074838</v>
      </c>
      <c r="E33" s="99">
        <f t="shared" si="10"/>
        <v>136.12015763352309</v>
      </c>
      <c r="F33" s="99">
        <f t="shared" si="0"/>
        <v>0.8257378665968389</v>
      </c>
      <c r="G33" s="99">
        <f t="shared" si="11"/>
        <v>136.07524630237981</v>
      </c>
      <c r="H33" s="100">
        <f t="shared" si="12"/>
        <v>0.12475369762017863</v>
      </c>
      <c r="I33" s="99">
        <f t="shared" si="6"/>
        <v>0.12475369762017863</v>
      </c>
      <c r="J33" s="99">
        <f t="shared" si="7"/>
        <v>9.1595960073552599E-2</v>
      </c>
      <c r="K33" s="99">
        <f t="shared" si="13"/>
        <v>9.1595960073552593E-4</v>
      </c>
      <c r="L33" s="99">
        <f t="shared" si="2"/>
        <v>9.1595960073552599E-2</v>
      </c>
    </row>
    <row r="34" spans="1:12" x14ac:dyDescent="0.35">
      <c r="A34" s="98">
        <v>31</v>
      </c>
      <c r="B34" s="84">
        <v>138.19999999999999</v>
      </c>
      <c r="C34" s="99">
        <f t="shared" si="9"/>
        <v>133.89376493370861</v>
      </c>
      <c r="D34" s="99">
        <f t="shared" si="9"/>
        <v>130.39015674734043</v>
      </c>
      <c r="E34" s="99">
        <f t="shared" si="10"/>
        <v>137.39737312007679</v>
      </c>
      <c r="F34" s="99">
        <f t="shared" si="0"/>
        <v>0.87590204659204574</v>
      </c>
      <c r="G34" s="99">
        <f t="shared" si="11"/>
        <v>136.94589550011995</v>
      </c>
      <c r="H34" s="100">
        <f t="shared" si="12"/>
        <v>1.254104499880043</v>
      </c>
      <c r="I34" s="99">
        <f t="shared" si="6"/>
        <v>1.254104499880043</v>
      </c>
      <c r="J34" s="99">
        <f t="shared" si="7"/>
        <v>0.90745622277861293</v>
      </c>
      <c r="K34" s="99">
        <f t="shared" si="13"/>
        <v>9.0745622277861298E-3</v>
      </c>
      <c r="L34" s="99">
        <f t="shared" si="2"/>
        <v>0.90745622277861293</v>
      </c>
    </row>
    <row r="35" spans="1:12" x14ac:dyDescent="0.35">
      <c r="A35" s="98">
        <v>32</v>
      </c>
      <c r="B35" s="84">
        <v>139.30000000000001</v>
      </c>
      <c r="C35" s="99">
        <f t="shared" si="9"/>
        <v>134.9750119469669</v>
      </c>
      <c r="D35" s="99">
        <f t="shared" si="9"/>
        <v>131.30712778726573</v>
      </c>
      <c r="E35" s="99">
        <f t="shared" si="10"/>
        <v>138.64289610666808</v>
      </c>
      <c r="F35" s="99">
        <f t="shared" si="0"/>
        <v>0.9169710399252935</v>
      </c>
      <c r="G35" s="99">
        <f t="shared" si="11"/>
        <v>138.27327516666884</v>
      </c>
      <c r="H35" s="100">
        <f t="shared" si="12"/>
        <v>1.0267248333311727</v>
      </c>
      <c r="I35" s="99">
        <f t="shared" si="6"/>
        <v>1.0267248333311727</v>
      </c>
      <c r="J35" s="99">
        <f t="shared" si="7"/>
        <v>0.73706018186013833</v>
      </c>
      <c r="K35" s="99">
        <f t="shared" si="13"/>
        <v>7.3706018186013829E-3</v>
      </c>
      <c r="L35" s="99">
        <f t="shared" si="2"/>
        <v>0.73706018186013833</v>
      </c>
    </row>
    <row r="36" spans="1:12" x14ac:dyDescent="0.35">
      <c r="A36" s="98">
        <v>33</v>
      </c>
      <c r="B36" s="84">
        <v>139.9</v>
      </c>
      <c r="C36" s="99">
        <f t="shared" si="9"/>
        <v>135.96000955757353</v>
      </c>
      <c r="D36" s="99">
        <f t="shared" si="9"/>
        <v>132.2377041413273</v>
      </c>
      <c r="E36" s="99">
        <f t="shared" si="10"/>
        <v>139.68231497381976</v>
      </c>
      <c r="F36" s="99">
        <f t="shared" si="0"/>
        <v>0.93057635406155725</v>
      </c>
      <c r="G36" s="99">
        <f t="shared" si="11"/>
        <v>139.55986714659338</v>
      </c>
      <c r="H36" s="100">
        <f t="shared" si="12"/>
        <v>0.34013285340662947</v>
      </c>
      <c r="I36" s="99">
        <f t="shared" si="6"/>
        <v>0.34013285340662947</v>
      </c>
      <c r="J36" s="99">
        <f t="shared" si="7"/>
        <v>0.24312569936142206</v>
      </c>
      <c r="K36" s="99">
        <f t="shared" si="13"/>
        <v>2.4312569936142205E-3</v>
      </c>
      <c r="L36" s="99">
        <f t="shared" si="2"/>
        <v>0.24312569936142206</v>
      </c>
    </row>
    <row r="37" spans="1:12" x14ac:dyDescent="0.35">
      <c r="A37" s="98">
        <v>34</v>
      </c>
      <c r="B37" s="84">
        <v>141</v>
      </c>
      <c r="C37" s="99">
        <f t="shared" ref="C37:D52" si="14">$B$107*B37+(1-$B$107)*C36</f>
        <v>136.96800764605882</v>
      </c>
      <c r="D37" s="99">
        <f t="shared" si="14"/>
        <v>133.1837648422736</v>
      </c>
      <c r="E37" s="99">
        <f t="shared" si="10"/>
        <v>140.75225044984404</v>
      </c>
      <c r="F37" s="99">
        <f t="shared" si="0"/>
        <v>0.94606070094630468</v>
      </c>
      <c r="G37" s="99">
        <f t="shared" si="11"/>
        <v>140.6128913278813</v>
      </c>
      <c r="H37" s="100">
        <f t="shared" si="12"/>
        <v>0.38710867211869981</v>
      </c>
      <c r="I37" s="99">
        <f t="shared" si="6"/>
        <v>0.38710867211869981</v>
      </c>
      <c r="J37" s="99">
        <f t="shared" si="7"/>
        <v>0.27454515753099273</v>
      </c>
      <c r="K37" s="99">
        <f t="shared" si="13"/>
        <v>2.7454515753099276E-3</v>
      </c>
      <c r="L37" s="99">
        <f t="shared" si="2"/>
        <v>0.27454515753099273</v>
      </c>
    </row>
    <row r="38" spans="1:12" x14ac:dyDescent="0.35">
      <c r="A38" s="98">
        <v>35</v>
      </c>
      <c r="B38" s="84">
        <v>141.80000000000001</v>
      </c>
      <c r="C38" s="99">
        <f t="shared" si="14"/>
        <v>137.93440611684707</v>
      </c>
      <c r="D38" s="99">
        <f t="shared" si="14"/>
        <v>134.13389309718832</v>
      </c>
      <c r="E38" s="99">
        <f t="shared" si="10"/>
        <v>141.73491913650582</v>
      </c>
      <c r="F38" s="99">
        <f t="shared" si="0"/>
        <v>0.95012825491468789</v>
      </c>
      <c r="G38" s="99">
        <f t="shared" si="11"/>
        <v>141.69831115079035</v>
      </c>
      <c r="H38" s="100">
        <f t="shared" si="12"/>
        <v>0.10168884920966548</v>
      </c>
      <c r="I38" s="99">
        <f t="shared" si="6"/>
        <v>0.10168884920966548</v>
      </c>
      <c r="J38" s="99">
        <f t="shared" si="7"/>
        <v>7.1712869682415706E-2</v>
      </c>
      <c r="K38" s="99">
        <f t="shared" si="13"/>
        <v>7.1712869682415701E-4</v>
      </c>
      <c r="L38" s="99">
        <f t="shared" si="2"/>
        <v>7.1712869682415706E-2</v>
      </c>
    </row>
    <row r="39" spans="1:12" x14ac:dyDescent="0.35">
      <c r="A39" s="98">
        <v>36</v>
      </c>
      <c r="B39" s="84">
        <v>143.19999999999999</v>
      </c>
      <c r="C39" s="99">
        <f t="shared" si="14"/>
        <v>138.98752489347766</v>
      </c>
      <c r="D39" s="99">
        <f t="shared" si="14"/>
        <v>135.10461945644619</v>
      </c>
      <c r="E39" s="99">
        <f t="shared" si="10"/>
        <v>142.87043033050912</v>
      </c>
      <c r="F39" s="99">
        <f t="shared" si="0"/>
        <v>0.97072635925786699</v>
      </c>
      <c r="G39" s="99">
        <f t="shared" si="11"/>
        <v>142.68504739142051</v>
      </c>
      <c r="H39" s="100">
        <f t="shared" si="12"/>
        <v>0.51495260857947756</v>
      </c>
      <c r="I39" s="99">
        <f t="shared" si="6"/>
        <v>0.51495260857947756</v>
      </c>
      <c r="J39" s="99">
        <f t="shared" si="7"/>
        <v>0.35960377694097595</v>
      </c>
      <c r="K39" s="99">
        <f t="shared" si="13"/>
        <v>3.5960377694097597E-3</v>
      </c>
      <c r="L39" s="99">
        <f t="shared" si="2"/>
        <v>0.35960377694097595</v>
      </c>
    </row>
    <row r="40" spans="1:12" x14ac:dyDescent="0.35">
      <c r="A40" s="98">
        <v>37</v>
      </c>
      <c r="B40" s="84">
        <v>143.69999999999999</v>
      </c>
      <c r="C40" s="99">
        <f t="shared" si="14"/>
        <v>139.93001991478212</v>
      </c>
      <c r="D40" s="99">
        <f t="shared" si="14"/>
        <v>136.06969954811339</v>
      </c>
      <c r="E40" s="99">
        <f t="shared" si="10"/>
        <v>143.79034028145085</v>
      </c>
      <c r="F40" s="99">
        <f t="shared" si="0"/>
        <v>0.96508009166718267</v>
      </c>
      <c r="G40" s="99">
        <f t="shared" si="11"/>
        <v>143.84115668976699</v>
      </c>
      <c r="H40" s="100">
        <f t="shared" si="12"/>
        <v>-0.14115668976700135</v>
      </c>
      <c r="I40" s="99">
        <f t="shared" si="6"/>
        <v>0.14115668976700135</v>
      </c>
      <c r="J40" s="99">
        <f t="shared" si="7"/>
        <v>-9.8230125098817928E-2</v>
      </c>
      <c r="K40" s="99">
        <f t="shared" si="13"/>
        <v>9.8230125098817934E-4</v>
      </c>
      <c r="L40" s="99">
        <f t="shared" si="2"/>
        <v>9.8230125098817928E-2</v>
      </c>
    </row>
    <row r="41" spans="1:12" x14ac:dyDescent="0.35">
      <c r="A41" s="98">
        <v>38</v>
      </c>
      <c r="B41" s="84">
        <v>146</v>
      </c>
      <c r="C41" s="99">
        <f t="shared" si="14"/>
        <v>141.14401593182572</v>
      </c>
      <c r="D41" s="99">
        <f t="shared" si="14"/>
        <v>137.08456282485588</v>
      </c>
      <c r="E41" s="99">
        <f t="shared" si="10"/>
        <v>145.20346903879556</v>
      </c>
      <c r="F41" s="99">
        <f t="shared" si="0"/>
        <v>1.0148632767424601</v>
      </c>
      <c r="G41" s="99">
        <f t="shared" si="11"/>
        <v>144.75542037311803</v>
      </c>
      <c r="H41" s="100">
        <f t="shared" si="12"/>
        <v>1.244579626881972</v>
      </c>
      <c r="I41" s="99">
        <f t="shared" si="6"/>
        <v>1.244579626881972</v>
      </c>
      <c r="J41" s="99">
        <f t="shared" si="7"/>
        <v>0.85245179923422731</v>
      </c>
      <c r="K41" s="99">
        <f t="shared" si="13"/>
        <v>8.5245179923422731E-3</v>
      </c>
      <c r="L41" s="99">
        <f t="shared" si="2"/>
        <v>0.85245179923422731</v>
      </c>
    </row>
    <row r="42" spans="1:12" x14ac:dyDescent="0.35">
      <c r="A42" s="98">
        <v>39</v>
      </c>
      <c r="B42" s="84">
        <v>146.80000000000001</v>
      </c>
      <c r="C42" s="99">
        <f t="shared" si="14"/>
        <v>142.27521274546058</v>
      </c>
      <c r="D42" s="99">
        <f t="shared" si="14"/>
        <v>138.12269280897684</v>
      </c>
      <c r="E42" s="99">
        <f t="shared" si="10"/>
        <v>146.42773268194432</v>
      </c>
      <c r="F42" s="99">
        <f t="shared" si="0"/>
        <v>1.0381299841209355</v>
      </c>
      <c r="G42" s="99">
        <f t="shared" si="11"/>
        <v>146.21833231553802</v>
      </c>
      <c r="H42" s="100">
        <f t="shared" si="12"/>
        <v>0.58166768446199058</v>
      </c>
      <c r="I42" s="99">
        <f t="shared" si="6"/>
        <v>0.58166768446199058</v>
      </c>
      <c r="J42" s="99">
        <f t="shared" si="7"/>
        <v>0.39623139268527963</v>
      </c>
      <c r="K42" s="99">
        <f t="shared" si="13"/>
        <v>3.9623139268527962E-3</v>
      </c>
      <c r="L42" s="99">
        <f t="shared" si="2"/>
        <v>0.39623139268527963</v>
      </c>
    </row>
    <row r="43" spans="1:12" x14ac:dyDescent="0.35">
      <c r="A43" s="98">
        <v>40</v>
      </c>
      <c r="B43" s="84">
        <v>146.80000000000001</v>
      </c>
      <c r="C43" s="99">
        <f t="shared" si="14"/>
        <v>143.18017019636846</v>
      </c>
      <c r="D43" s="99">
        <f t="shared" si="14"/>
        <v>139.13418828645518</v>
      </c>
      <c r="E43" s="99">
        <f t="shared" si="10"/>
        <v>147.22615210628175</v>
      </c>
      <c r="F43" s="99">
        <f t="shared" si="0"/>
        <v>1.01149547747832</v>
      </c>
      <c r="G43" s="99">
        <f t="shared" si="11"/>
        <v>147.46586266606525</v>
      </c>
      <c r="H43" s="100">
        <f t="shared" si="12"/>
        <v>-0.66586266606523736</v>
      </c>
      <c r="I43" s="99">
        <f t="shared" si="6"/>
        <v>0.66586266606523736</v>
      </c>
      <c r="J43" s="99">
        <f t="shared" si="7"/>
        <v>-0.45358492238776382</v>
      </c>
      <c r="K43" s="99">
        <f t="shared" si="13"/>
        <v>4.5358492238776384E-3</v>
      </c>
      <c r="L43" s="99">
        <f t="shared" si="2"/>
        <v>0.45358492238776382</v>
      </c>
    </row>
    <row r="44" spans="1:12" x14ac:dyDescent="0.35">
      <c r="A44" s="98">
        <v>41</v>
      </c>
      <c r="B44" s="84">
        <v>147.4</v>
      </c>
      <c r="C44" s="99">
        <f t="shared" si="14"/>
        <v>144.0241361570948</v>
      </c>
      <c r="D44" s="99">
        <f t="shared" si="14"/>
        <v>140.1121778605831</v>
      </c>
      <c r="E44" s="99">
        <f t="shared" si="10"/>
        <v>147.9360944536065</v>
      </c>
      <c r="F44" s="99">
        <f t="shared" si="0"/>
        <v>0.97798957412792475</v>
      </c>
      <c r="G44" s="99">
        <f t="shared" si="11"/>
        <v>148.23764758376007</v>
      </c>
      <c r="H44" s="100">
        <f t="shared" si="12"/>
        <v>-0.83764758376005943</v>
      </c>
      <c r="I44" s="99">
        <f t="shared" si="6"/>
        <v>0.83764758376005943</v>
      </c>
      <c r="J44" s="99">
        <f t="shared" si="7"/>
        <v>-0.56828194284942968</v>
      </c>
      <c r="K44" s="99">
        <f t="shared" si="13"/>
        <v>5.6828194284942969E-3</v>
      </c>
      <c r="L44" s="99">
        <f t="shared" si="2"/>
        <v>0.56828194284942968</v>
      </c>
    </row>
    <row r="45" spans="1:12" x14ac:dyDescent="0.35">
      <c r="A45" s="98">
        <v>42</v>
      </c>
      <c r="B45" s="84">
        <v>148.1</v>
      </c>
      <c r="C45" s="99">
        <f t="shared" si="14"/>
        <v>144.83930892567585</v>
      </c>
      <c r="D45" s="99">
        <f t="shared" si="14"/>
        <v>141.05760407360165</v>
      </c>
      <c r="E45" s="99">
        <f t="shared" si="10"/>
        <v>148.62101377775005</v>
      </c>
      <c r="F45" s="99">
        <f t="shared" si="0"/>
        <v>0.94542621301854979</v>
      </c>
      <c r="G45" s="99">
        <f t="shared" si="11"/>
        <v>148.91408402773442</v>
      </c>
      <c r="H45" s="100">
        <f t="shared" si="12"/>
        <v>-0.8140840277344239</v>
      </c>
      <c r="I45" s="99">
        <f t="shared" si="6"/>
        <v>0.8140840277344239</v>
      </c>
      <c r="J45" s="99">
        <f t="shared" si="7"/>
        <v>-0.54968536646483723</v>
      </c>
      <c r="K45" s="99">
        <f t="shared" si="13"/>
        <v>5.4968536646483723E-3</v>
      </c>
      <c r="L45" s="99">
        <f t="shared" si="2"/>
        <v>0.54968536646483723</v>
      </c>
    </row>
    <row r="46" spans="1:12" x14ac:dyDescent="0.35">
      <c r="A46" s="98">
        <v>43</v>
      </c>
      <c r="B46" s="84">
        <v>149</v>
      </c>
      <c r="C46" s="99">
        <f t="shared" si="14"/>
        <v>145.67144714054069</v>
      </c>
      <c r="D46" s="99">
        <f t="shared" si="14"/>
        <v>141.98037268698945</v>
      </c>
      <c r="E46" s="99">
        <f t="shared" si="10"/>
        <v>149.36252159409193</v>
      </c>
      <c r="F46" s="99">
        <f t="shared" si="0"/>
        <v>0.92276861338780947</v>
      </c>
      <c r="G46" s="99">
        <f t="shared" si="11"/>
        <v>149.5664399907686</v>
      </c>
      <c r="H46" s="100">
        <f t="shared" si="12"/>
        <v>-0.56643999076860041</v>
      </c>
      <c r="I46" s="99">
        <f t="shared" si="6"/>
        <v>0.56643999076860041</v>
      </c>
      <c r="J46" s="99">
        <f t="shared" si="7"/>
        <v>-0.38016106762993318</v>
      </c>
      <c r="K46" s="99">
        <f t="shared" si="13"/>
        <v>3.8016106762993316E-3</v>
      </c>
      <c r="L46" s="99">
        <f t="shared" si="2"/>
        <v>0.38016106762993318</v>
      </c>
    </row>
    <row r="47" spans="1:12" x14ac:dyDescent="0.35">
      <c r="A47" s="98">
        <v>44</v>
      </c>
      <c r="B47" s="84">
        <v>150.69999999999999</v>
      </c>
      <c r="C47" s="99">
        <f t="shared" si="14"/>
        <v>146.67715771243257</v>
      </c>
      <c r="D47" s="99">
        <f t="shared" si="14"/>
        <v>142.91972969207808</v>
      </c>
      <c r="E47" s="99">
        <f t="shared" si="10"/>
        <v>150.43458573278707</v>
      </c>
      <c r="F47" s="99">
        <f t="shared" si="0"/>
        <v>0.93935700508862396</v>
      </c>
      <c r="G47" s="99">
        <f t="shared" si="11"/>
        <v>150.28529020747973</v>
      </c>
      <c r="H47" s="100">
        <f t="shared" si="12"/>
        <v>0.41470979252025586</v>
      </c>
      <c r="I47" s="99">
        <f t="shared" si="6"/>
        <v>0.41470979252025586</v>
      </c>
      <c r="J47" s="99">
        <f t="shared" si="7"/>
        <v>0.27518897977455603</v>
      </c>
      <c r="K47" s="99">
        <f t="shared" si="13"/>
        <v>2.7518897977455601E-3</v>
      </c>
      <c r="L47" s="99">
        <f t="shared" si="2"/>
        <v>0.27518897977455603</v>
      </c>
    </row>
    <row r="48" spans="1:12" x14ac:dyDescent="0.35">
      <c r="A48" s="98">
        <v>45</v>
      </c>
      <c r="B48" s="84">
        <v>150.80000000000001</v>
      </c>
      <c r="C48" s="99">
        <f t="shared" si="14"/>
        <v>147.50172616994607</v>
      </c>
      <c r="D48" s="99">
        <f t="shared" si="14"/>
        <v>143.83612898765168</v>
      </c>
      <c r="E48" s="99">
        <f t="shared" si="10"/>
        <v>151.16732335224046</v>
      </c>
      <c r="F48" s="99">
        <f t="shared" si="0"/>
        <v>0.91639929557359778</v>
      </c>
      <c r="G48" s="99">
        <f t="shared" si="11"/>
        <v>151.37394273787569</v>
      </c>
      <c r="H48" s="100">
        <f t="shared" si="12"/>
        <v>-0.57394273787568295</v>
      </c>
      <c r="I48" s="99">
        <f t="shared" si="6"/>
        <v>0.57394273787568295</v>
      </c>
      <c r="J48" s="99">
        <f t="shared" si="7"/>
        <v>-0.3805986325435563</v>
      </c>
      <c r="K48" s="99">
        <f t="shared" si="13"/>
        <v>3.805986325435563E-3</v>
      </c>
      <c r="L48" s="99">
        <f t="shared" si="2"/>
        <v>0.3805986325435563</v>
      </c>
    </row>
    <row r="49" spans="1:12" x14ac:dyDescent="0.35">
      <c r="A49" s="98">
        <v>46</v>
      </c>
      <c r="B49" s="84">
        <v>152.30000000000001</v>
      </c>
      <c r="C49" s="99">
        <f t="shared" si="14"/>
        <v>148.46138093595687</v>
      </c>
      <c r="D49" s="99">
        <f t="shared" si="14"/>
        <v>144.76117937731271</v>
      </c>
      <c r="E49" s="99">
        <f t="shared" si="10"/>
        <v>152.16158249460102</v>
      </c>
      <c r="F49" s="99">
        <f t="shared" si="0"/>
        <v>0.92505038966103825</v>
      </c>
      <c r="G49" s="99">
        <f t="shared" si="11"/>
        <v>152.08372264781406</v>
      </c>
      <c r="H49" s="100">
        <f t="shared" si="12"/>
        <v>0.2162773521859549</v>
      </c>
      <c r="I49" s="99">
        <f t="shared" si="6"/>
        <v>0.2162773521859549</v>
      </c>
      <c r="J49" s="99">
        <f t="shared" si="7"/>
        <v>0.1420074538318811</v>
      </c>
      <c r="K49" s="99">
        <f t="shared" si="13"/>
        <v>1.4200745383188109E-3</v>
      </c>
      <c r="L49" s="99">
        <f t="shared" si="2"/>
        <v>0.1420074538318811</v>
      </c>
    </row>
    <row r="50" spans="1:12" x14ac:dyDescent="0.35">
      <c r="A50" s="98">
        <v>47</v>
      </c>
      <c r="B50" s="84">
        <v>153.6</v>
      </c>
      <c r="C50" s="99">
        <f t="shared" si="14"/>
        <v>149.4891047487655</v>
      </c>
      <c r="D50" s="99">
        <f t="shared" si="14"/>
        <v>145.70676445160328</v>
      </c>
      <c r="E50" s="99">
        <f t="shared" si="10"/>
        <v>153.27144504592772</v>
      </c>
      <c r="F50" s="99">
        <f t="shared" si="0"/>
        <v>0.94558507429055538</v>
      </c>
      <c r="G50" s="99">
        <f t="shared" si="11"/>
        <v>153.08663288426206</v>
      </c>
      <c r="H50" s="100">
        <f t="shared" si="12"/>
        <v>0.51336711573793536</v>
      </c>
      <c r="I50" s="99">
        <f t="shared" si="6"/>
        <v>0.51336711573793536</v>
      </c>
      <c r="J50" s="99">
        <f t="shared" si="7"/>
        <v>0.334223382641885</v>
      </c>
      <c r="K50" s="99">
        <f t="shared" si="13"/>
        <v>3.34223382641885E-3</v>
      </c>
      <c r="L50" s="99">
        <f t="shared" si="2"/>
        <v>0.334223382641885</v>
      </c>
    </row>
    <row r="51" spans="1:12" x14ac:dyDescent="0.35">
      <c r="A51" s="98">
        <v>48</v>
      </c>
      <c r="B51" s="84">
        <v>154.9</v>
      </c>
      <c r="C51" s="99">
        <f t="shared" si="14"/>
        <v>150.57128379901241</v>
      </c>
      <c r="D51" s="99">
        <f t="shared" si="14"/>
        <v>146.6796683210851</v>
      </c>
      <c r="E51" s="99">
        <f t="shared" si="10"/>
        <v>154.46289927693971</v>
      </c>
      <c r="F51" s="99">
        <f t="shared" si="0"/>
        <v>0.97290386948182572</v>
      </c>
      <c r="G51" s="99">
        <f t="shared" si="11"/>
        <v>154.21703012021828</v>
      </c>
      <c r="H51" s="100">
        <f t="shared" si="12"/>
        <v>0.68296987978172297</v>
      </c>
      <c r="I51" s="99">
        <f t="shared" si="6"/>
        <v>0.68296987978172297</v>
      </c>
      <c r="J51" s="99">
        <f t="shared" si="7"/>
        <v>0.44091018707664487</v>
      </c>
      <c r="K51" s="99">
        <f t="shared" si="13"/>
        <v>4.4091018707664489E-3</v>
      </c>
      <c r="L51" s="99">
        <f t="shared" si="2"/>
        <v>0.44091018707664487</v>
      </c>
    </row>
    <row r="52" spans="1:12" x14ac:dyDescent="0.35">
      <c r="A52" s="98">
        <v>49</v>
      </c>
      <c r="B52" s="84">
        <v>156.4</v>
      </c>
      <c r="C52" s="99">
        <f t="shared" si="14"/>
        <v>151.73702703920992</v>
      </c>
      <c r="D52" s="99">
        <f t="shared" si="14"/>
        <v>147.69114006471008</v>
      </c>
      <c r="E52" s="99">
        <f t="shared" si="10"/>
        <v>155.78291401370976</v>
      </c>
      <c r="F52" s="99">
        <f t="shared" si="0"/>
        <v>1.0114717436249592</v>
      </c>
      <c r="G52" s="99">
        <f t="shared" si="11"/>
        <v>155.43580314642153</v>
      </c>
      <c r="H52" s="100">
        <f t="shared" si="12"/>
        <v>0.96419685357847129</v>
      </c>
      <c r="I52" s="99">
        <f t="shared" si="6"/>
        <v>0.96419685357847129</v>
      </c>
      <c r="J52" s="99">
        <f t="shared" si="7"/>
        <v>0.61649415190439338</v>
      </c>
      <c r="K52" s="99">
        <f t="shared" si="13"/>
        <v>6.1649415190439339E-3</v>
      </c>
      <c r="L52" s="99">
        <f t="shared" si="2"/>
        <v>0.61649415190439338</v>
      </c>
    </row>
    <row r="53" spans="1:12" x14ac:dyDescent="0.35">
      <c r="A53" s="98">
        <v>50</v>
      </c>
      <c r="B53" s="84">
        <v>158.19999999999999</v>
      </c>
      <c r="C53" s="99">
        <f t="shared" ref="C53:D68" si="15">$B$107*B53+(1-$B$107)*C52</f>
        <v>153.02962163136795</v>
      </c>
      <c r="D53" s="99">
        <f t="shared" si="15"/>
        <v>148.75883637804165</v>
      </c>
      <c r="E53" s="99">
        <f t="shared" si="10"/>
        <v>157.30040688469424</v>
      </c>
      <c r="F53" s="99">
        <f t="shared" si="0"/>
        <v>1.0676963133315738</v>
      </c>
      <c r="G53" s="99">
        <f t="shared" si="11"/>
        <v>156.79438575733471</v>
      </c>
      <c r="H53" s="100">
        <f t="shared" si="12"/>
        <v>1.4056142426652798</v>
      </c>
      <c r="I53" s="99">
        <f t="shared" si="6"/>
        <v>1.4056142426652798</v>
      </c>
      <c r="J53" s="99">
        <f t="shared" si="7"/>
        <v>0.88850457817021489</v>
      </c>
      <c r="K53" s="99">
        <f t="shared" si="13"/>
        <v>8.8850457817021486E-3</v>
      </c>
      <c r="L53" s="99">
        <f t="shared" si="2"/>
        <v>0.88850457817021489</v>
      </c>
    </row>
    <row r="54" spans="1:12" x14ac:dyDescent="0.35">
      <c r="A54" s="98">
        <v>51</v>
      </c>
      <c r="B54" s="84">
        <v>159.5</v>
      </c>
      <c r="C54" s="99">
        <f t="shared" si="15"/>
        <v>154.32369730509436</v>
      </c>
      <c r="D54" s="99">
        <f t="shared" si="15"/>
        <v>149.87180856345219</v>
      </c>
      <c r="E54" s="99">
        <f t="shared" si="10"/>
        <v>158.77558604673652</v>
      </c>
      <c r="F54" s="99">
        <f t="shared" si="0"/>
        <v>1.1129721854105412</v>
      </c>
      <c r="G54" s="99">
        <f t="shared" si="11"/>
        <v>158.36810319802581</v>
      </c>
      <c r="H54" s="100">
        <f t="shared" si="12"/>
        <v>1.1318968019741931</v>
      </c>
      <c r="I54" s="99">
        <f t="shared" si="6"/>
        <v>1.1318968019741931</v>
      </c>
      <c r="J54" s="99">
        <f t="shared" si="7"/>
        <v>0.70965316738193929</v>
      </c>
      <c r="K54" s="99">
        <f t="shared" si="13"/>
        <v>7.0965316738193923E-3</v>
      </c>
      <c r="L54" s="99">
        <f t="shared" si="2"/>
        <v>0.70965316738193929</v>
      </c>
    </row>
    <row r="55" spans="1:12" x14ac:dyDescent="0.35">
      <c r="A55" s="98">
        <v>52</v>
      </c>
      <c r="B55" s="84">
        <v>161.4</v>
      </c>
      <c r="C55" s="99">
        <f t="shared" si="15"/>
        <v>155.73895784407549</v>
      </c>
      <c r="D55" s="99">
        <f t="shared" si="15"/>
        <v>151.04523841957686</v>
      </c>
      <c r="E55" s="99">
        <f t="shared" si="10"/>
        <v>160.43267726857411</v>
      </c>
      <c r="F55" s="99">
        <f t="shared" si="0"/>
        <v>1.1734298561246561</v>
      </c>
      <c r="G55" s="99">
        <f t="shared" si="11"/>
        <v>159.88855823214706</v>
      </c>
      <c r="H55" s="100">
        <f t="shared" si="12"/>
        <v>1.5114417678529435</v>
      </c>
      <c r="I55" s="99">
        <f t="shared" si="6"/>
        <v>1.5114417678529435</v>
      </c>
      <c r="J55" s="99">
        <f t="shared" si="7"/>
        <v>0.93645710523726367</v>
      </c>
      <c r="K55" s="99">
        <f t="shared" si="13"/>
        <v>9.3645710523726361E-3</v>
      </c>
      <c r="L55" s="99">
        <f t="shared" si="2"/>
        <v>0.93645710523726367</v>
      </c>
    </row>
    <row r="56" spans="1:12" x14ac:dyDescent="0.35">
      <c r="A56" s="98">
        <v>53</v>
      </c>
      <c r="B56" s="84">
        <v>162.5</v>
      </c>
      <c r="C56" s="99">
        <f t="shared" si="15"/>
        <v>157.09116627526038</v>
      </c>
      <c r="D56" s="99">
        <f t="shared" si="15"/>
        <v>152.25442399071358</v>
      </c>
      <c r="E56" s="99">
        <f t="shared" si="10"/>
        <v>161.92790855980718</v>
      </c>
      <c r="F56" s="99">
        <f t="shared" si="0"/>
        <v>1.2091855711367003</v>
      </c>
      <c r="G56" s="99">
        <f t="shared" si="11"/>
        <v>161.60610712469878</v>
      </c>
      <c r="H56" s="100">
        <f t="shared" si="12"/>
        <v>0.89389287530121919</v>
      </c>
      <c r="I56" s="99">
        <f t="shared" si="6"/>
        <v>0.89389287530121919</v>
      </c>
      <c r="J56" s="99">
        <f t="shared" si="7"/>
        <v>0.55008792326228872</v>
      </c>
      <c r="K56" s="99">
        <f t="shared" si="13"/>
        <v>5.5008792326228873E-3</v>
      </c>
      <c r="L56" s="99">
        <f t="shared" si="2"/>
        <v>0.55008792326228872</v>
      </c>
    </row>
    <row r="57" spans="1:12" x14ac:dyDescent="0.35">
      <c r="A57" s="98">
        <v>54</v>
      </c>
      <c r="B57" s="84">
        <v>165</v>
      </c>
      <c r="C57" s="99">
        <f t="shared" si="15"/>
        <v>158.67293302020829</v>
      </c>
      <c r="D57" s="99">
        <f t="shared" si="15"/>
        <v>153.53812579661252</v>
      </c>
      <c r="E57" s="99">
        <f t="shared" si="10"/>
        <v>163.80774024380406</v>
      </c>
      <c r="F57" s="99">
        <f t="shared" si="0"/>
        <v>1.2837018058989429</v>
      </c>
      <c r="G57" s="99">
        <f t="shared" si="11"/>
        <v>163.13709413094386</v>
      </c>
      <c r="H57" s="100">
        <f t="shared" si="12"/>
        <v>1.8629058690561351</v>
      </c>
      <c r="I57" s="99">
        <f t="shared" si="6"/>
        <v>1.8629058690561351</v>
      </c>
      <c r="J57" s="99">
        <f t="shared" si="7"/>
        <v>1.1290338600340213</v>
      </c>
      <c r="K57" s="99">
        <f t="shared" si="13"/>
        <v>1.1290338600340212E-2</v>
      </c>
      <c r="L57" s="99">
        <f t="shared" si="2"/>
        <v>1.1290338600340213</v>
      </c>
    </row>
    <row r="58" spans="1:12" x14ac:dyDescent="0.35">
      <c r="A58" s="98">
        <v>55</v>
      </c>
      <c r="B58" s="84">
        <v>166.9</v>
      </c>
      <c r="C58" s="99">
        <f t="shared" si="15"/>
        <v>160.31834641616663</v>
      </c>
      <c r="D58" s="99">
        <f t="shared" si="15"/>
        <v>154.89416992052335</v>
      </c>
      <c r="E58" s="99">
        <f t="shared" si="10"/>
        <v>165.74252291180991</v>
      </c>
      <c r="F58" s="99">
        <f t="shared" si="0"/>
        <v>1.3560441239108201</v>
      </c>
      <c r="G58" s="99">
        <f t="shared" si="11"/>
        <v>165.09144204970301</v>
      </c>
      <c r="H58" s="100">
        <f t="shared" si="12"/>
        <v>1.8085579502970006</v>
      </c>
      <c r="I58" s="99">
        <f t="shared" si="6"/>
        <v>1.8085579502970006</v>
      </c>
      <c r="J58" s="99">
        <f t="shared" si="7"/>
        <v>1.0836177053906535</v>
      </c>
      <c r="K58" s="99">
        <f t="shared" si="13"/>
        <v>1.0836177053906534E-2</v>
      </c>
      <c r="L58" s="99">
        <f t="shared" si="2"/>
        <v>1.0836177053906535</v>
      </c>
    </row>
    <row r="59" spans="1:12" x14ac:dyDescent="0.35">
      <c r="A59" s="98">
        <v>56</v>
      </c>
      <c r="B59" s="84">
        <v>168.5</v>
      </c>
      <c r="C59" s="99">
        <f t="shared" si="15"/>
        <v>161.95467713293334</v>
      </c>
      <c r="D59" s="99">
        <f t="shared" si="15"/>
        <v>156.30627136300535</v>
      </c>
      <c r="E59" s="99">
        <f t="shared" si="10"/>
        <v>167.60308290286133</v>
      </c>
      <c r="F59" s="99">
        <f t="shared" si="0"/>
        <v>1.4121014424819975</v>
      </c>
      <c r="G59" s="99">
        <f t="shared" si="11"/>
        <v>167.09856703572075</v>
      </c>
      <c r="H59" s="100">
        <f t="shared" si="12"/>
        <v>1.4014329642792518</v>
      </c>
      <c r="I59" s="99">
        <f t="shared" si="6"/>
        <v>1.4014329642792518</v>
      </c>
      <c r="J59" s="99">
        <f t="shared" si="7"/>
        <v>0.83171095802922945</v>
      </c>
      <c r="K59" s="99">
        <f t="shared" si="13"/>
        <v>8.3171095802922947E-3</v>
      </c>
      <c r="L59" s="99">
        <f t="shared" si="2"/>
        <v>0.83171095802922945</v>
      </c>
    </row>
    <row r="60" spans="1:12" x14ac:dyDescent="0.35">
      <c r="A60" s="98">
        <v>57</v>
      </c>
      <c r="B60" s="84">
        <v>169.3</v>
      </c>
      <c r="C60" s="99">
        <f t="shared" si="15"/>
        <v>163.4237417063467</v>
      </c>
      <c r="D60" s="99">
        <f t="shared" si="15"/>
        <v>157.72976543167363</v>
      </c>
      <c r="E60" s="99">
        <f t="shared" si="10"/>
        <v>169.11771798101978</v>
      </c>
      <c r="F60" s="99">
        <f t="shared" si="0"/>
        <v>1.4234940686682691</v>
      </c>
      <c r="G60" s="99">
        <f t="shared" si="11"/>
        <v>169.01518434534333</v>
      </c>
      <c r="H60" s="100">
        <f t="shared" si="12"/>
        <v>0.28481565465668268</v>
      </c>
      <c r="I60" s="99">
        <f t="shared" si="6"/>
        <v>0.28481565465668268</v>
      </c>
      <c r="J60" s="99">
        <f t="shared" si="7"/>
        <v>0.16823133765899745</v>
      </c>
      <c r="K60" s="99">
        <f t="shared" si="13"/>
        <v>1.6823133765899744E-3</v>
      </c>
      <c r="L60" s="99">
        <f t="shared" si="2"/>
        <v>0.16823133765899745</v>
      </c>
    </row>
    <row r="61" spans="1:12" x14ac:dyDescent="0.35">
      <c r="A61" s="98">
        <v>58</v>
      </c>
      <c r="B61" s="84">
        <v>169.1</v>
      </c>
      <c r="C61" s="99">
        <f t="shared" si="15"/>
        <v>164.55899336507736</v>
      </c>
      <c r="D61" s="99">
        <f t="shared" si="15"/>
        <v>159.09561101835439</v>
      </c>
      <c r="E61" s="99">
        <f t="shared" si="10"/>
        <v>170.02237571180032</v>
      </c>
      <c r="F61" s="99">
        <f t="shared" si="0"/>
        <v>1.3658455866807415</v>
      </c>
      <c r="G61" s="99">
        <f t="shared" si="11"/>
        <v>170.54121204968806</v>
      </c>
      <c r="H61" s="100">
        <f t="shared" si="12"/>
        <v>-1.4412120496880618</v>
      </c>
      <c r="I61" s="99">
        <f t="shared" si="6"/>
        <v>1.4412120496880618</v>
      </c>
      <c r="J61" s="99">
        <f t="shared" si="7"/>
        <v>-0.85228388509051567</v>
      </c>
      <c r="K61" s="99">
        <f t="shared" si="13"/>
        <v>8.5228388509051567E-3</v>
      </c>
      <c r="L61" s="99">
        <f t="shared" si="2"/>
        <v>0.85228388509051567</v>
      </c>
    </row>
    <row r="62" spans="1:12" x14ac:dyDescent="0.35">
      <c r="A62" s="98">
        <v>59</v>
      </c>
      <c r="B62" s="84">
        <v>170</v>
      </c>
      <c r="C62" s="99">
        <f t="shared" si="15"/>
        <v>165.6471946920619</v>
      </c>
      <c r="D62" s="99">
        <f t="shared" si="15"/>
        <v>160.40592775309591</v>
      </c>
      <c r="E62" s="99">
        <f t="shared" si="10"/>
        <v>170.88846163102789</v>
      </c>
      <c r="F62" s="99">
        <f t="shared" si="0"/>
        <v>1.3103167347414981</v>
      </c>
      <c r="G62" s="99">
        <f t="shared" si="11"/>
        <v>171.38822129848106</v>
      </c>
      <c r="H62" s="100">
        <f t="shared" si="12"/>
        <v>-1.3882212984810565</v>
      </c>
      <c r="I62" s="99">
        <f t="shared" si="6"/>
        <v>1.3882212984810565</v>
      </c>
      <c r="J62" s="99">
        <f t="shared" si="7"/>
        <v>-0.81660076381238622</v>
      </c>
      <c r="K62" s="99">
        <f t="shared" si="13"/>
        <v>8.1660076381238622E-3</v>
      </c>
      <c r="L62" s="99">
        <f t="shared" si="2"/>
        <v>0.81660076381238622</v>
      </c>
    </row>
    <row r="63" spans="1:12" x14ac:dyDescent="0.35">
      <c r="A63" s="98">
        <v>60</v>
      </c>
      <c r="B63" s="84">
        <v>168.4</v>
      </c>
      <c r="C63" s="99">
        <f t="shared" si="15"/>
        <v>166.19775575364955</v>
      </c>
      <c r="D63" s="99">
        <f t="shared" si="15"/>
        <v>161.56429335320664</v>
      </c>
      <c r="E63" s="99">
        <f t="shared" si="10"/>
        <v>170.83121815409245</v>
      </c>
      <c r="F63" s="99">
        <f t="shared" si="0"/>
        <v>1.1583656001107272</v>
      </c>
      <c r="G63" s="99">
        <f t="shared" si="11"/>
        <v>172.19877836576939</v>
      </c>
      <c r="H63" s="100">
        <f t="shared" si="12"/>
        <v>-3.7987783657693797</v>
      </c>
      <c r="I63" s="99">
        <f t="shared" si="6"/>
        <v>3.7987783657693797</v>
      </c>
      <c r="J63" s="99">
        <f t="shared" si="7"/>
        <v>-2.2558066305043822</v>
      </c>
      <c r="K63" s="99">
        <f t="shared" si="13"/>
        <v>2.2558066305043822E-2</v>
      </c>
      <c r="L63" s="99">
        <f t="shared" si="2"/>
        <v>2.2558066305043822</v>
      </c>
    </row>
    <row r="64" spans="1:12" x14ac:dyDescent="0.35">
      <c r="A64" s="98">
        <v>61</v>
      </c>
      <c r="B64" s="84">
        <v>167.9</v>
      </c>
      <c r="C64" s="99">
        <f t="shared" si="15"/>
        <v>166.53820460291965</v>
      </c>
      <c r="D64" s="99">
        <f t="shared" si="15"/>
        <v>162.55907560314924</v>
      </c>
      <c r="E64" s="99">
        <f t="shared" si="10"/>
        <v>170.51733360269006</v>
      </c>
      <c r="F64" s="99">
        <f t="shared" si="0"/>
        <v>0.99478224994260245</v>
      </c>
      <c r="G64" s="99">
        <f t="shared" si="11"/>
        <v>171.98958375420318</v>
      </c>
      <c r="H64" s="100">
        <f t="shared" si="12"/>
        <v>-4.0895837542031757</v>
      </c>
      <c r="I64" s="99">
        <f t="shared" si="6"/>
        <v>4.0895837542031757</v>
      </c>
      <c r="J64" s="99">
        <f t="shared" si="7"/>
        <v>-2.4357258810024871</v>
      </c>
      <c r="K64" s="99">
        <f t="shared" si="13"/>
        <v>2.435725881002487E-2</v>
      </c>
      <c r="L64" s="99">
        <f t="shared" si="2"/>
        <v>2.4357258810024871</v>
      </c>
    </row>
    <row r="65" spans="1:12" x14ac:dyDescent="0.35">
      <c r="A65" s="98">
        <v>62</v>
      </c>
      <c r="B65" s="84">
        <v>168.5</v>
      </c>
      <c r="C65" s="99">
        <f t="shared" si="15"/>
        <v>166.93056368233573</v>
      </c>
      <c r="D65" s="99">
        <f t="shared" si="15"/>
        <v>163.43337321898653</v>
      </c>
      <c r="E65" s="99">
        <f t="shared" si="10"/>
        <v>170.42775414568493</v>
      </c>
      <c r="F65" s="99">
        <f t="shared" si="0"/>
        <v>0.8742976158372997</v>
      </c>
      <c r="G65" s="99">
        <f t="shared" si="11"/>
        <v>171.51211585263266</v>
      </c>
      <c r="H65" s="100">
        <f t="shared" si="12"/>
        <v>-3.012115852632661</v>
      </c>
      <c r="I65" s="99">
        <f t="shared" si="6"/>
        <v>3.012115852632661</v>
      </c>
      <c r="J65" s="99">
        <f t="shared" si="7"/>
        <v>-1.7876058472597396</v>
      </c>
      <c r="K65" s="99">
        <f t="shared" si="13"/>
        <v>1.7876058472597395E-2</v>
      </c>
      <c r="L65" s="99">
        <f t="shared" si="2"/>
        <v>1.7876058472597396</v>
      </c>
    </row>
    <row r="66" spans="1:12" x14ac:dyDescent="0.35">
      <c r="A66" s="98">
        <v>63</v>
      </c>
      <c r="B66" s="84">
        <v>168.6</v>
      </c>
      <c r="C66" s="99">
        <f t="shared" si="15"/>
        <v>167.26445094586859</v>
      </c>
      <c r="D66" s="99">
        <f t="shared" si="15"/>
        <v>164.19958876436297</v>
      </c>
      <c r="E66" s="99">
        <f t="shared" si="10"/>
        <v>170.32931312737421</v>
      </c>
      <c r="F66" s="99">
        <f t="shared" si="0"/>
        <v>0.76621554537640435</v>
      </c>
      <c r="G66" s="99">
        <f t="shared" si="11"/>
        <v>171.30205176152222</v>
      </c>
      <c r="H66" s="100">
        <f t="shared" si="12"/>
        <v>-2.7020517615222275</v>
      </c>
      <c r="I66" s="99">
        <f t="shared" si="6"/>
        <v>2.7020517615222275</v>
      </c>
      <c r="J66" s="99">
        <f t="shared" si="7"/>
        <v>-1.6026404279491269</v>
      </c>
      <c r="K66" s="99">
        <f t="shared" si="13"/>
        <v>1.6026404279491268E-2</v>
      </c>
      <c r="L66" s="99">
        <f t="shared" si="2"/>
        <v>1.6026404279491269</v>
      </c>
    </row>
    <row r="67" spans="1:12" x14ac:dyDescent="0.35">
      <c r="A67" s="98">
        <v>64</v>
      </c>
      <c r="B67" s="84">
        <v>166.9</v>
      </c>
      <c r="C67" s="99">
        <f t="shared" si="15"/>
        <v>167.19156075669488</v>
      </c>
      <c r="D67" s="99">
        <f t="shared" si="15"/>
        <v>164.79798316282935</v>
      </c>
      <c r="E67" s="99">
        <f t="shared" si="10"/>
        <v>169.58513835056041</v>
      </c>
      <c r="F67" s="99">
        <f t="shared" si="0"/>
        <v>0.59839439846638243</v>
      </c>
      <c r="G67" s="99">
        <f t="shared" si="11"/>
        <v>171.09552867275062</v>
      </c>
      <c r="H67" s="100">
        <f t="shared" si="12"/>
        <v>-4.195528672750612</v>
      </c>
      <c r="I67" s="99">
        <f t="shared" si="6"/>
        <v>4.195528672750612</v>
      </c>
      <c r="J67" s="99">
        <f t="shared" si="7"/>
        <v>-2.5137978866091144</v>
      </c>
      <c r="K67" s="99">
        <f t="shared" si="13"/>
        <v>2.5137978866091145E-2</v>
      </c>
      <c r="L67" s="99">
        <f t="shared" si="2"/>
        <v>2.5137978866091144</v>
      </c>
    </row>
    <row r="68" spans="1:12" x14ac:dyDescent="0.35">
      <c r="A68" s="98">
        <v>65</v>
      </c>
      <c r="B68" s="84">
        <v>164.8</v>
      </c>
      <c r="C68" s="99">
        <f t="shared" si="15"/>
        <v>166.71324860535591</v>
      </c>
      <c r="D68" s="99">
        <f t="shared" si="15"/>
        <v>165.18103625133466</v>
      </c>
      <c r="E68" s="99">
        <f t="shared" si="10"/>
        <v>168.24546095937717</v>
      </c>
      <c r="F68" s="99">
        <f t="shared" ref="F68:F105" si="16">(($B$107)/(1-$B$107))*(C68-D68)</f>
        <v>0.38305308850531361</v>
      </c>
      <c r="G68" s="99">
        <f t="shared" si="11"/>
        <v>170.1835327490268</v>
      </c>
      <c r="H68" s="100">
        <f t="shared" si="12"/>
        <v>-5.3835327490267844</v>
      </c>
      <c r="I68" s="99">
        <f t="shared" si="6"/>
        <v>5.3835327490267844</v>
      </c>
      <c r="J68" s="99">
        <f t="shared" si="7"/>
        <v>-3.266706765186155</v>
      </c>
      <c r="K68" s="99">
        <f t="shared" si="13"/>
        <v>3.2667067651861552E-2</v>
      </c>
      <c r="L68" s="99">
        <f t="shared" si="2"/>
        <v>3.266706765186155</v>
      </c>
    </row>
    <row r="69" spans="1:12" x14ac:dyDescent="0.35">
      <c r="A69" s="98">
        <v>66</v>
      </c>
      <c r="B69" s="84">
        <v>162.30000000000001</v>
      </c>
      <c r="C69" s="99">
        <f t="shared" ref="C69:D84" si="17">$B$107*B69+(1-$B$107)*C68</f>
        <v>165.83059888428474</v>
      </c>
      <c r="D69" s="99">
        <f t="shared" si="17"/>
        <v>165.31094877792469</v>
      </c>
      <c r="E69" s="99">
        <f t="shared" si="10"/>
        <v>166.35024899064479</v>
      </c>
      <c r="F69" s="99">
        <f t="shared" si="16"/>
        <v>0.12991252659001162</v>
      </c>
      <c r="G69" s="99">
        <f t="shared" si="11"/>
        <v>168.62851404788248</v>
      </c>
      <c r="H69" s="100">
        <f t="shared" si="12"/>
        <v>-6.3285140478824644</v>
      </c>
      <c r="I69" s="99">
        <f t="shared" si="6"/>
        <v>6.3285140478824644</v>
      </c>
      <c r="J69" s="99">
        <f t="shared" si="7"/>
        <v>-3.8992692839694789</v>
      </c>
      <c r="K69" s="99">
        <f t="shared" si="13"/>
        <v>3.8992692839694788E-2</v>
      </c>
      <c r="L69" s="99">
        <f t="shared" ref="L69:L105" si="18">(I69/B69)*100</f>
        <v>3.8992692839694789</v>
      </c>
    </row>
    <row r="70" spans="1:12" x14ac:dyDescent="0.35">
      <c r="A70" s="98">
        <v>67</v>
      </c>
      <c r="B70" s="84">
        <v>160.4</v>
      </c>
      <c r="C70" s="99">
        <f t="shared" si="17"/>
        <v>164.74447910742782</v>
      </c>
      <c r="D70" s="99">
        <f t="shared" si="17"/>
        <v>165.19765484382532</v>
      </c>
      <c r="E70" s="99">
        <f t="shared" si="10"/>
        <v>164.29130337103032</v>
      </c>
      <c r="F70" s="99">
        <f t="shared" si="16"/>
        <v>-0.11329393409937438</v>
      </c>
      <c r="G70" s="99">
        <f t="shared" si="11"/>
        <v>166.48016151723479</v>
      </c>
      <c r="H70" s="100">
        <f t="shared" si="12"/>
        <v>-6.0801615172347852</v>
      </c>
      <c r="I70" s="99">
        <f t="shared" ref="I70:I105" si="19">ABS(H70)</f>
        <v>6.0801615172347852</v>
      </c>
      <c r="J70" s="99">
        <f t="shared" ref="J70:J105" si="20">(H70/B70)*100</f>
        <v>-3.7906243873034819</v>
      </c>
      <c r="K70" s="99">
        <f t="shared" si="13"/>
        <v>3.7906243873034817E-2</v>
      </c>
      <c r="L70" s="99">
        <f t="shared" si="18"/>
        <v>3.7906243873034819</v>
      </c>
    </row>
    <row r="71" spans="1:12" x14ac:dyDescent="0.35">
      <c r="A71" s="98">
        <v>68</v>
      </c>
      <c r="B71" s="84">
        <v>158.5</v>
      </c>
      <c r="C71" s="99">
        <f t="shared" si="17"/>
        <v>163.49558328594225</v>
      </c>
      <c r="D71" s="99">
        <f t="shared" si="17"/>
        <v>164.85724053224871</v>
      </c>
      <c r="E71" s="99">
        <f t="shared" si="10"/>
        <v>162.13392603963578</v>
      </c>
      <c r="F71" s="99">
        <f t="shared" si="16"/>
        <v>-0.34041431157661606</v>
      </c>
      <c r="G71" s="99">
        <f t="shared" si="11"/>
        <v>164.17800943693095</v>
      </c>
      <c r="H71" s="100">
        <f t="shared" si="12"/>
        <v>-5.6780094369309495</v>
      </c>
      <c r="I71" s="99">
        <f t="shared" si="19"/>
        <v>5.6780094369309495</v>
      </c>
      <c r="J71" s="99">
        <f t="shared" si="20"/>
        <v>-3.5823403387576969</v>
      </c>
      <c r="K71" s="99">
        <f t="shared" si="13"/>
        <v>3.5823403387576967E-2</v>
      </c>
      <c r="L71" s="99">
        <f t="shared" si="18"/>
        <v>3.5823403387576969</v>
      </c>
    </row>
    <row r="72" spans="1:12" x14ac:dyDescent="0.35">
      <c r="A72" s="98">
        <v>69</v>
      </c>
      <c r="B72" s="84">
        <v>156.9</v>
      </c>
      <c r="C72" s="99">
        <f t="shared" si="17"/>
        <v>162.17646662875379</v>
      </c>
      <c r="D72" s="99">
        <f t="shared" si="17"/>
        <v>164.32108575154973</v>
      </c>
      <c r="E72" s="99">
        <f t="shared" si="10"/>
        <v>160.03184750595784</v>
      </c>
      <c r="F72" s="99">
        <f t="shared" si="16"/>
        <v>-0.53615478069898614</v>
      </c>
      <c r="G72" s="99">
        <f t="shared" si="11"/>
        <v>161.79351172805917</v>
      </c>
      <c r="H72" s="100">
        <f t="shared" si="12"/>
        <v>-4.8935117280591669</v>
      </c>
      <c r="I72" s="99">
        <f t="shared" si="19"/>
        <v>4.8935117280591669</v>
      </c>
      <c r="J72" s="99">
        <f t="shared" si="20"/>
        <v>-3.1188729943015723</v>
      </c>
      <c r="K72" s="99">
        <f t="shared" si="13"/>
        <v>3.1188729943015723E-2</v>
      </c>
      <c r="L72" s="99">
        <f t="shared" si="18"/>
        <v>3.1188729943015723</v>
      </c>
    </row>
    <row r="73" spans="1:12" x14ac:dyDescent="0.35">
      <c r="A73" s="98">
        <v>70</v>
      </c>
      <c r="B73" s="84">
        <v>155.4</v>
      </c>
      <c r="C73" s="99">
        <f t="shared" si="17"/>
        <v>160.82117330300304</v>
      </c>
      <c r="D73" s="99">
        <f t="shared" si="17"/>
        <v>163.6211032618404</v>
      </c>
      <c r="E73" s="99">
        <f t="shared" si="10"/>
        <v>158.02124334416567</v>
      </c>
      <c r="F73" s="99">
        <f t="shared" si="16"/>
        <v>-0.69998248970934185</v>
      </c>
      <c r="G73" s="99">
        <f t="shared" si="11"/>
        <v>159.49569272525886</v>
      </c>
      <c r="H73" s="100">
        <f t="shared" si="12"/>
        <v>-4.0956927252588571</v>
      </c>
      <c r="I73" s="99">
        <f t="shared" si="19"/>
        <v>4.0956927252588571</v>
      </c>
      <c r="J73" s="99">
        <f t="shared" si="20"/>
        <v>-2.6355809042849785</v>
      </c>
      <c r="K73" s="99">
        <f t="shared" si="13"/>
        <v>2.6355809042849787E-2</v>
      </c>
      <c r="L73" s="99">
        <f t="shared" si="18"/>
        <v>2.6355809042849785</v>
      </c>
    </row>
    <row r="74" spans="1:12" x14ac:dyDescent="0.35">
      <c r="A74" s="98">
        <v>71</v>
      </c>
      <c r="B74" s="84">
        <v>154.30000000000001</v>
      </c>
      <c r="C74" s="99">
        <f t="shared" si="17"/>
        <v>159.51693864240244</v>
      </c>
      <c r="D74" s="99">
        <f t="shared" si="17"/>
        <v>162.80027033795281</v>
      </c>
      <c r="E74" s="99">
        <f t="shared" si="10"/>
        <v>156.23360694685206</v>
      </c>
      <c r="F74" s="99">
        <f t="shared" si="16"/>
        <v>-0.82083292388759332</v>
      </c>
      <c r="G74" s="99">
        <f t="shared" si="11"/>
        <v>157.32126085445634</v>
      </c>
      <c r="H74" s="100">
        <f t="shared" si="12"/>
        <v>-3.0212608544563295</v>
      </c>
      <c r="I74" s="99">
        <f t="shared" si="19"/>
        <v>3.0212608544563295</v>
      </c>
      <c r="J74" s="99">
        <f t="shared" si="20"/>
        <v>-1.9580433275802525</v>
      </c>
      <c r="K74" s="99">
        <f t="shared" si="13"/>
        <v>1.9580433275802524E-2</v>
      </c>
      <c r="L74" s="99">
        <f t="shared" si="18"/>
        <v>1.9580433275802525</v>
      </c>
    </row>
    <row r="75" spans="1:12" x14ac:dyDescent="0.35">
      <c r="A75" s="98">
        <v>72</v>
      </c>
      <c r="B75" s="84">
        <v>153.5</v>
      </c>
      <c r="C75" s="99">
        <f t="shared" si="17"/>
        <v>158.31355091392197</v>
      </c>
      <c r="D75" s="99">
        <f t="shared" si="17"/>
        <v>161.90292645314665</v>
      </c>
      <c r="E75" s="99">
        <f t="shared" si="10"/>
        <v>154.7241753746973</v>
      </c>
      <c r="F75" s="99">
        <f t="shared" si="16"/>
        <v>-0.897343884806169</v>
      </c>
      <c r="G75" s="99">
        <f t="shared" si="11"/>
        <v>155.41277402296447</v>
      </c>
      <c r="H75" s="100">
        <f t="shared" si="12"/>
        <v>-1.9127740229644701</v>
      </c>
      <c r="I75" s="99">
        <f t="shared" si="19"/>
        <v>1.9127740229644701</v>
      </c>
      <c r="J75" s="99">
        <f t="shared" si="20"/>
        <v>-1.2461068553514463</v>
      </c>
      <c r="K75" s="99">
        <f t="shared" si="13"/>
        <v>1.2461068553514462E-2</v>
      </c>
      <c r="L75" s="99">
        <f t="shared" si="18"/>
        <v>1.2461068553514463</v>
      </c>
    </row>
    <row r="76" spans="1:12" x14ac:dyDescent="0.35">
      <c r="A76" s="98">
        <v>73</v>
      </c>
      <c r="B76" s="84">
        <v>151.9</v>
      </c>
      <c r="C76" s="99">
        <f t="shared" si="17"/>
        <v>157.03084073113757</v>
      </c>
      <c r="D76" s="99">
        <f t="shared" si="17"/>
        <v>160.92850930874485</v>
      </c>
      <c r="E76" s="99">
        <f t="shared" si="10"/>
        <v>153.1331721535303</v>
      </c>
      <c r="F76" s="99">
        <f t="shared" si="16"/>
        <v>-0.97441714440181926</v>
      </c>
      <c r="G76" s="99">
        <f t="shared" si="11"/>
        <v>153.82683148989113</v>
      </c>
      <c r="H76" s="100">
        <f t="shared" si="12"/>
        <v>-1.9268314898911285</v>
      </c>
      <c r="I76" s="99">
        <f t="shared" si="19"/>
        <v>1.9268314898911285</v>
      </c>
      <c r="J76" s="99">
        <f t="shared" si="20"/>
        <v>-1.2684868267881031</v>
      </c>
      <c r="K76" s="99">
        <f t="shared" si="13"/>
        <v>1.268486826788103E-2</v>
      </c>
      <c r="L76" s="99">
        <f t="shared" si="18"/>
        <v>1.2684868267881031</v>
      </c>
    </row>
    <row r="77" spans="1:12" x14ac:dyDescent="0.35">
      <c r="A77" s="98">
        <v>74</v>
      </c>
      <c r="B77" s="84">
        <v>150.69999999999999</v>
      </c>
      <c r="C77" s="99">
        <f t="shared" si="17"/>
        <v>155.76467258491004</v>
      </c>
      <c r="D77" s="99">
        <f t="shared" si="17"/>
        <v>159.89574196397791</v>
      </c>
      <c r="E77" s="99">
        <f t="shared" si="10"/>
        <v>151.63360320584218</v>
      </c>
      <c r="F77" s="99">
        <f t="shared" si="16"/>
        <v>-1.0327673447669667</v>
      </c>
      <c r="G77" s="99">
        <f t="shared" si="11"/>
        <v>152.15875500912847</v>
      </c>
      <c r="H77" s="100">
        <f t="shared" si="12"/>
        <v>-1.4587550091284811</v>
      </c>
      <c r="I77" s="99">
        <f t="shared" si="19"/>
        <v>1.4587550091284811</v>
      </c>
      <c r="J77" s="99">
        <f t="shared" si="20"/>
        <v>-0.96798607108724699</v>
      </c>
      <c r="K77" s="99">
        <f t="shared" si="13"/>
        <v>9.6798607108724705E-3</v>
      </c>
      <c r="L77" s="99">
        <f t="shared" si="18"/>
        <v>0.96798607108724699</v>
      </c>
    </row>
    <row r="78" spans="1:12" x14ac:dyDescent="0.35">
      <c r="A78" s="98">
        <v>75</v>
      </c>
      <c r="B78" s="84">
        <v>150.4</v>
      </c>
      <c r="C78" s="99">
        <f t="shared" si="17"/>
        <v>154.69173806792804</v>
      </c>
      <c r="D78" s="99">
        <f t="shared" si="17"/>
        <v>158.85494118476794</v>
      </c>
      <c r="E78" s="99">
        <f t="shared" si="10"/>
        <v>150.52853495108815</v>
      </c>
      <c r="F78" s="99">
        <f t="shared" si="16"/>
        <v>-1.0408007792099738</v>
      </c>
      <c r="G78" s="99">
        <f t="shared" si="11"/>
        <v>150.60083586107521</v>
      </c>
      <c r="H78" s="100">
        <f t="shared" si="12"/>
        <v>-0.20083586107520546</v>
      </c>
      <c r="I78" s="99">
        <f t="shared" si="19"/>
        <v>0.20083586107520546</v>
      </c>
      <c r="J78" s="99">
        <f t="shared" si="20"/>
        <v>-0.13353448209787597</v>
      </c>
      <c r="K78" s="99">
        <f t="shared" si="13"/>
        <v>1.3353448209787596E-3</v>
      </c>
      <c r="L78" s="99">
        <f t="shared" si="18"/>
        <v>0.13353448209787597</v>
      </c>
    </row>
    <row r="79" spans="1:12" x14ac:dyDescent="0.35">
      <c r="A79" s="98">
        <v>76</v>
      </c>
      <c r="B79" s="84">
        <v>150.4</v>
      </c>
      <c r="C79" s="99">
        <f t="shared" si="17"/>
        <v>153.83339045434244</v>
      </c>
      <c r="D79" s="99">
        <f t="shared" si="17"/>
        <v>157.85063103868285</v>
      </c>
      <c r="E79" s="99">
        <f t="shared" si="10"/>
        <v>149.81614987000202</v>
      </c>
      <c r="F79" s="99">
        <f t="shared" si="16"/>
        <v>-1.0043101460851034</v>
      </c>
      <c r="G79" s="99">
        <f t="shared" si="11"/>
        <v>149.48773417187817</v>
      </c>
      <c r="H79" s="100">
        <f t="shared" si="12"/>
        <v>0.9122658281218321</v>
      </c>
      <c r="I79" s="99">
        <f t="shared" si="19"/>
        <v>0.9122658281218321</v>
      </c>
      <c r="J79" s="99">
        <f t="shared" si="20"/>
        <v>0.60655972614483511</v>
      </c>
      <c r="K79" s="99">
        <f t="shared" si="13"/>
        <v>6.0655972614483515E-3</v>
      </c>
      <c r="L79" s="99">
        <f t="shared" si="18"/>
        <v>0.60655972614483511</v>
      </c>
    </row>
    <row r="80" spans="1:12" x14ac:dyDescent="0.35">
      <c r="A80" s="98">
        <v>77</v>
      </c>
      <c r="B80" s="84">
        <v>149.4</v>
      </c>
      <c r="C80" s="99">
        <f t="shared" si="17"/>
        <v>152.94671236347395</v>
      </c>
      <c r="D80" s="99">
        <f t="shared" si="17"/>
        <v>156.86984730364108</v>
      </c>
      <c r="E80" s="99">
        <f t="shared" si="10"/>
        <v>149.02357742330682</v>
      </c>
      <c r="F80" s="99">
        <f t="shared" si="16"/>
        <v>-0.98078373504178273</v>
      </c>
      <c r="G80" s="99">
        <f t="shared" si="11"/>
        <v>148.81183972391693</v>
      </c>
      <c r="H80" s="100">
        <f t="shared" si="12"/>
        <v>0.58816027608307309</v>
      </c>
      <c r="I80" s="99">
        <f t="shared" si="19"/>
        <v>0.58816027608307309</v>
      </c>
      <c r="J80" s="99">
        <f t="shared" si="20"/>
        <v>0.39368157703016937</v>
      </c>
      <c r="K80" s="99">
        <f t="shared" si="13"/>
        <v>3.9368157703016937E-3</v>
      </c>
      <c r="L80" s="99">
        <f t="shared" si="18"/>
        <v>0.39368157703016937</v>
      </c>
    </row>
    <row r="81" spans="1:12" x14ac:dyDescent="0.35">
      <c r="A81" s="98">
        <v>78</v>
      </c>
      <c r="B81" s="84">
        <v>149.19999999999999</v>
      </c>
      <c r="C81" s="99">
        <f t="shared" si="17"/>
        <v>152.19736989077916</v>
      </c>
      <c r="D81" s="99">
        <f t="shared" si="17"/>
        <v>155.93535182106871</v>
      </c>
      <c r="E81" s="99">
        <f t="shared" si="10"/>
        <v>148.45938796048961</v>
      </c>
      <c r="F81" s="99">
        <f t="shared" si="16"/>
        <v>-0.93449548257238746</v>
      </c>
      <c r="G81" s="99">
        <f t="shared" si="11"/>
        <v>148.04279368826502</v>
      </c>
      <c r="H81" s="100">
        <f t="shared" si="12"/>
        <v>1.1572063117349671</v>
      </c>
      <c r="I81" s="99">
        <f t="shared" si="19"/>
        <v>1.1572063117349671</v>
      </c>
      <c r="J81" s="99">
        <f t="shared" si="20"/>
        <v>0.77560744754354372</v>
      </c>
      <c r="K81" s="99">
        <f t="shared" si="13"/>
        <v>7.7560744754354375E-3</v>
      </c>
      <c r="L81" s="99">
        <f t="shared" si="18"/>
        <v>0.77560744754354372</v>
      </c>
    </row>
    <row r="82" spans="1:12" x14ac:dyDescent="0.35">
      <c r="A82" s="98">
        <v>79</v>
      </c>
      <c r="B82" s="84">
        <v>149.30000000000001</v>
      </c>
      <c r="C82" s="99">
        <f t="shared" si="17"/>
        <v>151.61789591262334</v>
      </c>
      <c r="D82" s="99">
        <f t="shared" si="17"/>
        <v>155.07186063937962</v>
      </c>
      <c r="E82" s="99">
        <f t="shared" si="10"/>
        <v>148.16393118586706</v>
      </c>
      <c r="F82" s="99">
        <f t="shared" si="16"/>
        <v>-0.86349118168907069</v>
      </c>
      <c r="G82" s="99">
        <f t="shared" si="11"/>
        <v>147.52489247791721</v>
      </c>
      <c r="H82" s="100">
        <f t="shared" si="12"/>
        <v>1.7751075220828056</v>
      </c>
      <c r="I82" s="99">
        <f t="shared" si="19"/>
        <v>1.7751075220828056</v>
      </c>
      <c r="J82" s="99">
        <f t="shared" si="20"/>
        <v>1.1889534642215709</v>
      </c>
      <c r="K82" s="99">
        <f t="shared" si="13"/>
        <v>1.188953464221571E-2</v>
      </c>
      <c r="L82" s="99">
        <f t="shared" si="18"/>
        <v>1.1889534642215709</v>
      </c>
    </row>
    <row r="83" spans="1:12" x14ac:dyDescent="0.35">
      <c r="A83" s="98">
        <v>80</v>
      </c>
      <c r="B83" s="84">
        <v>148.80000000000001</v>
      </c>
      <c r="C83" s="99">
        <f t="shared" si="17"/>
        <v>151.05431673009866</v>
      </c>
      <c r="D83" s="99">
        <f t="shared" si="17"/>
        <v>154.26835185752344</v>
      </c>
      <c r="E83" s="99">
        <f t="shared" si="10"/>
        <v>147.84028160267388</v>
      </c>
      <c r="F83" s="99">
        <f t="shared" si="16"/>
        <v>-0.80350878185619479</v>
      </c>
      <c r="G83" s="99">
        <f t="shared" si="11"/>
        <v>147.30044000417797</v>
      </c>
      <c r="H83" s="100">
        <f t="shared" si="12"/>
        <v>1.4995599958220396</v>
      </c>
      <c r="I83" s="99">
        <f t="shared" si="19"/>
        <v>1.4995599958220396</v>
      </c>
      <c r="J83" s="99">
        <f t="shared" si="20"/>
        <v>1.0077688143965318</v>
      </c>
      <c r="K83" s="99">
        <f t="shared" si="13"/>
        <v>1.0077688143965318E-2</v>
      </c>
      <c r="L83" s="99">
        <f t="shared" si="18"/>
        <v>1.0077688143965318</v>
      </c>
    </row>
    <row r="84" spans="1:12" x14ac:dyDescent="0.35">
      <c r="A84" s="98">
        <v>81</v>
      </c>
      <c r="B84" s="84">
        <v>148.4</v>
      </c>
      <c r="C84" s="99">
        <f t="shared" si="17"/>
        <v>150.52345338407895</v>
      </c>
      <c r="D84" s="99">
        <f t="shared" si="17"/>
        <v>153.51937216283454</v>
      </c>
      <c r="E84" s="99">
        <f t="shared" si="10"/>
        <v>147.52753460532335</v>
      </c>
      <c r="F84" s="99">
        <f t="shared" si="16"/>
        <v>-0.74897969468889869</v>
      </c>
      <c r="G84" s="99">
        <f t="shared" si="11"/>
        <v>147.0367728208177</v>
      </c>
      <c r="H84" s="100">
        <f t="shared" si="12"/>
        <v>1.363227179182303</v>
      </c>
      <c r="I84" s="99">
        <f t="shared" si="19"/>
        <v>1.363227179182303</v>
      </c>
      <c r="J84" s="99">
        <f t="shared" si="20"/>
        <v>0.91861669756219866</v>
      </c>
      <c r="K84" s="99">
        <f t="shared" si="13"/>
        <v>9.1861669756219868E-3</v>
      </c>
      <c r="L84" s="99">
        <f t="shared" si="18"/>
        <v>0.91861669756219866</v>
      </c>
    </row>
    <row r="85" spans="1:12" x14ac:dyDescent="0.35">
      <c r="A85" s="98">
        <v>82</v>
      </c>
      <c r="B85" s="84">
        <v>148.30000000000001</v>
      </c>
      <c r="C85" s="99">
        <f t="shared" ref="C85:D100" si="21">$B$107*B85+(1-$B$107)*C84</f>
        <v>150.07876270726317</v>
      </c>
      <c r="D85" s="99">
        <f t="shared" si="21"/>
        <v>152.83125027172028</v>
      </c>
      <c r="E85" s="99">
        <f t="shared" si="10"/>
        <v>147.32627514280605</v>
      </c>
      <c r="F85" s="99">
        <f t="shared" si="16"/>
        <v>-0.68812189111427813</v>
      </c>
      <c r="G85" s="99">
        <f t="shared" si="11"/>
        <v>146.77855491063445</v>
      </c>
      <c r="H85" s="100">
        <f t="shared" si="12"/>
        <v>1.5214450893655567</v>
      </c>
      <c r="I85" s="99">
        <f t="shared" si="19"/>
        <v>1.5214450893655567</v>
      </c>
      <c r="J85" s="99">
        <f t="shared" si="20"/>
        <v>1.0259238633618049</v>
      </c>
      <c r="K85" s="99">
        <f t="shared" si="13"/>
        <v>1.0259238633618049E-2</v>
      </c>
      <c r="L85" s="99">
        <f t="shared" si="18"/>
        <v>1.0259238633618049</v>
      </c>
    </row>
    <row r="86" spans="1:12" x14ac:dyDescent="0.35">
      <c r="A86" s="98">
        <v>83</v>
      </c>
      <c r="B86" s="84">
        <v>148.1</v>
      </c>
      <c r="C86" s="99">
        <f t="shared" si="21"/>
        <v>149.68301016581054</v>
      </c>
      <c r="D86" s="99">
        <f t="shared" si="21"/>
        <v>152.20160225053834</v>
      </c>
      <c r="E86" s="99">
        <f t="shared" si="10"/>
        <v>147.16441808108274</v>
      </c>
      <c r="F86" s="99">
        <f t="shared" si="16"/>
        <v>-0.62964802118194996</v>
      </c>
      <c r="G86" s="99">
        <f t="shared" si="11"/>
        <v>146.63815325169179</v>
      </c>
      <c r="H86" s="100">
        <f t="shared" si="12"/>
        <v>1.4618467483082043</v>
      </c>
      <c r="I86" s="99">
        <f t="shared" si="19"/>
        <v>1.4618467483082043</v>
      </c>
      <c r="J86" s="99">
        <f t="shared" si="20"/>
        <v>0.98706735199743711</v>
      </c>
      <c r="K86" s="99">
        <f t="shared" si="13"/>
        <v>9.8706735199743708E-3</v>
      </c>
      <c r="L86" s="99">
        <f t="shared" si="18"/>
        <v>0.98706735199743711</v>
      </c>
    </row>
    <row r="87" spans="1:12" x14ac:dyDescent="0.35">
      <c r="A87" s="98">
        <v>84</v>
      </c>
      <c r="B87" s="84">
        <v>148.1</v>
      </c>
      <c r="C87" s="99">
        <f t="shared" si="21"/>
        <v>149.36640813264844</v>
      </c>
      <c r="D87" s="99">
        <f t="shared" si="21"/>
        <v>151.63456342696037</v>
      </c>
      <c r="E87" s="99">
        <f t="shared" si="10"/>
        <v>147.09825283833652</v>
      </c>
      <c r="F87" s="99">
        <f t="shared" si="16"/>
        <v>-0.56703882357798108</v>
      </c>
      <c r="G87" s="99">
        <f t="shared" si="11"/>
        <v>146.53477005990078</v>
      </c>
      <c r="H87" s="100">
        <f t="shared" si="12"/>
        <v>1.5652299400992149</v>
      </c>
      <c r="I87" s="99">
        <f t="shared" si="19"/>
        <v>1.5652299400992149</v>
      </c>
      <c r="J87" s="99">
        <f t="shared" si="20"/>
        <v>1.0568736935173633</v>
      </c>
      <c r="K87" s="99">
        <f t="shared" si="13"/>
        <v>1.0568736935173632E-2</v>
      </c>
      <c r="L87" s="99">
        <f t="shared" si="18"/>
        <v>1.0568736935173633</v>
      </c>
    </row>
    <row r="88" spans="1:12" x14ac:dyDescent="0.35">
      <c r="A88" s="98">
        <v>85</v>
      </c>
      <c r="B88" s="84">
        <v>147.4</v>
      </c>
      <c r="C88" s="99">
        <f t="shared" si="21"/>
        <v>148.97312650611877</v>
      </c>
      <c r="D88" s="99">
        <f t="shared" si="21"/>
        <v>151.10227604279206</v>
      </c>
      <c r="E88" s="99">
        <f t="shared" si="10"/>
        <v>146.84397696944549</v>
      </c>
      <c r="F88" s="99">
        <f t="shared" si="16"/>
        <v>-0.53228738416832044</v>
      </c>
      <c r="G88" s="99">
        <f t="shared" si="11"/>
        <v>146.53121401475855</v>
      </c>
      <c r="H88" s="100">
        <f t="shared" si="12"/>
        <v>0.868785985241459</v>
      </c>
      <c r="I88" s="99">
        <f t="shared" si="19"/>
        <v>0.868785985241459</v>
      </c>
      <c r="J88" s="99">
        <f t="shared" si="20"/>
        <v>0.58940704561835744</v>
      </c>
      <c r="K88" s="99">
        <f t="shared" si="13"/>
        <v>5.8940704561835748E-3</v>
      </c>
      <c r="L88" s="99">
        <f t="shared" si="18"/>
        <v>0.58940704561835744</v>
      </c>
    </row>
    <row r="89" spans="1:12" x14ac:dyDescent="0.35">
      <c r="A89" s="98">
        <v>86</v>
      </c>
      <c r="B89" s="84">
        <v>148.1</v>
      </c>
      <c r="C89" s="99">
        <f t="shared" si="21"/>
        <v>148.79850120489502</v>
      </c>
      <c r="D89" s="99">
        <f t="shared" si="21"/>
        <v>150.64152107521267</v>
      </c>
      <c r="E89" s="99">
        <f t="shared" si="10"/>
        <v>146.95548133457737</v>
      </c>
      <c r="F89" s="99">
        <f t="shared" si="16"/>
        <v>-0.46075496757941181</v>
      </c>
      <c r="G89" s="99">
        <f t="shared" si="11"/>
        <v>146.31168958527718</v>
      </c>
      <c r="H89" s="100">
        <f t="shared" si="12"/>
        <v>1.7883104147228153</v>
      </c>
      <c r="I89" s="99">
        <f t="shared" si="19"/>
        <v>1.7883104147228153</v>
      </c>
      <c r="J89" s="99">
        <f t="shared" si="20"/>
        <v>1.2075019680775254</v>
      </c>
      <c r="K89" s="99">
        <f t="shared" si="13"/>
        <v>1.2075019680775255E-2</v>
      </c>
      <c r="L89" s="99">
        <f t="shared" si="18"/>
        <v>1.2075019680775254</v>
      </c>
    </row>
    <row r="90" spans="1:12" x14ac:dyDescent="0.35">
      <c r="A90" s="98">
        <v>87</v>
      </c>
      <c r="B90" s="84">
        <v>147.9</v>
      </c>
      <c r="C90" s="99">
        <f t="shared" si="21"/>
        <v>148.61880096391602</v>
      </c>
      <c r="D90" s="99">
        <f t="shared" si="21"/>
        <v>150.23697705295334</v>
      </c>
      <c r="E90" s="99">
        <f t="shared" si="10"/>
        <v>147.0006248748787</v>
      </c>
      <c r="F90" s="99">
        <f t="shared" si="16"/>
        <v>-0.40454402225932995</v>
      </c>
      <c r="G90" s="99">
        <f t="shared" si="11"/>
        <v>146.49472636699795</v>
      </c>
      <c r="H90" s="100">
        <f t="shared" si="12"/>
        <v>1.4052736330020537</v>
      </c>
      <c r="I90" s="99">
        <f t="shared" si="19"/>
        <v>1.4052736330020537</v>
      </c>
      <c r="J90" s="99">
        <f t="shared" si="20"/>
        <v>0.95015120554567523</v>
      </c>
      <c r="K90" s="99">
        <f t="shared" si="13"/>
        <v>9.5015120554567522E-3</v>
      </c>
      <c r="L90" s="99">
        <f t="shared" si="18"/>
        <v>0.95015120554567523</v>
      </c>
    </row>
    <row r="91" spans="1:12" x14ac:dyDescent="0.35">
      <c r="A91" s="98">
        <v>88</v>
      </c>
      <c r="B91" s="84">
        <v>147.9</v>
      </c>
      <c r="C91" s="99">
        <f t="shared" si="21"/>
        <v>148.47504077113283</v>
      </c>
      <c r="D91" s="99">
        <f t="shared" si="21"/>
        <v>149.88458979658924</v>
      </c>
      <c r="E91" s="99">
        <f t="shared" si="10"/>
        <v>147.06549174567641</v>
      </c>
      <c r="F91" s="99">
        <f t="shared" si="16"/>
        <v>-0.35238725636410351</v>
      </c>
      <c r="G91" s="99">
        <f t="shared" si="11"/>
        <v>146.59608085261937</v>
      </c>
      <c r="H91" s="100">
        <f t="shared" si="12"/>
        <v>1.3039191473806397</v>
      </c>
      <c r="I91" s="99">
        <f t="shared" si="19"/>
        <v>1.3039191473806397</v>
      </c>
      <c r="J91" s="99">
        <f t="shared" si="20"/>
        <v>0.88162214156905994</v>
      </c>
      <c r="K91" s="99">
        <f t="shared" si="13"/>
        <v>8.8162214156905991E-3</v>
      </c>
      <c r="L91" s="99">
        <f t="shared" si="18"/>
        <v>0.88162214156905994</v>
      </c>
    </row>
    <row r="92" spans="1:12" x14ac:dyDescent="0.35">
      <c r="A92" s="98">
        <v>89</v>
      </c>
      <c r="B92" s="84">
        <v>148.5</v>
      </c>
      <c r="C92" s="99">
        <f t="shared" si="21"/>
        <v>148.48003261690627</v>
      </c>
      <c r="D92" s="99">
        <f t="shared" si="21"/>
        <v>149.60367836065265</v>
      </c>
      <c r="E92" s="99">
        <f t="shared" ref="E92:E105" si="22">2*C92-D92</f>
        <v>147.35638687315989</v>
      </c>
      <c r="F92" s="99">
        <f t="shared" si="16"/>
        <v>-0.28091143593659496</v>
      </c>
      <c r="G92" s="99">
        <f t="shared" ref="G92:G102" si="23">E91+F91</f>
        <v>146.71310448931231</v>
      </c>
      <c r="H92" s="100">
        <f t="shared" ref="H92:H105" si="24">B92-G92</f>
        <v>1.7868955106876854</v>
      </c>
      <c r="I92" s="99">
        <f t="shared" si="19"/>
        <v>1.7868955106876854</v>
      </c>
      <c r="J92" s="99">
        <f t="shared" si="20"/>
        <v>1.2032966401937275</v>
      </c>
      <c r="K92" s="99">
        <f t="shared" ref="K92:K105" si="25">I92/B92</f>
        <v>1.2032966401937276E-2</v>
      </c>
      <c r="L92" s="99">
        <f t="shared" si="18"/>
        <v>1.2032966401937275</v>
      </c>
    </row>
    <row r="93" spans="1:12" x14ac:dyDescent="0.35">
      <c r="A93" s="98">
        <v>90</v>
      </c>
      <c r="B93" s="84">
        <v>149.19999999999999</v>
      </c>
      <c r="C93" s="99">
        <f t="shared" si="21"/>
        <v>148.62402609352503</v>
      </c>
      <c r="D93" s="99">
        <f t="shared" si="21"/>
        <v>149.40774790722713</v>
      </c>
      <c r="E93" s="99">
        <f t="shared" si="22"/>
        <v>147.84030427982293</v>
      </c>
      <c r="F93" s="99">
        <f t="shared" si="16"/>
        <v>-0.19593045342552529</v>
      </c>
      <c r="G93" s="99">
        <f t="shared" si="23"/>
        <v>147.0754754372233</v>
      </c>
      <c r="H93" s="100">
        <f t="shared" si="24"/>
        <v>2.1245245627766849</v>
      </c>
      <c r="I93" s="99">
        <f t="shared" si="19"/>
        <v>2.1245245627766849</v>
      </c>
      <c r="J93" s="99">
        <f t="shared" si="20"/>
        <v>1.4239440769280731</v>
      </c>
      <c r="K93" s="99">
        <f t="shared" si="25"/>
        <v>1.423944076928073E-2</v>
      </c>
      <c r="L93" s="99">
        <f t="shared" si="18"/>
        <v>1.4239440769280731</v>
      </c>
    </row>
    <row r="94" spans="1:12" x14ac:dyDescent="0.35">
      <c r="A94" s="98">
        <v>91</v>
      </c>
      <c r="B94" s="84">
        <v>150.30000000000001</v>
      </c>
      <c r="C94" s="99">
        <f t="shared" si="21"/>
        <v>148.95922087482003</v>
      </c>
      <c r="D94" s="99">
        <f t="shared" si="21"/>
        <v>149.31804250074572</v>
      </c>
      <c r="E94" s="99">
        <f t="shared" si="22"/>
        <v>148.60039924889435</v>
      </c>
      <c r="F94" s="99">
        <f t="shared" si="16"/>
        <v>-8.9705406481421335E-2</v>
      </c>
      <c r="G94" s="99">
        <f t="shared" si="23"/>
        <v>147.64437382639741</v>
      </c>
      <c r="H94" s="100">
        <f t="shared" si="24"/>
        <v>2.6556261736025988</v>
      </c>
      <c r="I94" s="99">
        <f t="shared" si="19"/>
        <v>2.6556261736025988</v>
      </c>
      <c r="J94" s="99">
        <f t="shared" si="20"/>
        <v>1.7668836817049889</v>
      </c>
      <c r="K94" s="99">
        <f t="shared" si="25"/>
        <v>1.766883681704989E-2</v>
      </c>
      <c r="L94" s="99">
        <f t="shared" si="18"/>
        <v>1.7668836817049889</v>
      </c>
    </row>
    <row r="95" spans="1:12" x14ac:dyDescent="0.35">
      <c r="A95" s="98">
        <v>92</v>
      </c>
      <c r="B95" s="84">
        <v>149.9</v>
      </c>
      <c r="C95" s="99">
        <f t="shared" si="21"/>
        <v>149.14737669985604</v>
      </c>
      <c r="D95" s="99">
        <f t="shared" si="21"/>
        <v>149.28390934056779</v>
      </c>
      <c r="E95" s="99">
        <f t="shared" si="22"/>
        <v>149.01084405914429</v>
      </c>
      <c r="F95" s="99">
        <f t="shared" si="16"/>
        <v>-3.4133160177937327E-2</v>
      </c>
      <c r="G95" s="99">
        <f t="shared" si="23"/>
        <v>148.51069384241293</v>
      </c>
      <c r="H95" s="100">
        <f t="shared" si="24"/>
        <v>1.3893061575870718</v>
      </c>
      <c r="I95" s="99">
        <f t="shared" si="19"/>
        <v>1.3893061575870718</v>
      </c>
      <c r="J95" s="99">
        <f t="shared" si="20"/>
        <v>0.92682198638230262</v>
      </c>
      <c r="K95" s="99">
        <f t="shared" si="25"/>
        <v>9.2682198638230264E-3</v>
      </c>
      <c r="L95" s="99">
        <f t="shared" si="18"/>
        <v>0.92682198638230262</v>
      </c>
    </row>
    <row r="96" spans="1:12" x14ac:dyDescent="0.35">
      <c r="A96" s="98">
        <v>93</v>
      </c>
      <c r="B96" s="84">
        <v>150</v>
      </c>
      <c r="C96" s="99">
        <f t="shared" si="21"/>
        <v>149.31790135988484</v>
      </c>
      <c r="D96" s="99">
        <f t="shared" si="21"/>
        <v>149.29070774443119</v>
      </c>
      <c r="E96" s="99">
        <f t="shared" si="22"/>
        <v>149.3450949753385</v>
      </c>
      <c r="F96" s="99">
        <f t="shared" si="16"/>
        <v>6.7984038634136823E-3</v>
      </c>
      <c r="G96" s="99">
        <f t="shared" si="23"/>
        <v>148.97671089896636</v>
      </c>
      <c r="H96" s="100">
        <f t="shared" si="24"/>
        <v>1.0232891010336402</v>
      </c>
      <c r="I96" s="99">
        <f t="shared" si="19"/>
        <v>1.0232891010336402</v>
      </c>
      <c r="J96" s="99">
        <f t="shared" si="20"/>
        <v>0.68219273402242686</v>
      </c>
      <c r="K96" s="99">
        <f t="shared" si="25"/>
        <v>6.8219273402242682E-3</v>
      </c>
      <c r="L96" s="99">
        <f t="shared" si="18"/>
        <v>0.68219273402242686</v>
      </c>
    </row>
    <row r="97" spans="1:12" x14ac:dyDescent="0.35">
      <c r="A97" s="98">
        <v>94</v>
      </c>
      <c r="B97" s="84">
        <v>150.6</v>
      </c>
      <c r="C97" s="99">
        <f t="shared" si="21"/>
        <v>149.57432108790789</v>
      </c>
      <c r="D97" s="99">
        <f t="shared" si="21"/>
        <v>149.34743041312652</v>
      </c>
      <c r="E97" s="99">
        <f t="shared" si="22"/>
        <v>149.80121176268926</v>
      </c>
      <c r="F97" s="99">
        <f t="shared" si="16"/>
        <v>5.6722668695343259E-2</v>
      </c>
      <c r="G97" s="99">
        <f t="shared" si="23"/>
        <v>149.3518933792019</v>
      </c>
      <c r="H97" s="100">
        <f t="shared" si="24"/>
        <v>1.2481066207980973</v>
      </c>
      <c r="I97" s="99">
        <f t="shared" si="19"/>
        <v>1.2481066207980973</v>
      </c>
      <c r="J97" s="99">
        <f t="shared" si="20"/>
        <v>0.82875605630683757</v>
      </c>
      <c r="K97" s="99">
        <f t="shared" si="25"/>
        <v>8.287560563068376E-3</v>
      </c>
      <c r="L97" s="99">
        <f t="shared" si="18"/>
        <v>0.82875605630683757</v>
      </c>
    </row>
    <row r="98" spans="1:12" x14ac:dyDescent="0.35">
      <c r="A98" s="98">
        <v>95</v>
      </c>
      <c r="B98" s="84">
        <v>150.69999999999999</v>
      </c>
      <c r="C98" s="99">
        <f t="shared" si="21"/>
        <v>149.79945687032631</v>
      </c>
      <c r="D98" s="99">
        <f t="shared" si="21"/>
        <v>149.43783570456648</v>
      </c>
      <c r="E98" s="99">
        <f t="shared" si="22"/>
        <v>150.16107803608614</v>
      </c>
      <c r="F98" s="99">
        <f t="shared" si="16"/>
        <v>9.0405291439957125E-2</v>
      </c>
      <c r="G98" s="99">
        <f t="shared" si="23"/>
        <v>149.85793443138459</v>
      </c>
      <c r="H98" s="100">
        <f t="shared" si="24"/>
        <v>0.84206556861539639</v>
      </c>
      <c r="I98" s="99">
        <f t="shared" si="19"/>
        <v>0.84206556861539639</v>
      </c>
      <c r="J98" s="99">
        <f t="shared" si="20"/>
        <v>0.55876945495381314</v>
      </c>
      <c r="K98" s="99">
        <f t="shared" si="25"/>
        <v>5.5876945495381318E-3</v>
      </c>
      <c r="L98" s="99">
        <f t="shared" si="18"/>
        <v>0.55876945495381314</v>
      </c>
    </row>
    <row r="99" spans="1:12" x14ac:dyDescent="0.35">
      <c r="A99" s="98">
        <v>96</v>
      </c>
      <c r="B99" s="84">
        <v>151.30000000000001</v>
      </c>
      <c r="C99" s="99">
        <f t="shared" si="21"/>
        <v>150.09956549626105</v>
      </c>
      <c r="D99" s="99">
        <f t="shared" si="21"/>
        <v>149.57018166290541</v>
      </c>
      <c r="E99" s="99">
        <f t="shared" si="22"/>
        <v>150.62894932961669</v>
      </c>
      <c r="F99" s="99">
        <f t="shared" si="16"/>
        <v>0.1323459583389095</v>
      </c>
      <c r="G99" s="99">
        <f t="shared" si="23"/>
        <v>150.2514833275261</v>
      </c>
      <c r="H99" s="100">
        <f t="shared" si="24"/>
        <v>1.0485166724739088</v>
      </c>
      <c r="I99" s="99">
        <f t="shared" si="19"/>
        <v>1.0485166724739088</v>
      </c>
      <c r="J99" s="99">
        <f t="shared" si="20"/>
        <v>0.6930050710336475</v>
      </c>
      <c r="K99" s="99">
        <f t="shared" si="25"/>
        <v>6.9300507103364755E-3</v>
      </c>
      <c r="L99" s="99">
        <f t="shared" si="18"/>
        <v>0.6930050710336475</v>
      </c>
    </row>
    <row r="100" spans="1:12" x14ac:dyDescent="0.35">
      <c r="A100" s="98">
        <v>97</v>
      </c>
      <c r="B100" s="84">
        <v>150.4</v>
      </c>
      <c r="C100" s="99">
        <f t="shared" si="21"/>
        <v>150.15965239700884</v>
      </c>
      <c r="D100" s="99">
        <f t="shared" si="21"/>
        <v>149.68807580972612</v>
      </c>
      <c r="E100" s="99">
        <f t="shared" si="22"/>
        <v>150.63122898429157</v>
      </c>
      <c r="F100" s="99">
        <f t="shared" si="16"/>
        <v>0.11789414682068156</v>
      </c>
      <c r="G100" s="99">
        <f t="shared" si="23"/>
        <v>150.76129528795559</v>
      </c>
      <c r="H100" s="100">
        <f t="shared" si="24"/>
        <v>-0.36129528795558485</v>
      </c>
      <c r="I100" s="99">
        <f t="shared" si="19"/>
        <v>0.36129528795558485</v>
      </c>
      <c r="J100" s="99">
        <f t="shared" si="20"/>
        <v>-0.24022293082153248</v>
      </c>
      <c r="K100" s="99">
        <f t="shared" si="25"/>
        <v>2.4022293082153249E-3</v>
      </c>
      <c r="L100" s="99">
        <f t="shared" si="18"/>
        <v>0.24022293082153248</v>
      </c>
    </row>
    <row r="101" spans="1:12" x14ac:dyDescent="0.35">
      <c r="A101" s="98">
        <v>98</v>
      </c>
      <c r="B101" s="84">
        <v>151.1</v>
      </c>
      <c r="C101" s="99">
        <f t="shared" ref="C101:D105" si="26">$B$107*B101+(1-$B$107)*C100</f>
        <v>150.34772191760709</v>
      </c>
      <c r="D101" s="99">
        <f t="shared" si="26"/>
        <v>149.82000503130232</v>
      </c>
      <c r="E101" s="99">
        <f>2*C101-D101</f>
        <v>150.87543880391186</v>
      </c>
      <c r="F101" s="99">
        <f t="shared" si="16"/>
        <v>0.13192922157619336</v>
      </c>
      <c r="G101" s="99">
        <f t="shared" si="23"/>
        <v>150.74912313111224</v>
      </c>
      <c r="H101" s="100">
        <f t="shared" si="24"/>
        <v>0.35087686888775238</v>
      </c>
      <c r="I101" s="99">
        <f t="shared" si="19"/>
        <v>0.35087686888775238</v>
      </c>
      <c r="J101" s="99">
        <f t="shared" si="20"/>
        <v>0.23221500257296651</v>
      </c>
      <c r="K101" s="99">
        <f t="shared" si="25"/>
        <v>2.3221500257296652E-3</v>
      </c>
      <c r="L101" s="99">
        <f t="shared" si="18"/>
        <v>0.23221500257296651</v>
      </c>
    </row>
    <row r="102" spans="1:12" x14ac:dyDescent="0.35">
      <c r="A102" s="98">
        <v>99</v>
      </c>
      <c r="B102" s="84">
        <v>150.4</v>
      </c>
      <c r="C102" s="99">
        <f t="shared" si="26"/>
        <v>150.35817753408568</v>
      </c>
      <c r="D102" s="99">
        <f t="shared" si="26"/>
        <v>149.927639531859</v>
      </c>
      <c r="E102" s="99">
        <f t="shared" si="22"/>
        <v>150.78871553631237</v>
      </c>
      <c r="F102" s="99">
        <f t="shared" si="16"/>
        <v>0.10763450055667079</v>
      </c>
      <c r="G102" s="99">
        <f t="shared" si="23"/>
        <v>151.00736802548806</v>
      </c>
      <c r="H102" s="100">
        <f t="shared" si="24"/>
        <v>-0.60736802548805713</v>
      </c>
      <c r="I102" s="99">
        <f t="shared" si="19"/>
        <v>0.60736802548805713</v>
      </c>
      <c r="J102" s="99">
        <f t="shared" si="20"/>
        <v>-0.40383512332982524</v>
      </c>
      <c r="K102" s="99">
        <f t="shared" si="25"/>
        <v>4.0383512332982522E-3</v>
      </c>
      <c r="L102" s="99">
        <f t="shared" si="18"/>
        <v>0.40383512332982524</v>
      </c>
    </row>
    <row r="103" spans="1:12" x14ac:dyDescent="0.35">
      <c r="A103" s="98">
        <v>100</v>
      </c>
      <c r="B103" s="84">
        <v>150.19999999999999</v>
      </c>
      <c r="C103" s="99">
        <f t="shared" si="26"/>
        <v>150.32654202726854</v>
      </c>
      <c r="D103" s="99">
        <f t="shared" si="26"/>
        <v>150.00742003094092</v>
      </c>
      <c r="E103" s="99">
        <f t="shared" si="22"/>
        <v>150.64566402359617</v>
      </c>
      <c r="F103" s="99">
        <f t="shared" si="16"/>
        <v>7.9780499081905987E-2</v>
      </c>
      <c r="G103" s="99">
        <f>E102+F102</f>
        <v>150.89635003686902</v>
      </c>
      <c r="H103" s="100">
        <f t="shared" si="24"/>
        <v>-0.69635003686903474</v>
      </c>
      <c r="I103" s="99">
        <f t="shared" si="19"/>
        <v>0.69635003686903474</v>
      </c>
      <c r="J103" s="99">
        <f t="shared" si="20"/>
        <v>-0.46361520430694725</v>
      </c>
      <c r="K103" s="99">
        <f t="shared" si="25"/>
        <v>4.6361520430694726E-3</v>
      </c>
      <c r="L103" s="99">
        <f t="shared" si="18"/>
        <v>0.46361520430694725</v>
      </c>
    </row>
    <row r="104" spans="1:12" x14ac:dyDescent="0.35">
      <c r="A104" s="98">
        <v>101</v>
      </c>
      <c r="B104" s="84">
        <v>149.80000000000001</v>
      </c>
      <c r="C104" s="99">
        <f t="shared" si="26"/>
        <v>150.22123362181483</v>
      </c>
      <c r="D104" s="99">
        <f t="shared" si="26"/>
        <v>150.05018274911572</v>
      </c>
      <c r="E104" s="99">
        <f t="shared" si="22"/>
        <v>150.39228449451394</v>
      </c>
      <c r="F104" s="99">
        <f t="shared" si="16"/>
        <v>4.2762718174778058E-2</v>
      </c>
      <c r="G104" s="99">
        <f>E103+F103</f>
        <v>150.72544452267806</v>
      </c>
      <c r="H104" s="100">
        <f t="shared" si="24"/>
        <v>-0.925444522678049</v>
      </c>
      <c r="I104" s="99">
        <f t="shared" si="19"/>
        <v>0.925444522678049</v>
      </c>
      <c r="J104" s="99">
        <f t="shared" si="20"/>
        <v>-0.61778673075971224</v>
      </c>
      <c r="K104" s="99">
        <f t="shared" si="25"/>
        <v>6.1778673075971223E-3</v>
      </c>
      <c r="L104" s="99">
        <f t="shared" si="18"/>
        <v>0.61778673075971224</v>
      </c>
    </row>
    <row r="105" spans="1:12" x14ac:dyDescent="0.35">
      <c r="A105" s="98">
        <v>102</v>
      </c>
      <c r="B105" s="84">
        <v>150</v>
      </c>
      <c r="C105" s="99">
        <f t="shared" si="26"/>
        <v>150.17698689745185</v>
      </c>
      <c r="D105" s="99">
        <f t="shared" si="26"/>
        <v>150.07554357878294</v>
      </c>
      <c r="E105" s="99">
        <f t="shared" si="22"/>
        <v>150.27843021612077</v>
      </c>
      <c r="F105" s="99">
        <f t="shared" si="16"/>
        <v>2.5360829667228302E-2</v>
      </c>
      <c r="G105" s="99">
        <f>E104+F104</f>
        <v>150.43504721268872</v>
      </c>
      <c r="H105" s="100">
        <f t="shared" si="24"/>
        <v>-0.43504721268871549</v>
      </c>
      <c r="I105" s="99">
        <f t="shared" si="19"/>
        <v>0.43504721268871549</v>
      </c>
      <c r="J105" s="99">
        <f t="shared" si="20"/>
        <v>-0.29003147512581035</v>
      </c>
      <c r="K105" s="99">
        <f t="shared" si="25"/>
        <v>2.9003147512581032E-3</v>
      </c>
      <c r="L105" s="99">
        <f t="shared" si="18"/>
        <v>0.29003147512581035</v>
      </c>
    </row>
    <row r="106" spans="1:12" s="101" customFormat="1" x14ac:dyDescent="0.35"/>
    <row r="107" spans="1:12" ht="23.5" x14ac:dyDescent="0.55000000000000004">
      <c r="A107" s="102" t="s">
        <v>123</v>
      </c>
      <c r="B107" s="103">
        <v>0.2</v>
      </c>
      <c r="H107" s="104" t="s">
        <v>124</v>
      </c>
      <c r="I107" s="104" t="s">
        <v>124</v>
      </c>
      <c r="J107" s="104" t="s">
        <v>125</v>
      </c>
      <c r="K107" s="104" t="s">
        <v>124</v>
      </c>
      <c r="L107" s="104" t="s">
        <v>125</v>
      </c>
    </row>
    <row r="108" spans="1:12" s="105" customFormat="1" ht="14.25" customHeight="1" x14ac:dyDescent="0.35">
      <c r="H108" s="106">
        <f>SUM(H13:H27)</f>
        <v>14.710294951183698</v>
      </c>
      <c r="I108" s="106">
        <f>SUM(I13:I27)</f>
        <v>16.677120367477926</v>
      </c>
      <c r="J108" s="106">
        <f>SUM(J13:J27)</f>
        <v>11.558496026367564</v>
      </c>
      <c r="K108" s="106">
        <f>SUM(K13:K27)</f>
        <v>0.13186277384744605</v>
      </c>
      <c r="L108" s="106">
        <f>SUM(L13:L27)</f>
        <v>13.186277384744603</v>
      </c>
    </row>
    <row r="109" spans="1:12" s="101" customFormat="1" ht="14.25" customHeight="1" x14ac:dyDescent="0.35">
      <c r="H109" s="107"/>
      <c r="I109" s="107"/>
      <c r="J109" s="107"/>
      <c r="K109" s="107"/>
      <c r="L109" s="107"/>
    </row>
    <row r="110" spans="1:12" s="108" customFormat="1" ht="14.25" customHeight="1" x14ac:dyDescent="0.45">
      <c r="C110" s="109" t="s">
        <v>126</v>
      </c>
      <c r="H110" s="110"/>
      <c r="I110" s="110"/>
      <c r="J110" s="110"/>
      <c r="K110" s="110"/>
      <c r="L110" s="110"/>
    </row>
    <row r="111" spans="1:12" x14ac:dyDescent="0.35">
      <c r="C111" s="111" t="s">
        <v>127</v>
      </c>
      <c r="D111" s="112">
        <f>AVERAGE(H13:H27)</f>
        <v>0.98068633007891326</v>
      </c>
    </row>
    <row r="112" spans="1:12" x14ac:dyDescent="0.35">
      <c r="C112" s="111" t="s">
        <v>128</v>
      </c>
      <c r="D112" s="112">
        <f>AVERAGE(I13:I27)</f>
        <v>1.1118080244985284</v>
      </c>
    </row>
    <row r="113" spans="3:4" x14ac:dyDescent="0.35">
      <c r="C113" s="111" t="s">
        <v>129</v>
      </c>
      <c r="D113" s="112">
        <f>SUMSQ(H13:H27)/15</f>
        <v>1.7655521433043455</v>
      </c>
    </row>
    <row r="114" spans="3:4" x14ac:dyDescent="0.35">
      <c r="C114" s="111" t="s">
        <v>130</v>
      </c>
      <c r="D114" s="112">
        <f>AVERAGE(J13:J27)</f>
        <v>0.77056640175783764</v>
      </c>
    </row>
    <row r="115" spans="3:4" x14ac:dyDescent="0.35">
      <c r="C115" s="111" t="s">
        <v>131</v>
      </c>
      <c r="D115" s="112">
        <f>AVERAGE(L13:L27)</f>
        <v>0.87908515898297357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5" tint="-0.499984740745262"/>
  </sheetPr>
  <dimension ref="A1:I115"/>
  <sheetViews>
    <sheetView workbookViewId="0">
      <selection activeCell="G111" sqref="G111"/>
    </sheetView>
  </sheetViews>
  <sheetFormatPr defaultColWidth="9.1796875" defaultRowHeight="14.5" x14ac:dyDescent="0.35"/>
  <cols>
    <col min="1" max="1" width="9.1796875" style="90"/>
    <col min="2" max="2" width="31.453125" style="90" bestFit="1" customWidth="1"/>
    <col min="3" max="3" width="60.54296875" style="90" bestFit="1" customWidth="1"/>
    <col min="4" max="4" width="9.54296875" style="90" bestFit="1" customWidth="1"/>
    <col min="5" max="5" width="9.1796875" style="90"/>
    <col min="6" max="6" width="18.54296875" style="90" bestFit="1" customWidth="1"/>
    <col min="7" max="7" width="12.54296875" style="90" bestFit="1" customWidth="1"/>
    <col min="8" max="8" width="42.7265625" style="90" bestFit="1" customWidth="1"/>
    <col min="9" max="9" width="31.7265625" style="90" bestFit="1" customWidth="1"/>
    <col min="10" max="16384" width="9.1796875" style="90"/>
  </cols>
  <sheetData>
    <row r="1" spans="1:9" ht="29.25" customHeight="1" x14ac:dyDescent="0.35">
      <c r="B1" s="91" t="s">
        <v>132</v>
      </c>
      <c r="C1" s="91"/>
      <c r="D1" s="91"/>
      <c r="E1" s="91"/>
      <c r="F1" s="91"/>
      <c r="G1" s="91"/>
      <c r="H1" s="113"/>
    </row>
    <row r="3" spans="1:9" ht="45" customHeight="1" x14ac:dyDescent="0.35">
      <c r="A3" s="114" t="s">
        <v>112</v>
      </c>
      <c r="B3" s="114" t="s">
        <v>133</v>
      </c>
      <c r="C3" s="114" t="s">
        <v>134</v>
      </c>
      <c r="D3" s="115" t="s">
        <v>117</v>
      </c>
      <c r="E3" s="115" t="s">
        <v>135</v>
      </c>
      <c r="F3" s="114" t="s">
        <v>28</v>
      </c>
      <c r="G3" s="114" t="s">
        <v>136</v>
      </c>
      <c r="H3" s="116" t="s">
        <v>137</v>
      </c>
      <c r="I3" s="114" t="s">
        <v>138</v>
      </c>
    </row>
    <row r="4" spans="1:9" x14ac:dyDescent="0.35">
      <c r="A4" s="117">
        <v>1</v>
      </c>
      <c r="B4" s="84">
        <v>117.7</v>
      </c>
      <c r="C4" s="99">
        <f>B4</f>
        <v>117.7</v>
      </c>
      <c r="D4" s="99">
        <f>B5-B4</f>
        <v>9.9999999999994316E-2</v>
      </c>
      <c r="E4" s="117"/>
      <c r="F4" s="117"/>
      <c r="G4" s="117"/>
      <c r="H4" s="99"/>
      <c r="I4" s="99">
        <f>(F4/B4)*100</f>
        <v>0</v>
      </c>
    </row>
    <row r="5" spans="1:9" x14ac:dyDescent="0.35">
      <c r="A5" s="117">
        <v>2</v>
      </c>
      <c r="B5" s="84">
        <v>117.8</v>
      </c>
      <c r="C5" s="99">
        <f t="shared" ref="C5:C36" si="0">$B$107*B5+(1-$B$107)*(C4+D4)</f>
        <v>117.80000000000001</v>
      </c>
      <c r="D5" s="99">
        <f t="shared" ref="D5:D36" si="1">$B$108*(C5-C4)+(1-$B$108)*D4</f>
        <v>9.9999999999998562E-2</v>
      </c>
      <c r="E5" s="117"/>
      <c r="F5" s="117"/>
      <c r="G5" s="117"/>
      <c r="H5" s="99"/>
      <c r="I5" s="99">
        <f t="shared" ref="I5:I68" si="2">(F5/B5)*100</f>
        <v>0</v>
      </c>
    </row>
    <row r="6" spans="1:9" x14ac:dyDescent="0.35">
      <c r="A6" s="117">
        <v>3</v>
      </c>
      <c r="B6" s="84">
        <v>117.7</v>
      </c>
      <c r="C6" s="99">
        <f t="shared" si="0"/>
        <v>117.86000000000001</v>
      </c>
      <c r="D6" s="99">
        <f t="shared" si="1"/>
        <v>8.7999999999999676E-2</v>
      </c>
      <c r="E6" s="99">
        <f>C5+D5</f>
        <v>117.9</v>
      </c>
      <c r="F6" s="99">
        <f>B6-E6</f>
        <v>-0.20000000000000284</v>
      </c>
      <c r="G6" s="99">
        <f>ABS(F6)</f>
        <v>0.20000000000000284</v>
      </c>
      <c r="H6" s="99">
        <f>(G6/B6)*100</f>
        <v>0.16992353440951813</v>
      </c>
      <c r="I6" s="99">
        <f t="shared" si="2"/>
        <v>-0.16992353440951813</v>
      </c>
    </row>
    <row r="7" spans="1:9" x14ac:dyDescent="0.35">
      <c r="A7" s="117">
        <v>4</v>
      </c>
      <c r="B7" s="84">
        <v>118.2</v>
      </c>
      <c r="C7" s="99">
        <f t="shared" si="0"/>
        <v>117.99840000000002</v>
      </c>
      <c r="D7" s="99">
        <f t="shared" si="1"/>
        <v>0.10312000000000104</v>
      </c>
      <c r="E7" s="99">
        <f>C6+D6</f>
        <v>117.94800000000001</v>
      </c>
      <c r="F7" s="99">
        <f t="shared" ref="F7:F70" si="3">B7-E7</f>
        <v>0.25199999999999534</v>
      </c>
      <c r="G7" s="99">
        <f t="shared" ref="G7:G70" si="4">ABS(F7)</f>
        <v>0.25199999999999534</v>
      </c>
      <c r="H7" s="99">
        <f t="shared" ref="H7:H70" si="5">(G7/B7)*100</f>
        <v>0.21319796954314324</v>
      </c>
      <c r="I7" s="99">
        <f t="shared" si="2"/>
        <v>0.21319796954314324</v>
      </c>
    </row>
    <row r="8" spans="1:9" x14ac:dyDescent="0.35">
      <c r="A8" s="117">
        <v>5</v>
      </c>
      <c r="B8" s="84">
        <v>118.1</v>
      </c>
      <c r="C8" s="99">
        <f t="shared" si="0"/>
        <v>118.10121600000002</v>
      </c>
      <c r="D8" s="99">
        <f t="shared" si="1"/>
        <v>0.10302880000000199</v>
      </c>
      <c r="E8" s="99">
        <f t="shared" ref="E8:E71" si="6">C7+D7</f>
        <v>118.10152000000002</v>
      </c>
      <c r="F8" s="99">
        <f t="shared" si="3"/>
        <v>-1.5200000000277214E-3</v>
      </c>
      <c r="G8" s="99">
        <f t="shared" si="4"/>
        <v>1.5200000000277214E-3</v>
      </c>
      <c r="H8" s="99">
        <f t="shared" si="5"/>
        <v>1.2870448772461655E-3</v>
      </c>
      <c r="I8" s="99">
        <f t="shared" si="2"/>
        <v>-1.2870448772461655E-3</v>
      </c>
    </row>
    <row r="9" spans="1:9" x14ac:dyDescent="0.35">
      <c r="A9" s="117">
        <v>6</v>
      </c>
      <c r="B9" s="84">
        <v>119</v>
      </c>
      <c r="C9" s="99">
        <f t="shared" si="0"/>
        <v>118.36339584000002</v>
      </c>
      <c r="D9" s="99">
        <f t="shared" si="1"/>
        <v>0.1507741120000019</v>
      </c>
      <c r="E9" s="99">
        <f t="shared" si="6"/>
        <v>118.20424480000003</v>
      </c>
      <c r="F9" s="99">
        <f t="shared" si="3"/>
        <v>0.79575519999997368</v>
      </c>
      <c r="G9" s="99">
        <f t="shared" si="4"/>
        <v>0.79575519999997368</v>
      </c>
      <c r="H9" s="99">
        <f t="shared" si="5"/>
        <v>0.66870184873947369</v>
      </c>
      <c r="I9" s="99">
        <f t="shared" si="2"/>
        <v>0.66870184873947369</v>
      </c>
    </row>
    <row r="10" spans="1:9" x14ac:dyDescent="0.35">
      <c r="A10" s="117">
        <v>7</v>
      </c>
      <c r="B10" s="84">
        <v>119.5</v>
      </c>
      <c r="C10" s="99">
        <f t="shared" si="0"/>
        <v>118.71133596160004</v>
      </c>
      <c r="D10" s="99">
        <f t="shared" si="1"/>
        <v>0.20992391488000683</v>
      </c>
      <c r="E10" s="99">
        <f t="shared" si="6"/>
        <v>118.51416995200003</v>
      </c>
      <c r="F10" s="99">
        <f t="shared" si="3"/>
        <v>0.98583004799996843</v>
      </c>
      <c r="G10" s="99">
        <f t="shared" si="4"/>
        <v>0.98583004799996843</v>
      </c>
      <c r="H10" s="99">
        <f t="shared" si="5"/>
        <v>0.82496238326357185</v>
      </c>
      <c r="I10" s="99">
        <f t="shared" si="2"/>
        <v>0.82496238326357185</v>
      </c>
    </row>
    <row r="11" spans="1:9" x14ac:dyDescent="0.35">
      <c r="A11" s="117">
        <v>8</v>
      </c>
      <c r="B11" s="84">
        <v>120.3</v>
      </c>
      <c r="C11" s="99">
        <f t="shared" si="0"/>
        <v>119.19700790118405</v>
      </c>
      <c r="D11" s="99">
        <f t="shared" si="1"/>
        <v>0.29264832229120741</v>
      </c>
      <c r="E11" s="99">
        <f t="shared" si="6"/>
        <v>118.92125987648005</v>
      </c>
      <c r="F11" s="99">
        <f t="shared" si="3"/>
        <v>1.3787401235199468</v>
      </c>
      <c r="G11" s="99">
        <f t="shared" si="4"/>
        <v>1.3787401235199468</v>
      </c>
      <c r="H11" s="99">
        <f t="shared" si="5"/>
        <v>1.1460848907065229</v>
      </c>
      <c r="I11" s="99">
        <f t="shared" si="2"/>
        <v>1.1460848907065229</v>
      </c>
    </row>
    <row r="12" spans="1:9" x14ac:dyDescent="0.35">
      <c r="A12" s="117">
        <v>9</v>
      </c>
      <c r="B12" s="84">
        <v>120.6</v>
      </c>
      <c r="C12" s="99">
        <f t="shared" si="0"/>
        <v>119.71172497878023</v>
      </c>
      <c r="D12" s="99">
        <f t="shared" si="1"/>
        <v>0.35926894888269739</v>
      </c>
      <c r="E12" s="99">
        <f t="shared" si="6"/>
        <v>119.48965622347527</v>
      </c>
      <c r="F12" s="99">
        <f t="shared" si="3"/>
        <v>1.1103437765247293</v>
      </c>
      <c r="G12" s="99">
        <f t="shared" si="4"/>
        <v>1.1103437765247293</v>
      </c>
      <c r="H12" s="99">
        <f t="shared" si="5"/>
        <v>0.92068306511171594</v>
      </c>
      <c r="I12" s="99">
        <f t="shared" si="2"/>
        <v>0.92068306511171594</v>
      </c>
    </row>
    <row r="13" spans="1:9" x14ac:dyDescent="0.35">
      <c r="A13" s="117">
        <v>10</v>
      </c>
      <c r="B13" s="84">
        <v>121.1</v>
      </c>
      <c r="C13" s="99">
        <f t="shared" si="0"/>
        <v>120.27679514213034</v>
      </c>
      <c r="D13" s="99">
        <f t="shared" si="1"/>
        <v>0.42100931322292245</v>
      </c>
      <c r="E13" s="99">
        <f t="shared" si="6"/>
        <v>120.07099392766293</v>
      </c>
      <c r="F13" s="99">
        <f t="shared" si="3"/>
        <v>1.0290060723370686</v>
      </c>
      <c r="G13" s="99">
        <f t="shared" si="4"/>
        <v>1.0290060723370686</v>
      </c>
      <c r="H13" s="99">
        <f t="shared" si="5"/>
        <v>0.84971599697528377</v>
      </c>
      <c r="I13" s="99">
        <f t="shared" si="2"/>
        <v>0.84971599697528377</v>
      </c>
    </row>
    <row r="14" spans="1:9" x14ac:dyDescent="0.35">
      <c r="A14" s="117">
        <v>11</v>
      </c>
      <c r="B14" s="84">
        <v>121.2</v>
      </c>
      <c r="C14" s="99">
        <f t="shared" si="0"/>
        <v>120.79824356428261</v>
      </c>
      <c r="D14" s="99">
        <f t="shared" si="1"/>
        <v>0.45114104590172827</v>
      </c>
      <c r="E14" s="99">
        <f t="shared" si="6"/>
        <v>120.69780445535326</v>
      </c>
      <c r="F14" s="99">
        <f t="shared" si="3"/>
        <v>0.50219554464673877</v>
      </c>
      <c r="G14" s="99">
        <f t="shared" si="4"/>
        <v>0.50219554464673877</v>
      </c>
      <c r="H14" s="99">
        <f t="shared" si="5"/>
        <v>0.41435275960952045</v>
      </c>
      <c r="I14" s="99">
        <f t="shared" si="2"/>
        <v>0.41435275960952045</v>
      </c>
    </row>
    <row r="15" spans="1:9" x14ac:dyDescent="0.35">
      <c r="A15" s="117">
        <v>12</v>
      </c>
      <c r="B15" s="84">
        <v>121</v>
      </c>
      <c r="C15" s="99">
        <f t="shared" si="0"/>
        <v>121.19950768814748</v>
      </c>
      <c r="D15" s="99">
        <f t="shared" si="1"/>
        <v>0.4361779692906686</v>
      </c>
      <c r="E15" s="99">
        <f t="shared" si="6"/>
        <v>121.24938461018434</v>
      </c>
      <c r="F15" s="99">
        <f t="shared" si="3"/>
        <v>-0.249384610184336</v>
      </c>
      <c r="G15" s="99">
        <f t="shared" si="4"/>
        <v>0.249384610184336</v>
      </c>
      <c r="H15" s="99">
        <f t="shared" si="5"/>
        <v>0.2061029836234182</v>
      </c>
      <c r="I15" s="99">
        <f t="shared" si="2"/>
        <v>-0.2061029836234182</v>
      </c>
    </row>
    <row r="16" spans="1:9" x14ac:dyDescent="0.35">
      <c r="A16" s="117">
        <v>13</v>
      </c>
      <c r="B16" s="84">
        <v>120.7</v>
      </c>
      <c r="C16" s="99">
        <f t="shared" si="0"/>
        <v>121.44854852595053</v>
      </c>
      <c r="D16" s="99">
        <f t="shared" si="1"/>
        <v>0.38003682984438325</v>
      </c>
      <c r="E16" s="99">
        <f t="shared" si="6"/>
        <v>121.63568565743815</v>
      </c>
      <c r="F16" s="99">
        <f t="shared" si="3"/>
        <v>-0.93568565743814247</v>
      </c>
      <c r="G16" s="99">
        <f t="shared" si="4"/>
        <v>0.93568565743814247</v>
      </c>
      <c r="H16" s="99">
        <f t="shared" si="5"/>
        <v>0.77521595479547833</v>
      </c>
      <c r="I16" s="99">
        <f t="shared" si="2"/>
        <v>-0.77521595479547833</v>
      </c>
    </row>
    <row r="17" spans="1:9" x14ac:dyDescent="0.35">
      <c r="A17" s="117">
        <v>14</v>
      </c>
      <c r="B17" s="84">
        <v>121.2</v>
      </c>
      <c r="C17" s="99">
        <f t="shared" si="0"/>
        <v>121.70286828463594</v>
      </c>
      <c r="D17" s="99">
        <f t="shared" si="1"/>
        <v>0.34232170849669186</v>
      </c>
      <c r="E17" s="99">
        <f t="shared" si="6"/>
        <v>121.82858535579491</v>
      </c>
      <c r="F17" s="99">
        <f t="shared" si="3"/>
        <v>-0.62858535579491104</v>
      </c>
      <c r="G17" s="99">
        <f t="shared" si="4"/>
        <v>0.62858535579491104</v>
      </c>
      <c r="H17" s="99">
        <f t="shared" si="5"/>
        <v>0.51863478200900248</v>
      </c>
      <c r="I17" s="99">
        <f t="shared" si="2"/>
        <v>-0.51863478200900248</v>
      </c>
    </row>
    <row r="18" spans="1:9" x14ac:dyDescent="0.35">
      <c r="A18" s="117">
        <v>15</v>
      </c>
      <c r="B18" s="84">
        <v>121.9</v>
      </c>
      <c r="C18" s="99">
        <f t="shared" si="0"/>
        <v>122.01615199450612</v>
      </c>
      <c r="D18" s="99">
        <f t="shared" si="1"/>
        <v>0.33361030890873739</v>
      </c>
      <c r="E18" s="99">
        <f t="shared" si="6"/>
        <v>122.04518999313264</v>
      </c>
      <c r="F18" s="99">
        <f t="shared" si="3"/>
        <v>-0.14518999313263237</v>
      </c>
      <c r="G18" s="99">
        <f t="shared" si="4"/>
        <v>0.14518999313263237</v>
      </c>
      <c r="H18" s="99">
        <f t="shared" si="5"/>
        <v>0.11910581881265986</v>
      </c>
      <c r="I18" s="99">
        <f t="shared" si="2"/>
        <v>-0.11910581881265986</v>
      </c>
    </row>
    <row r="19" spans="1:9" x14ac:dyDescent="0.35">
      <c r="A19" s="117">
        <v>16</v>
      </c>
      <c r="B19" s="84">
        <v>122.3</v>
      </c>
      <c r="C19" s="99">
        <f t="shared" si="0"/>
        <v>122.33980984273188</v>
      </c>
      <c r="D19" s="99">
        <f t="shared" si="1"/>
        <v>0.33062457070384543</v>
      </c>
      <c r="E19" s="99">
        <f t="shared" si="6"/>
        <v>122.34976230341485</v>
      </c>
      <c r="F19" s="99">
        <f t="shared" si="3"/>
        <v>-4.9762303414851772E-2</v>
      </c>
      <c r="G19" s="99">
        <f t="shared" si="4"/>
        <v>4.9762303414851772E-2</v>
      </c>
      <c r="H19" s="99">
        <f t="shared" si="5"/>
        <v>4.0688719063656398E-2</v>
      </c>
      <c r="I19" s="99">
        <f t="shared" si="2"/>
        <v>-4.0688719063656398E-2</v>
      </c>
    </row>
    <row r="20" spans="1:9" x14ac:dyDescent="0.35">
      <c r="A20" s="117">
        <v>17</v>
      </c>
      <c r="B20" s="84">
        <v>122.9</v>
      </c>
      <c r="C20" s="99">
        <f t="shared" si="0"/>
        <v>122.71634753074859</v>
      </c>
      <c r="D20" s="99">
        <f t="shared" si="1"/>
        <v>0.3443985058977051</v>
      </c>
      <c r="E20" s="99">
        <f t="shared" si="6"/>
        <v>122.67043441343573</v>
      </c>
      <c r="F20" s="99">
        <f t="shared" si="3"/>
        <v>0.22956558656427717</v>
      </c>
      <c r="G20" s="99">
        <f t="shared" si="4"/>
        <v>0.22956558656427717</v>
      </c>
      <c r="H20" s="99">
        <f t="shared" si="5"/>
        <v>0.18679055049981866</v>
      </c>
      <c r="I20" s="99">
        <f t="shared" si="2"/>
        <v>0.18679055049981866</v>
      </c>
    </row>
    <row r="21" spans="1:9" x14ac:dyDescent="0.35">
      <c r="A21" s="117">
        <v>18</v>
      </c>
      <c r="B21" s="84">
        <v>124.9</v>
      </c>
      <c r="C21" s="99">
        <f t="shared" si="0"/>
        <v>123.42859682931704</v>
      </c>
      <c r="D21" s="99">
        <f t="shared" si="1"/>
        <v>0.45475374369892907</v>
      </c>
      <c r="E21" s="99">
        <f t="shared" si="6"/>
        <v>123.06074603664629</v>
      </c>
      <c r="F21" s="99">
        <f t="shared" si="3"/>
        <v>1.8392539633537126</v>
      </c>
      <c r="G21" s="99">
        <f t="shared" si="4"/>
        <v>1.8392539633537126</v>
      </c>
      <c r="H21" s="99">
        <f t="shared" si="5"/>
        <v>1.4725812356715071</v>
      </c>
      <c r="I21" s="99">
        <f t="shared" si="2"/>
        <v>1.4725812356715071</v>
      </c>
    </row>
    <row r="22" spans="1:9" x14ac:dyDescent="0.35">
      <c r="A22" s="117">
        <v>19</v>
      </c>
      <c r="B22" s="84">
        <v>125.8</v>
      </c>
      <c r="C22" s="99">
        <f t="shared" si="0"/>
        <v>124.26668045841278</v>
      </c>
      <c r="D22" s="99">
        <f t="shared" si="1"/>
        <v>0.56975270931797084</v>
      </c>
      <c r="E22" s="99">
        <f t="shared" si="6"/>
        <v>123.88335057301597</v>
      </c>
      <c r="F22" s="99">
        <f t="shared" si="3"/>
        <v>1.9166494269840229</v>
      </c>
      <c r="G22" s="99">
        <f t="shared" si="4"/>
        <v>1.9166494269840229</v>
      </c>
      <c r="H22" s="99">
        <f t="shared" si="5"/>
        <v>1.5235687018950899</v>
      </c>
      <c r="I22" s="99">
        <f t="shared" si="2"/>
        <v>1.5235687018950899</v>
      </c>
    </row>
    <row r="23" spans="1:9" x14ac:dyDescent="0.35">
      <c r="A23" s="117">
        <v>20</v>
      </c>
      <c r="B23" s="84">
        <v>127.1</v>
      </c>
      <c r="C23" s="99">
        <f t="shared" si="0"/>
        <v>125.28914653418461</v>
      </c>
      <c r="D23" s="99">
        <f t="shared" si="1"/>
        <v>0.70556671925412884</v>
      </c>
      <c r="E23" s="99">
        <f t="shared" si="6"/>
        <v>124.83643316773075</v>
      </c>
      <c r="F23" s="99">
        <f t="shared" si="3"/>
        <v>2.2635668322692482</v>
      </c>
      <c r="G23" s="99">
        <f t="shared" si="4"/>
        <v>2.2635668322692482</v>
      </c>
      <c r="H23" s="99">
        <f t="shared" si="5"/>
        <v>1.7809337783392984</v>
      </c>
      <c r="I23" s="99">
        <f t="shared" si="2"/>
        <v>1.7809337783392984</v>
      </c>
    </row>
    <row r="24" spans="1:9" x14ac:dyDescent="0.35">
      <c r="A24" s="117">
        <v>21</v>
      </c>
      <c r="B24" s="84">
        <v>128</v>
      </c>
      <c r="C24" s="99">
        <f t="shared" si="0"/>
        <v>126.39577060275099</v>
      </c>
      <c r="D24" s="99">
        <f t="shared" si="1"/>
        <v>0.82588392404780286</v>
      </c>
      <c r="E24" s="99">
        <f t="shared" si="6"/>
        <v>125.99471325343873</v>
      </c>
      <c r="F24" s="99">
        <f t="shared" si="3"/>
        <v>2.0052867465612678</v>
      </c>
      <c r="G24" s="99">
        <f t="shared" si="4"/>
        <v>2.0052867465612678</v>
      </c>
      <c r="H24" s="99">
        <f t="shared" si="5"/>
        <v>1.5666302707509905</v>
      </c>
      <c r="I24" s="99">
        <f t="shared" si="2"/>
        <v>1.5666302707509905</v>
      </c>
    </row>
    <row r="25" spans="1:9" x14ac:dyDescent="0.35">
      <c r="A25" s="117">
        <v>22</v>
      </c>
      <c r="B25" s="84">
        <v>129</v>
      </c>
      <c r="C25" s="99">
        <f t="shared" si="0"/>
        <v>127.57732362143904</v>
      </c>
      <c r="D25" s="99">
        <f t="shared" si="1"/>
        <v>0.93258465243987687</v>
      </c>
      <c r="E25" s="99">
        <f t="shared" si="6"/>
        <v>127.22165452679879</v>
      </c>
      <c r="F25" s="99">
        <f t="shared" si="3"/>
        <v>1.7783454732012132</v>
      </c>
      <c r="G25" s="99">
        <f t="shared" si="4"/>
        <v>1.7783454732012132</v>
      </c>
      <c r="H25" s="99">
        <f t="shared" si="5"/>
        <v>1.3785623823265218</v>
      </c>
      <c r="I25" s="99">
        <f t="shared" si="2"/>
        <v>1.3785623823265218</v>
      </c>
    </row>
    <row r="26" spans="1:9" x14ac:dyDescent="0.35">
      <c r="A26" s="117">
        <v>23</v>
      </c>
      <c r="B26" s="84">
        <v>130.80000000000001</v>
      </c>
      <c r="C26" s="99">
        <f t="shared" si="0"/>
        <v>128.96792661910314</v>
      </c>
      <c r="D26" s="99">
        <f t="shared" si="1"/>
        <v>1.0699901560071448</v>
      </c>
      <c r="E26" s="99">
        <f t="shared" si="6"/>
        <v>128.50990827387892</v>
      </c>
      <c r="F26" s="99">
        <f t="shared" si="3"/>
        <v>2.2900917261210907</v>
      </c>
      <c r="G26" s="99">
        <f t="shared" si="4"/>
        <v>2.2900917261210907</v>
      </c>
      <c r="H26" s="99">
        <f t="shared" si="5"/>
        <v>1.7508346529977756</v>
      </c>
      <c r="I26" s="99">
        <f t="shared" si="2"/>
        <v>1.7508346529977756</v>
      </c>
    </row>
    <row r="27" spans="1:9" x14ac:dyDescent="0.35">
      <c r="A27" s="117">
        <v>24</v>
      </c>
      <c r="B27" s="84">
        <v>131.69999999999999</v>
      </c>
      <c r="C27" s="99">
        <f t="shared" si="0"/>
        <v>130.37033342008823</v>
      </c>
      <c r="D27" s="99">
        <f t="shared" si="1"/>
        <v>1.1697151495005285</v>
      </c>
      <c r="E27" s="99">
        <f t="shared" si="6"/>
        <v>130.03791677511029</v>
      </c>
      <c r="F27" s="99">
        <f t="shared" si="3"/>
        <v>1.6620832248896988</v>
      </c>
      <c r="G27" s="99">
        <f t="shared" si="4"/>
        <v>1.6620832248896988</v>
      </c>
      <c r="H27" s="99">
        <f t="shared" si="5"/>
        <v>1.2620221905009104</v>
      </c>
      <c r="I27" s="99">
        <f t="shared" si="2"/>
        <v>1.2620221905009104</v>
      </c>
    </row>
    <row r="28" spans="1:9" x14ac:dyDescent="0.35">
      <c r="A28" s="117">
        <v>25</v>
      </c>
      <c r="B28" s="84">
        <v>132.80000000000001</v>
      </c>
      <c r="C28" s="99">
        <f t="shared" si="0"/>
        <v>131.79203885567102</v>
      </c>
      <c r="D28" s="99">
        <f t="shared" si="1"/>
        <v>1.245312235325208</v>
      </c>
      <c r="E28" s="99">
        <f t="shared" si="6"/>
        <v>131.54004856958875</v>
      </c>
      <c r="F28" s="99">
        <f t="shared" si="3"/>
        <v>1.2599514304112631</v>
      </c>
      <c r="G28" s="99">
        <f t="shared" si="4"/>
        <v>1.2599514304112631</v>
      </c>
      <c r="H28" s="99">
        <f t="shared" si="5"/>
        <v>0.94875860723739691</v>
      </c>
      <c r="I28" s="99">
        <f t="shared" si="2"/>
        <v>0.94875860723739691</v>
      </c>
    </row>
    <row r="29" spans="1:9" x14ac:dyDescent="0.35">
      <c r="A29" s="117">
        <v>26</v>
      </c>
      <c r="B29" s="84">
        <v>133.69999999999999</v>
      </c>
      <c r="C29" s="99">
        <f t="shared" si="0"/>
        <v>133.16988087279699</v>
      </c>
      <c r="D29" s="99">
        <f t="shared" si="1"/>
        <v>1.2850711698654369</v>
      </c>
      <c r="E29" s="99">
        <f t="shared" si="6"/>
        <v>133.03735109099622</v>
      </c>
      <c r="F29" s="99">
        <f t="shared" si="3"/>
        <v>0.66264890900376372</v>
      </c>
      <c r="G29" s="99">
        <f t="shared" si="4"/>
        <v>0.66264890900376372</v>
      </c>
      <c r="H29" s="99">
        <f t="shared" si="5"/>
        <v>0.49562371653235887</v>
      </c>
      <c r="I29" s="99">
        <f t="shared" si="2"/>
        <v>0.49562371653235887</v>
      </c>
    </row>
    <row r="30" spans="1:9" x14ac:dyDescent="0.35">
      <c r="A30" s="117">
        <v>27</v>
      </c>
      <c r="B30" s="84">
        <v>134.19999999999999</v>
      </c>
      <c r="C30" s="99">
        <f t="shared" si="0"/>
        <v>134.40396163412996</v>
      </c>
      <c r="D30" s="99">
        <f t="shared" si="1"/>
        <v>1.2697740473056942</v>
      </c>
      <c r="E30" s="99">
        <f t="shared" si="6"/>
        <v>134.45495204266243</v>
      </c>
      <c r="F30" s="99">
        <f t="shared" si="3"/>
        <v>-0.25495204266243832</v>
      </c>
      <c r="G30" s="99">
        <f t="shared" si="4"/>
        <v>0.25495204266243832</v>
      </c>
      <c r="H30" s="99">
        <f t="shared" si="5"/>
        <v>0.18997916740867238</v>
      </c>
      <c r="I30" s="99">
        <f t="shared" si="2"/>
        <v>-0.18997916740867238</v>
      </c>
    </row>
    <row r="31" spans="1:9" x14ac:dyDescent="0.35">
      <c r="A31" s="117">
        <v>28</v>
      </c>
      <c r="B31" s="84">
        <v>134.80000000000001</v>
      </c>
      <c r="C31" s="99">
        <f t="shared" si="0"/>
        <v>135.49898854514853</v>
      </c>
      <c r="D31" s="99">
        <f t="shared" si="1"/>
        <v>1.2173499064195594</v>
      </c>
      <c r="E31" s="99">
        <f t="shared" si="6"/>
        <v>135.67373568143566</v>
      </c>
      <c r="F31" s="99">
        <f t="shared" si="3"/>
        <v>-0.87373568143564739</v>
      </c>
      <c r="G31" s="99">
        <f t="shared" si="4"/>
        <v>0.87373568143564739</v>
      </c>
      <c r="H31" s="99">
        <f t="shared" si="5"/>
        <v>0.64817187050122205</v>
      </c>
      <c r="I31" s="99">
        <f t="shared" si="2"/>
        <v>-0.64817187050122205</v>
      </c>
    </row>
    <row r="32" spans="1:9" x14ac:dyDescent="0.35">
      <c r="A32" s="117">
        <v>29</v>
      </c>
      <c r="B32" s="84">
        <v>134.30000000000001</v>
      </c>
      <c r="C32" s="99">
        <f t="shared" si="0"/>
        <v>136.23307076125451</v>
      </c>
      <c r="D32" s="99">
        <f t="shared" si="1"/>
        <v>1.072369599325484</v>
      </c>
      <c r="E32" s="99">
        <f t="shared" si="6"/>
        <v>136.71633845156811</v>
      </c>
      <c r="F32" s="99">
        <f t="shared" si="3"/>
        <v>-2.4163384515680946</v>
      </c>
      <c r="G32" s="99">
        <f t="shared" si="4"/>
        <v>2.4163384515680946</v>
      </c>
      <c r="H32" s="99">
        <f t="shared" si="5"/>
        <v>1.7992095692986556</v>
      </c>
      <c r="I32" s="99">
        <f t="shared" si="2"/>
        <v>-1.7992095692986556</v>
      </c>
    </row>
    <row r="33" spans="1:9" x14ac:dyDescent="0.35">
      <c r="A33" s="117">
        <v>30</v>
      </c>
      <c r="B33" s="84">
        <v>136.19999999999999</v>
      </c>
      <c r="C33" s="99">
        <f t="shared" si="0"/>
        <v>137.084352288464</v>
      </c>
      <c r="D33" s="99">
        <f t="shared" si="1"/>
        <v>1.0060431776906871</v>
      </c>
      <c r="E33" s="99">
        <f t="shared" si="6"/>
        <v>137.30544036058001</v>
      </c>
      <c r="F33" s="99">
        <f t="shared" si="3"/>
        <v>-1.1054403605800189</v>
      </c>
      <c r="G33" s="99">
        <f t="shared" si="4"/>
        <v>1.1054403605800189</v>
      </c>
      <c r="H33" s="99">
        <f t="shared" si="5"/>
        <v>0.81163022069017554</v>
      </c>
      <c r="I33" s="99">
        <f t="shared" si="2"/>
        <v>-0.81163022069017554</v>
      </c>
    </row>
    <row r="34" spans="1:9" x14ac:dyDescent="0.35">
      <c r="A34" s="117">
        <v>31</v>
      </c>
      <c r="B34" s="84">
        <v>138.19999999999999</v>
      </c>
      <c r="C34" s="99">
        <f t="shared" si="0"/>
        <v>138.11231637292377</v>
      </c>
      <c r="D34" s="99">
        <f t="shared" si="1"/>
        <v>1.0126194497214114</v>
      </c>
      <c r="E34" s="99">
        <f t="shared" si="6"/>
        <v>138.09039546615469</v>
      </c>
      <c r="F34" s="99">
        <f t="shared" si="3"/>
        <v>0.10960453384529956</v>
      </c>
      <c r="G34" s="99">
        <f t="shared" si="4"/>
        <v>0.10960453384529956</v>
      </c>
      <c r="H34" s="99">
        <f t="shared" si="5"/>
        <v>7.9308635199203739E-2</v>
      </c>
      <c r="I34" s="99">
        <f t="shared" si="2"/>
        <v>7.9308635199203739E-2</v>
      </c>
    </row>
    <row r="35" spans="1:9" x14ac:dyDescent="0.35">
      <c r="A35" s="117">
        <v>32</v>
      </c>
      <c r="B35" s="84">
        <v>139.30000000000001</v>
      </c>
      <c r="C35" s="99">
        <f t="shared" si="0"/>
        <v>139.15994865811615</v>
      </c>
      <c r="D35" s="99">
        <f t="shared" si="1"/>
        <v>1.0231233003627014</v>
      </c>
      <c r="E35" s="99">
        <f t="shared" si="6"/>
        <v>139.12493582264517</v>
      </c>
      <c r="F35" s="99">
        <f t="shared" si="3"/>
        <v>0.17506417735484092</v>
      </c>
      <c r="G35" s="99">
        <f t="shared" si="4"/>
        <v>0.17506417735484092</v>
      </c>
      <c r="H35" s="99">
        <f t="shared" si="5"/>
        <v>0.12567421202788293</v>
      </c>
      <c r="I35" s="99">
        <f t="shared" si="2"/>
        <v>0.12567421202788293</v>
      </c>
    </row>
    <row r="36" spans="1:9" x14ac:dyDescent="0.35">
      <c r="A36" s="117">
        <v>33</v>
      </c>
      <c r="B36" s="84">
        <v>139.9</v>
      </c>
      <c r="C36" s="99">
        <f t="shared" si="0"/>
        <v>140.12645756678307</v>
      </c>
      <c r="D36" s="99">
        <f t="shared" si="1"/>
        <v>1.0061389828539682</v>
      </c>
      <c r="E36" s="99">
        <f t="shared" si="6"/>
        <v>140.18307195847885</v>
      </c>
      <c r="F36" s="99">
        <f t="shared" si="3"/>
        <v>-0.28307195847884259</v>
      </c>
      <c r="G36" s="99">
        <f t="shared" si="4"/>
        <v>0.28307195847884259</v>
      </c>
      <c r="H36" s="99">
        <f t="shared" si="5"/>
        <v>0.20233878375900113</v>
      </c>
      <c r="I36" s="99">
        <f t="shared" si="2"/>
        <v>-0.20233878375900113</v>
      </c>
    </row>
    <row r="37" spans="1:9" x14ac:dyDescent="0.35">
      <c r="A37" s="117">
        <v>34</v>
      </c>
      <c r="B37" s="84">
        <v>141</v>
      </c>
      <c r="C37" s="99">
        <f t="shared" ref="C37:C68" si="7">$B$107*B37+(1-$B$107)*(C36+D36)</f>
        <v>141.10607723970963</v>
      </c>
      <c r="D37" s="99">
        <f t="shared" ref="D37:D68" si="8">$B$108*(C37-C36)+(1-$B$108)*D36</f>
        <v>0.99818318987574584</v>
      </c>
      <c r="E37" s="99">
        <f t="shared" si="6"/>
        <v>141.13259654963704</v>
      </c>
      <c r="F37" s="99">
        <f t="shared" si="3"/>
        <v>-0.13259654963704293</v>
      </c>
      <c r="G37" s="99">
        <f t="shared" si="4"/>
        <v>0.13259654963704293</v>
      </c>
      <c r="H37" s="99">
        <f t="shared" si="5"/>
        <v>9.4040106125562364E-2</v>
      </c>
      <c r="I37" s="99">
        <f t="shared" si="2"/>
        <v>-9.4040106125562364E-2</v>
      </c>
    </row>
    <row r="38" spans="1:9" x14ac:dyDescent="0.35">
      <c r="A38" s="117">
        <v>35</v>
      </c>
      <c r="B38" s="84">
        <v>141.80000000000001</v>
      </c>
      <c r="C38" s="99">
        <f t="shared" si="7"/>
        <v>142.04340834366832</v>
      </c>
      <c r="D38" s="99">
        <f t="shared" si="8"/>
        <v>0.97992756410062709</v>
      </c>
      <c r="E38" s="99">
        <f t="shared" si="6"/>
        <v>142.10426042958537</v>
      </c>
      <c r="F38" s="99">
        <f t="shared" si="3"/>
        <v>-0.30426042958535504</v>
      </c>
      <c r="G38" s="99">
        <f t="shared" si="4"/>
        <v>0.30426042958535504</v>
      </c>
      <c r="H38" s="99">
        <f t="shared" si="5"/>
        <v>0.21457011959474967</v>
      </c>
      <c r="I38" s="99">
        <f t="shared" si="2"/>
        <v>-0.21457011959474967</v>
      </c>
    </row>
    <row r="39" spans="1:9" x14ac:dyDescent="0.35">
      <c r="A39" s="117">
        <v>36</v>
      </c>
      <c r="B39" s="84">
        <v>143.19999999999999</v>
      </c>
      <c r="C39" s="99">
        <f t="shared" si="7"/>
        <v>143.05866872621516</v>
      </c>
      <c r="D39" s="99">
        <f t="shared" si="8"/>
        <v>0.99052740963449137</v>
      </c>
      <c r="E39" s="99">
        <f t="shared" si="6"/>
        <v>143.02333590776894</v>
      </c>
      <c r="F39" s="99">
        <f t="shared" si="3"/>
        <v>0.17666409223105006</v>
      </c>
      <c r="G39" s="99">
        <f t="shared" si="4"/>
        <v>0.17666409223105006</v>
      </c>
      <c r="H39" s="99">
        <f t="shared" si="5"/>
        <v>0.12336877949095676</v>
      </c>
      <c r="I39" s="99">
        <f t="shared" si="2"/>
        <v>0.12336877949095676</v>
      </c>
    </row>
    <row r="40" spans="1:9" x14ac:dyDescent="0.35">
      <c r="A40" s="117">
        <v>37</v>
      </c>
      <c r="B40" s="84">
        <v>143.69999999999999</v>
      </c>
      <c r="C40" s="99">
        <f t="shared" si="7"/>
        <v>143.97935690867973</v>
      </c>
      <c r="D40" s="99">
        <f t="shared" si="8"/>
        <v>0.96957564148351594</v>
      </c>
      <c r="E40" s="99">
        <f t="shared" si="6"/>
        <v>144.04919613584966</v>
      </c>
      <c r="F40" s="99">
        <f t="shared" si="3"/>
        <v>-0.34919613584966669</v>
      </c>
      <c r="G40" s="99">
        <f t="shared" si="4"/>
        <v>0.34919613584966669</v>
      </c>
      <c r="H40" s="99">
        <f t="shared" si="5"/>
        <v>0.24300357400811878</v>
      </c>
      <c r="I40" s="99">
        <f t="shared" si="2"/>
        <v>-0.24300357400811878</v>
      </c>
    </row>
    <row r="41" spans="1:9" x14ac:dyDescent="0.35">
      <c r="A41" s="117">
        <v>38</v>
      </c>
      <c r="B41" s="84">
        <v>146</v>
      </c>
      <c r="C41" s="99">
        <f t="shared" si="7"/>
        <v>145.15914604013062</v>
      </c>
      <c r="D41" s="99">
        <f t="shared" si="8"/>
        <v>1.0326396884737277</v>
      </c>
      <c r="E41" s="99">
        <f t="shared" si="6"/>
        <v>144.94893255016325</v>
      </c>
      <c r="F41" s="99">
        <f t="shared" si="3"/>
        <v>1.0510674498367507</v>
      </c>
      <c r="G41" s="99">
        <f t="shared" si="4"/>
        <v>1.0510674498367507</v>
      </c>
      <c r="H41" s="99">
        <f t="shared" si="5"/>
        <v>0.71990921221695248</v>
      </c>
      <c r="I41" s="99">
        <f t="shared" si="2"/>
        <v>0.71990921221695248</v>
      </c>
    </row>
    <row r="42" spans="1:9" x14ac:dyDescent="0.35">
      <c r="A42" s="117">
        <v>39</v>
      </c>
      <c r="B42" s="84">
        <v>146.80000000000001</v>
      </c>
      <c r="C42" s="99">
        <f t="shared" si="7"/>
        <v>146.31342858288349</v>
      </c>
      <c r="D42" s="99">
        <f t="shared" si="8"/>
        <v>1.0691325447574695</v>
      </c>
      <c r="E42" s="99">
        <f t="shared" si="6"/>
        <v>146.19178572860434</v>
      </c>
      <c r="F42" s="99">
        <f t="shared" si="3"/>
        <v>0.60821427139566708</v>
      </c>
      <c r="G42" s="99">
        <f t="shared" si="4"/>
        <v>0.60821427139566708</v>
      </c>
      <c r="H42" s="99">
        <f t="shared" si="5"/>
        <v>0.41431489877089034</v>
      </c>
      <c r="I42" s="99">
        <f t="shared" si="2"/>
        <v>0.41431489877089034</v>
      </c>
    </row>
    <row r="43" spans="1:9" x14ac:dyDescent="0.35">
      <c r="A43" s="117">
        <v>40</v>
      </c>
      <c r="B43" s="84">
        <v>146.80000000000001</v>
      </c>
      <c r="C43" s="99">
        <f t="shared" si="7"/>
        <v>147.2660489021128</v>
      </c>
      <c r="D43" s="99">
        <f t="shared" si="8"/>
        <v>1.0341788770990219</v>
      </c>
      <c r="E43" s="99">
        <f t="shared" si="6"/>
        <v>147.38256112764097</v>
      </c>
      <c r="F43" s="99">
        <f t="shared" si="3"/>
        <v>-0.58256112764095747</v>
      </c>
      <c r="G43" s="99">
        <f t="shared" si="4"/>
        <v>0.58256112764095747</v>
      </c>
      <c r="H43" s="99">
        <f t="shared" si="5"/>
        <v>0.39684000520501189</v>
      </c>
      <c r="I43" s="99">
        <f t="shared" si="2"/>
        <v>-0.39684000520501189</v>
      </c>
    </row>
    <row r="44" spans="1:9" x14ac:dyDescent="0.35">
      <c r="A44" s="117">
        <v>41</v>
      </c>
      <c r="B44" s="84">
        <v>147.4</v>
      </c>
      <c r="C44" s="99">
        <f t="shared" si="7"/>
        <v>148.12018222336945</v>
      </c>
      <c r="D44" s="99">
        <f t="shared" si="8"/>
        <v>0.98016521034631154</v>
      </c>
      <c r="E44" s="99">
        <f t="shared" si="6"/>
        <v>148.30022777921181</v>
      </c>
      <c r="F44" s="99">
        <f t="shared" si="3"/>
        <v>-0.90022777921180364</v>
      </c>
      <c r="G44" s="99">
        <f t="shared" si="4"/>
        <v>0.90022777921180364</v>
      </c>
      <c r="H44" s="99">
        <f t="shared" si="5"/>
        <v>0.61073797775563343</v>
      </c>
      <c r="I44" s="99">
        <f t="shared" si="2"/>
        <v>-0.61073797775563343</v>
      </c>
    </row>
    <row r="45" spans="1:9" x14ac:dyDescent="0.35">
      <c r="A45" s="117">
        <v>42</v>
      </c>
      <c r="B45" s="84">
        <v>148.1</v>
      </c>
      <c r="C45" s="99">
        <f t="shared" si="7"/>
        <v>148.90027794697261</v>
      </c>
      <c r="D45" s="99">
        <f t="shared" si="8"/>
        <v>0.92014436432336411</v>
      </c>
      <c r="E45" s="99">
        <f t="shared" si="6"/>
        <v>149.10034743371577</v>
      </c>
      <c r="F45" s="99">
        <f t="shared" si="3"/>
        <v>-1.0003474337157741</v>
      </c>
      <c r="G45" s="99">
        <f t="shared" si="4"/>
        <v>1.0003474337157741</v>
      </c>
      <c r="H45" s="99">
        <f t="shared" si="5"/>
        <v>0.675454040321252</v>
      </c>
      <c r="I45" s="99">
        <f t="shared" si="2"/>
        <v>-0.675454040321252</v>
      </c>
    </row>
    <row r="46" spans="1:9" x14ac:dyDescent="0.35">
      <c r="A46" s="117">
        <v>43</v>
      </c>
      <c r="B46" s="84">
        <v>149</v>
      </c>
      <c r="C46" s="99">
        <f t="shared" si="7"/>
        <v>149.65633784903679</v>
      </c>
      <c r="D46" s="99">
        <f t="shared" si="8"/>
        <v>0.87091902564560897</v>
      </c>
      <c r="E46" s="99">
        <f t="shared" si="6"/>
        <v>149.82042231129597</v>
      </c>
      <c r="F46" s="99">
        <f t="shared" si="3"/>
        <v>-0.82042231129597099</v>
      </c>
      <c r="G46" s="99">
        <f t="shared" si="4"/>
        <v>0.82042231129597099</v>
      </c>
      <c r="H46" s="99">
        <f t="shared" si="5"/>
        <v>0.55061900086977922</v>
      </c>
      <c r="I46" s="99">
        <f t="shared" si="2"/>
        <v>-0.55061900086977922</v>
      </c>
    </row>
    <row r="47" spans="1:9" x14ac:dyDescent="0.35">
      <c r="A47" s="117">
        <v>44</v>
      </c>
      <c r="B47" s="84">
        <v>150.69999999999999</v>
      </c>
      <c r="C47" s="99">
        <f t="shared" si="7"/>
        <v>150.5618054997459</v>
      </c>
      <c r="D47" s="99">
        <f t="shared" si="8"/>
        <v>0.8812836131646602</v>
      </c>
      <c r="E47" s="99">
        <f t="shared" si="6"/>
        <v>150.52725687468239</v>
      </c>
      <c r="F47" s="99">
        <f t="shared" si="3"/>
        <v>0.17274312531759506</v>
      </c>
      <c r="G47" s="99">
        <f t="shared" si="4"/>
        <v>0.17274312531759506</v>
      </c>
      <c r="H47" s="99">
        <f t="shared" si="5"/>
        <v>0.11462715681326813</v>
      </c>
      <c r="I47" s="99">
        <f t="shared" si="2"/>
        <v>0.11462715681326813</v>
      </c>
    </row>
    <row r="48" spans="1:9" x14ac:dyDescent="0.35">
      <c r="A48" s="117">
        <v>45</v>
      </c>
      <c r="B48" s="84">
        <v>150.80000000000001</v>
      </c>
      <c r="C48" s="99">
        <f t="shared" si="7"/>
        <v>151.31447129032847</v>
      </c>
      <c r="D48" s="99">
        <f t="shared" si="8"/>
        <v>0.84269826639003265</v>
      </c>
      <c r="E48" s="99">
        <f t="shared" si="6"/>
        <v>151.44308911291057</v>
      </c>
      <c r="F48" s="99">
        <f t="shared" si="3"/>
        <v>-0.64308911291055892</v>
      </c>
      <c r="G48" s="99">
        <f t="shared" si="4"/>
        <v>0.64308911291055892</v>
      </c>
      <c r="H48" s="99">
        <f t="shared" si="5"/>
        <v>0.42645166638631227</v>
      </c>
      <c r="I48" s="99">
        <f t="shared" si="2"/>
        <v>-0.42645166638631227</v>
      </c>
    </row>
    <row r="49" spans="1:9" x14ac:dyDescent="0.35">
      <c r="A49" s="117">
        <v>46</v>
      </c>
      <c r="B49" s="84">
        <v>152.30000000000001</v>
      </c>
      <c r="C49" s="99">
        <f t="shared" si="7"/>
        <v>152.18573564537482</v>
      </c>
      <c r="D49" s="99">
        <f t="shared" si="8"/>
        <v>0.85126809298692763</v>
      </c>
      <c r="E49" s="99">
        <f t="shared" si="6"/>
        <v>152.15716955671851</v>
      </c>
      <c r="F49" s="99">
        <f t="shared" si="3"/>
        <v>0.14283044328149685</v>
      </c>
      <c r="G49" s="99">
        <f t="shared" si="4"/>
        <v>0.14283044328149685</v>
      </c>
      <c r="H49" s="99">
        <f t="shared" si="5"/>
        <v>9.3782300250490377E-2</v>
      </c>
      <c r="I49" s="99">
        <f t="shared" si="2"/>
        <v>9.3782300250490377E-2</v>
      </c>
    </row>
    <row r="50" spans="1:9" x14ac:dyDescent="0.35">
      <c r="A50" s="117">
        <v>47</v>
      </c>
      <c r="B50" s="84">
        <v>153.6</v>
      </c>
      <c r="C50" s="99">
        <f t="shared" si="7"/>
        <v>153.1496029906894</v>
      </c>
      <c r="D50" s="99">
        <f t="shared" si="8"/>
        <v>0.88504786868522412</v>
      </c>
      <c r="E50" s="99">
        <f t="shared" si="6"/>
        <v>153.03700373836176</v>
      </c>
      <c r="F50" s="99">
        <f t="shared" si="3"/>
        <v>0.56299626163823291</v>
      </c>
      <c r="G50" s="99">
        <f t="shared" si="4"/>
        <v>0.56299626163823291</v>
      </c>
      <c r="H50" s="99">
        <f t="shared" si="5"/>
        <v>0.36653402450405792</v>
      </c>
      <c r="I50" s="99">
        <f t="shared" si="2"/>
        <v>0.36653402450405792</v>
      </c>
    </row>
    <row r="51" spans="1:9" x14ac:dyDescent="0.35">
      <c r="A51" s="117">
        <v>48</v>
      </c>
      <c r="B51" s="84">
        <v>154.9</v>
      </c>
      <c r="C51" s="99">
        <f t="shared" si="7"/>
        <v>154.20772068749972</v>
      </c>
      <c r="D51" s="99">
        <f t="shared" si="8"/>
        <v>0.93696881712275082</v>
      </c>
      <c r="E51" s="99">
        <f t="shared" si="6"/>
        <v>154.03465085937464</v>
      </c>
      <c r="F51" s="99">
        <f t="shared" si="3"/>
        <v>0.86534914062536927</v>
      </c>
      <c r="G51" s="99">
        <f t="shared" si="4"/>
        <v>0.86534914062536927</v>
      </c>
      <c r="H51" s="99">
        <f t="shared" si="5"/>
        <v>0.55865018762128427</v>
      </c>
      <c r="I51" s="99">
        <f t="shared" si="2"/>
        <v>0.55865018762128427</v>
      </c>
    </row>
    <row r="52" spans="1:9" x14ac:dyDescent="0.35">
      <c r="A52" s="117">
        <v>49</v>
      </c>
      <c r="B52" s="84">
        <v>156.4</v>
      </c>
      <c r="C52" s="99">
        <f t="shared" si="7"/>
        <v>155.39575160369799</v>
      </c>
      <c r="D52" s="99">
        <f t="shared" si="8"/>
        <v>1.0122874468454073</v>
      </c>
      <c r="E52" s="99">
        <f t="shared" si="6"/>
        <v>155.14468950462248</v>
      </c>
      <c r="F52" s="99">
        <f t="shared" si="3"/>
        <v>1.2553104953775289</v>
      </c>
      <c r="G52" s="99">
        <f t="shared" si="4"/>
        <v>1.2553104953775289</v>
      </c>
      <c r="H52" s="99">
        <f t="shared" si="5"/>
        <v>0.80262819397540208</v>
      </c>
      <c r="I52" s="99">
        <f t="shared" si="2"/>
        <v>0.80262819397540208</v>
      </c>
    </row>
    <row r="53" spans="1:9" x14ac:dyDescent="0.35">
      <c r="A53" s="117">
        <v>50</v>
      </c>
      <c r="B53" s="84">
        <v>158.19999999999999</v>
      </c>
      <c r="C53" s="99">
        <f t="shared" si="7"/>
        <v>156.76643124043471</v>
      </c>
      <c r="D53" s="99">
        <f t="shared" si="8"/>
        <v>1.1198051038128023</v>
      </c>
      <c r="E53" s="99">
        <f t="shared" si="6"/>
        <v>156.40803905054341</v>
      </c>
      <c r="F53" s="99">
        <f t="shared" si="3"/>
        <v>1.7919609494565805</v>
      </c>
      <c r="G53" s="99">
        <f t="shared" si="4"/>
        <v>1.7919609494565805</v>
      </c>
      <c r="H53" s="99">
        <f t="shared" si="5"/>
        <v>1.1327186785439827</v>
      </c>
      <c r="I53" s="99">
        <f t="shared" si="2"/>
        <v>1.1327186785439827</v>
      </c>
    </row>
    <row r="54" spans="1:9" x14ac:dyDescent="0.35">
      <c r="A54" s="117">
        <v>51</v>
      </c>
      <c r="B54" s="84">
        <v>159.5</v>
      </c>
      <c r="C54" s="99">
        <f t="shared" si="7"/>
        <v>158.20898907539802</v>
      </c>
      <c r="D54" s="99">
        <f t="shared" si="8"/>
        <v>1.2166309231579544</v>
      </c>
      <c r="E54" s="99">
        <f t="shared" si="6"/>
        <v>157.88623634424752</v>
      </c>
      <c r="F54" s="99">
        <f t="shared" si="3"/>
        <v>1.6137636557524786</v>
      </c>
      <c r="G54" s="99">
        <f t="shared" si="4"/>
        <v>1.6137636557524786</v>
      </c>
      <c r="H54" s="99">
        <f t="shared" si="5"/>
        <v>1.0117640474937171</v>
      </c>
      <c r="I54" s="99">
        <f t="shared" si="2"/>
        <v>1.0117640474937171</v>
      </c>
    </row>
    <row r="55" spans="1:9" x14ac:dyDescent="0.35">
      <c r="A55" s="117">
        <v>52</v>
      </c>
      <c r="B55" s="84">
        <v>161.4</v>
      </c>
      <c r="C55" s="99">
        <f t="shared" si="7"/>
        <v>159.82049599884479</v>
      </c>
      <c r="D55" s="99">
        <f t="shared" si="8"/>
        <v>1.3350937232445985</v>
      </c>
      <c r="E55" s="99">
        <f t="shared" si="6"/>
        <v>159.42561999855599</v>
      </c>
      <c r="F55" s="99">
        <f t="shared" si="3"/>
        <v>1.9743800014440183</v>
      </c>
      <c r="G55" s="99">
        <f t="shared" si="4"/>
        <v>1.9743800014440183</v>
      </c>
      <c r="H55" s="99">
        <f t="shared" si="5"/>
        <v>1.2232837679330968</v>
      </c>
      <c r="I55" s="99">
        <f t="shared" si="2"/>
        <v>1.2232837679330968</v>
      </c>
    </row>
    <row r="56" spans="1:9" x14ac:dyDescent="0.35">
      <c r="A56" s="117">
        <v>53</v>
      </c>
      <c r="B56" s="84">
        <v>162.5</v>
      </c>
      <c r="C56" s="99">
        <f t="shared" si="7"/>
        <v>161.42447177767153</v>
      </c>
      <c r="D56" s="99">
        <f t="shared" si="8"/>
        <v>1.4157583399192397</v>
      </c>
      <c r="E56" s="99">
        <f t="shared" si="6"/>
        <v>161.15558972208939</v>
      </c>
      <c r="F56" s="99">
        <f t="shared" si="3"/>
        <v>1.3444102779106117</v>
      </c>
      <c r="G56" s="99">
        <f t="shared" si="4"/>
        <v>1.3444102779106117</v>
      </c>
      <c r="H56" s="99">
        <f t="shared" si="5"/>
        <v>0.82732940179114578</v>
      </c>
      <c r="I56" s="99">
        <f t="shared" si="2"/>
        <v>0.82732940179114578</v>
      </c>
    </row>
    <row r="57" spans="1:9" x14ac:dyDescent="0.35">
      <c r="A57" s="117">
        <v>54</v>
      </c>
      <c r="B57" s="84">
        <v>165</v>
      </c>
      <c r="C57" s="99">
        <f t="shared" si="7"/>
        <v>163.27218409407263</v>
      </c>
      <c r="D57" s="99">
        <f t="shared" si="8"/>
        <v>1.5453445328637978</v>
      </c>
      <c r="E57" s="99">
        <f t="shared" si="6"/>
        <v>162.84023011759078</v>
      </c>
      <c r="F57" s="99">
        <f t="shared" si="3"/>
        <v>2.159769882409222</v>
      </c>
      <c r="G57" s="99">
        <f t="shared" si="4"/>
        <v>2.159769882409222</v>
      </c>
      <c r="H57" s="99">
        <f t="shared" si="5"/>
        <v>1.3089514438843768</v>
      </c>
      <c r="I57" s="99">
        <f t="shared" si="2"/>
        <v>1.3089514438843768</v>
      </c>
    </row>
    <row r="58" spans="1:9" x14ac:dyDescent="0.35">
      <c r="A58" s="117">
        <v>55</v>
      </c>
      <c r="B58" s="84">
        <v>166.9</v>
      </c>
      <c r="C58" s="99">
        <f t="shared" si="7"/>
        <v>165.23402290154914</v>
      </c>
      <c r="D58" s="99">
        <f t="shared" si="8"/>
        <v>1.6702928152476115</v>
      </c>
      <c r="E58" s="99">
        <f t="shared" si="6"/>
        <v>164.81752862693642</v>
      </c>
      <c r="F58" s="99">
        <f t="shared" si="3"/>
        <v>2.0824713730635835</v>
      </c>
      <c r="G58" s="99">
        <f t="shared" si="4"/>
        <v>2.0824713730635835</v>
      </c>
      <c r="H58" s="99">
        <f t="shared" si="5"/>
        <v>1.2477359934473238</v>
      </c>
      <c r="I58" s="99">
        <f t="shared" si="2"/>
        <v>1.2477359934473238</v>
      </c>
    </row>
    <row r="59" spans="1:9" x14ac:dyDescent="0.35">
      <c r="A59" s="117">
        <v>56</v>
      </c>
      <c r="B59" s="84">
        <v>168.5</v>
      </c>
      <c r="C59" s="99">
        <f t="shared" si="7"/>
        <v>167.22345257343744</v>
      </c>
      <c r="D59" s="99">
        <f t="shared" si="8"/>
        <v>1.7660338722398188</v>
      </c>
      <c r="E59" s="99">
        <f t="shared" si="6"/>
        <v>166.90431571679676</v>
      </c>
      <c r="F59" s="99">
        <f t="shared" si="3"/>
        <v>1.5956842832032407</v>
      </c>
      <c r="G59" s="99">
        <f t="shared" si="4"/>
        <v>1.5956842832032407</v>
      </c>
      <c r="H59" s="99">
        <f t="shared" si="5"/>
        <v>0.94699363988322904</v>
      </c>
      <c r="I59" s="99">
        <f t="shared" si="2"/>
        <v>0.94699363988322904</v>
      </c>
    </row>
    <row r="60" spans="1:9" x14ac:dyDescent="0.35">
      <c r="A60" s="117">
        <v>57</v>
      </c>
      <c r="B60" s="84">
        <v>169.3</v>
      </c>
      <c r="C60" s="99">
        <f t="shared" si="7"/>
        <v>169.05158915654184</v>
      </c>
      <c r="D60" s="99">
        <f t="shared" si="8"/>
        <v>1.7846646854991919</v>
      </c>
      <c r="E60" s="99">
        <f t="shared" si="6"/>
        <v>168.98948644567727</v>
      </c>
      <c r="F60" s="99">
        <f t="shared" si="3"/>
        <v>0.31051355432273908</v>
      </c>
      <c r="G60" s="99">
        <f t="shared" si="4"/>
        <v>0.31051355432273908</v>
      </c>
      <c r="H60" s="99">
        <f t="shared" si="5"/>
        <v>0.18341025063363206</v>
      </c>
      <c r="I60" s="99">
        <f t="shared" si="2"/>
        <v>0.18341025063363206</v>
      </c>
    </row>
    <row r="61" spans="1:9" x14ac:dyDescent="0.35">
      <c r="A61" s="117">
        <v>58</v>
      </c>
      <c r="B61" s="84">
        <v>169.1</v>
      </c>
      <c r="C61" s="99">
        <f t="shared" si="7"/>
        <v>170.48900307363283</v>
      </c>
      <c r="D61" s="99">
        <f t="shared" si="8"/>
        <v>1.680489454976732</v>
      </c>
      <c r="E61" s="99">
        <f t="shared" si="6"/>
        <v>170.83625384204103</v>
      </c>
      <c r="F61" s="99">
        <f t="shared" si="3"/>
        <v>-1.7362538420410374</v>
      </c>
      <c r="G61" s="99">
        <f t="shared" si="4"/>
        <v>1.7362538420410374</v>
      </c>
      <c r="H61" s="99">
        <f t="shared" si="5"/>
        <v>1.0267615860680293</v>
      </c>
      <c r="I61" s="99">
        <f t="shared" si="2"/>
        <v>-1.0267615860680293</v>
      </c>
    </row>
    <row r="62" spans="1:9" x14ac:dyDescent="0.35">
      <c r="A62" s="117">
        <v>59</v>
      </c>
      <c r="B62" s="84">
        <v>170</v>
      </c>
      <c r="C62" s="99">
        <f t="shared" si="7"/>
        <v>171.73559402288765</v>
      </c>
      <c r="D62" s="99">
        <f t="shared" si="8"/>
        <v>1.5503199032601593</v>
      </c>
      <c r="E62" s="99">
        <f t="shared" si="6"/>
        <v>172.16949252860957</v>
      </c>
      <c r="F62" s="99">
        <f t="shared" si="3"/>
        <v>-2.1694925286095668</v>
      </c>
      <c r="G62" s="99">
        <f t="shared" si="4"/>
        <v>2.1694925286095668</v>
      </c>
      <c r="H62" s="99">
        <f t="shared" si="5"/>
        <v>1.2761720756526862</v>
      </c>
      <c r="I62" s="99">
        <f t="shared" si="2"/>
        <v>-1.2761720756526862</v>
      </c>
    </row>
    <row r="63" spans="1:9" x14ac:dyDescent="0.35">
      <c r="A63" s="117">
        <v>60</v>
      </c>
      <c r="B63" s="84">
        <v>168.4</v>
      </c>
      <c r="C63" s="99">
        <f t="shared" si="7"/>
        <v>172.30873114091824</v>
      </c>
      <c r="D63" s="99">
        <f t="shared" si="8"/>
        <v>1.2571650676912878</v>
      </c>
      <c r="E63" s="99">
        <f t="shared" si="6"/>
        <v>173.2859139261478</v>
      </c>
      <c r="F63" s="99">
        <f t="shared" si="3"/>
        <v>-4.8859139261477935</v>
      </c>
      <c r="G63" s="99">
        <f t="shared" si="4"/>
        <v>4.8859139261477935</v>
      </c>
      <c r="H63" s="99">
        <f t="shared" si="5"/>
        <v>2.9013740654084281</v>
      </c>
      <c r="I63" s="99">
        <f t="shared" si="2"/>
        <v>-2.9013740654084281</v>
      </c>
    </row>
    <row r="64" spans="1:9" x14ac:dyDescent="0.35">
      <c r="A64" s="117">
        <v>61</v>
      </c>
      <c r="B64" s="84">
        <v>167.9</v>
      </c>
      <c r="C64" s="99">
        <f t="shared" si="7"/>
        <v>172.43271696688765</v>
      </c>
      <c r="D64" s="99">
        <f t="shared" si="8"/>
        <v>0.91721129517472533</v>
      </c>
      <c r="E64" s="99">
        <f t="shared" si="6"/>
        <v>173.56589620860953</v>
      </c>
      <c r="F64" s="99">
        <f t="shared" si="3"/>
        <v>-5.6658962086095244</v>
      </c>
      <c r="G64" s="99">
        <f t="shared" si="4"/>
        <v>5.6658962086095244</v>
      </c>
      <c r="H64" s="99">
        <f t="shared" si="5"/>
        <v>3.3745659372302108</v>
      </c>
      <c r="I64" s="99">
        <f t="shared" si="2"/>
        <v>-3.3745659372302108</v>
      </c>
    </row>
    <row r="65" spans="1:9" x14ac:dyDescent="0.35">
      <c r="A65" s="117">
        <v>62</v>
      </c>
      <c r="B65" s="84">
        <v>168.5</v>
      </c>
      <c r="C65" s="99">
        <f t="shared" si="7"/>
        <v>172.3799426096499</v>
      </c>
      <c r="D65" s="99">
        <f t="shared" si="8"/>
        <v>0.62621559945098215</v>
      </c>
      <c r="E65" s="99">
        <f t="shared" si="6"/>
        <v>173.34992826206238</v>
      </c>
      <c r="F65" s="99">
        <f t="shared" si="3"/>
        <v>-4.8499282620623774</v>
      </c>
      <c r="G65" s="99">
        <f t="shared" si="4"/>
        <v>4.8499282620623774</v>
      </c>
      <c r="H65" s="99">
        <f t="shared" si="5"/>
        <v>2.8782957044880577</v>
      </c>
      <c r="I65" s="99">
        <f t="shared" si="2"/>
        <v>-2.8782957044880577</v>
      </c>
    </row>
    <row r="66" spans="1:9" x14ac:dyDescent="0.35">
      <c r="A66" s="117">
        <v>63</v>
      </c>
      <c r="B66" s="84">
        <v>168.6</v>
      </c>
      <c r="C66" s="99">
        <f t="shared" si="7"/>
        <v>172.12492656728071</v>
      </c>
      <c r="D66" s="99">
        <f t="shared" si="8"/>
        <v>0.36184610690492985</v>
      </c>
      <c r="E66" s="99">
        <f t="shared" si="6"/>
        <v>173.00615820910087</v>
      </c>
      <c r="F66" s="99">
        <f t="shared" si="3"/>
        <v>-4.4061582091008802</v>
      </c>
      <c r="G66" s="99">
        <f t="shared" si="4"/>
        <v>4.4061582091008802</v>
      </c>
      <c r="H66" s="99">
        <f t="shared" si="5"/>
        <v>2.6133797207004035</v>
      </c>
      <c r="I66" s="99">
        <f t="shared" si="2"/>
        <v>-2.6133797207004035</v>
      </c>
    </row>
    <row r="67" spans="1:9" x14ac:dyDescent="0.35">
      <c r="A67" s="117">
        <v>64</v>
      </c>
      <c r="B67" s="84">
        <v>166.9</v>
      </c>
      <c r="C67" s="99">
        <f t="shared" si="7"/>
        <v>171.36941813934851</v>
      </c>
      <c r="D67" s="99">
        <f t="shared" si="8"/>
        <v>2.6639746453791247E-2</v>
      </c>
      <c r="E67" s="99">
        <f t="shared" si="6"/>
        <v>172.48677267418563</v>
      </c>
      <c r="F67" s="99">
        <f t="shared" si="3"/>
        <v>-5.5867726741856245</v>
      </c>
      <c r="G67" s="99">
        <f t="shared" si="4"/>
        <v>5.5867726741856245</v>
      </c>
      <c r="H67" s="99">
        <f t="shared" si="5"/>
        <v>3.3473772763245204</v>
      </c>
      <c r="I67" s="99">
        <f t="shared" si="2"/>
        <v>-3.3473772763245204</v>
      </c>
    </row>
    <row r="68" spans="1:9" x14ac:dyDescent="0.35">
      <c r="A68" s="117">
        <v>65</v>
      </c>
      <c r="B68" s="84">
        <v>164.8</v>
      </c>
      <c r="C68" s="99">
        <f t="shared" si="7"/>
        <v>170.07684630864185</v>
      </c>
      <c r="D68" s="99">
        <f t="shared" si="8"/>
        <v>-0.36912372669434501</v>
      </c>
      <c r="E68" s="99">
        <f t="shared" si="6"/>
        <v>171.39605788580229</v>
      </c>
      <c r="F68" s="99">
        <f t="shared" si="3"/>
        <v>-6.5960578858022814</v>
      </c>
      <c r="G68" s="99">
        <f t="shared" si="4"/>
        <v>6.5960578858022814</v>
      </c>
      <c r="H68" s="99">
        <f t="shared" si="5"/>
        <v>4.0024623093460443</v>
      </c>
      <c r="I68" s="99">
        <f t="shared" si="2"/>
        <v>-4.0024623093460443</v>
      </c>
    </row>
    <row r="69" spans="1:9" x14ac:dyDescent="0.35">
      <c r="A69" s="117">
        <v>66</v>
      </c>
      <c r="B69" s="84">
        <v>162.30000000000001</v>
      </c>
      <c r="C69" s="99">
        <f t="shared" ref="C69:C100" si="9">$B$107*B69+(1-$B$107)*(C68+D68)</f>
        <v>168.22617806555803</v>
      </c>
      <c r="D69" s="99">
        <f t="shared" ref="D69:D100" si="10">$B$108*(C69-C68)+(1-$B$108)*D68</f>
        <v>-0.81358708161118654</v>
      </c>
      <c r="E69" s="99">
        <f t="shared" si="6"/>
        <v>169.70772258194751</v>
      </c>
      <c r="F69" s="99">
        <f t="shared" si="3"/>
        <v>-7.4077225819474961</v>
      </c>
      <c r="G69" s="99">
        <f t="shared" si="4"/>
        <v>7.4077225819474961</v>
      </c>
      <c r="H69" s="99">
        <f t="shared" si="5"/>
        <v>4.5642160085936512</v>
      </c>
      <c r="I69" s="99">
        <f t="shared" ref="I69:I105" si="11">(F69/B69)*100</f>
        <v>-4.5642160085936512</v>
      </c>
    </row>
    <row r="70" spans="1:9" x14ac:dyDescent="0.35">
      <c r="A70" s="117">
        <v>67</v>
      </c>
      <c r="B70" s="84">
        <v>160.4</v>
      </c>
      <c r="C70" s="99">
        <f t="shared" si="9"/>
        <v>166.0100727871575</v>
      </c>
      <c r="D70" s="99">
        <f t="shared" si="10"/>
        <v>-1.2343425406479906</v>
      </c>
      <c r="E70" s="99">
        <f t="shared" si="6"/>
        <v>167.41259098394684</v>
      </c>
      <c r="F70" s="99">
        <f t="shared" si="3"/>
        <v>-7.0125909839468363</v>
      </c>
      <c r="G70" s="99">
        <f t="shared" si="4"/>
        <v>7.0125909839468363</v>
      </c>
      <c r="H70" s="99">
        <f t="shared" si="5"/>
        <v>4.3719395161763321</v>
      </c>
      <c r="I70" s="99">
        <f t="shared" si="11"/>
        <v>-4.3719395161763321</v>
      </c>
    </row>
    <row r="71" spans="1:9" x14ac:dyDescent="0.35">
      <c r="A71" s="117">
        <v>68</v>
      </c>
      <c r="B71" s="84">
        <v>158.5</v>
      </c>
      <c r="C71" s="99">
        <f t="shared" si="9"/>
        <v>163.5205841972076</v>
      </c>
      <c r="D71" s="99">
        <f t="shared" si="10"/>
        <v>-1.6108863554385633</v>
      </c>
      <c r="E71" s="99">
        <f t="shared" si="6"/>
        <v>164.77573024650951</v>
      </c>
      <c r="F71" s="99">
        <f t="shared" ref="F71:F103" si="12">B71-E71</f>
        <v>-6.2757302465095108</v>
      </c>
      <c r="G71" s="99">
        <f t="shared" ref="G71:G103" si="13">ABS(F71)</f>
        <v>6.2757302465095108</v>
      </c>
      <c r="H71" s="99">
        <f t="shared" ref="H71:H103" si="14">(G71/B71)*100</f>
        <v>3.9594512596274516</v>
      </c>
      <c r="I71" s="99">
        <f t="shared" si="11"/>
        <v>-3.9594512596274516</v>
      </c>
    </row>
    <row r="72" spans="1:9" x14ac:dyDescent="0.35">
      <c r="A72" s="117">
        <v>69</v>
      </c>
      <c r="B72" s="84">
        <v>156.9</v>
      </c>
      <c r="C72" s="99">
        <f t="shared" si="9"/>
        <v>160.90775827341523</v>
      </c>
      <c r="D72" s="99">
        <f t="shared" si="10"/>
        <v>-1.9114682259447058</v>
      </c>
      <c r="E72" s="99">
        <f t="shared" ref="E72:E102" si="15">C71+D71</f>
        <v>161.90969784176903</v>
      </c>
      <c r="F72" s="99">
        <f t="shared" si="12"/>
        <v>-5.0096978417690252</v>
      </c>
      <c r="G72" s="99">
        <f t="shared" si="13"/>
        <v>5.0096978417690252</v>
      </c>
      <c r="H72" s="99">
        <f t="shared" si="14"/>
        <v>3.1929240546647706</v>
      </c>
      <c r="I72" s="99">
        <f t="shared" si="11"/>
        <v>-3.1929240546647706</v>
      </c>
    </row>
    <row r="73" spans="1:9" x14ac:dyDescent="0.35">
      <c r="A73" s="117">
        <v>70</v>
      </c>
      <c r="B73" s="84">
        <v>155.4</v>
      </c>
      <c r="C73" s="99">
        <f t="shared" si="9"/>
        <v>158.27703203797643</v>
      </c>
      <c r="D73" s="99">
        <f t="shared" si="10"/>
        <v>-2.127245628792934</v>
      </c>
      <c r="E73" s="99">
        <f t="shared" si="15"/>
        <v>158.99629004747052</v>
      </c>
      <c r="F73" s="99">
        <f t="shared" si="12"/>
        <v>-3.5962900474705179</v>
      </c>
      <c r="G73" s="99">
        <f t="shared" si="13"/>
        <v>3.5962900474705179</v>
      </c>
      <c r="H73" s="99">
        <f t="shared" si="14"/>
        <v>2.3142149597622379</v>
      </c>
      <c r="I73" s="99">
        <f t="shared" si="11"/>
        <v>-2.3142149597622379</v>
      </c>
    </row>
    <row r="74" spans="1:9" x14ac:dyDescent="0.35">
      <c r="A74" s="117">
        <v>71</v>
      </c>
      <c r="B74" s="84">
        <v>154.30000000000001</v>
      </c>
      <c r="C74" s="99">
        <f t="shared" si="9"/>
        <v>155.7798291273468</v>
      </c>
      <c r="D74" s="99">
        <f t="shared" si="10"/>
        <v>-2.2382328133439411</v>
      </c>
      <c r="E74" s="99">
        <f t="shared" si="15"/>
        <v>156.14978640918349</v>
      </c>
      <c r="F74" s="99">
        <f t="shared" si="12"/>
        <v>-1.8497864091834799</v>
      </c>
      <c r="G74" s="99">
        <f t="shared" si="13"/>
        <v>1.8497864091834799</v>
      </c>
      <c r="H74" s="99">
        <f t="shared" si="14"/>
        <v>1.1988246333010237</v>
      </c>
      <c r="I74" s="99">
        <f t="shared" si="11"/>
        <v>-1.1988246333010237</v>
      </c>
    </row>
    <row r="75" spans="1:9" x14ac:dyDescent="0.35">
      <c r="A75" s="117">
        <v>72</v>
      </c>
      <c r="B75" s="84">
        <v>153.5</v>
      </c>
      <c r="C75" s="99">
        <f t="shared" si="9"/>
        <v>153.5332770512023</v>
      </c>
      <c r="D75" s="99">
        <f t="shared" si="10"/>
        <v>-2.2407285921841078</v>
      </c>
      <c r="E75" s="99">
        <f t="shared" si="15"/>
        <v>153.54159631400287</v>
      </c>
      <c r="F75" s="99">
        <f t="shared" si="12"/>
        <v>-4.1596314002873669E-2</v>
      </c>
      <c r="G75" s="99">
        <f t="shared" si="13"/>
        <v>4.1596314002873669E-2</v>
      </c>
      <c r="H75" s="99">
        <f t="shared" si="14"/>
        <v>2.7098575897637568E-2</v>
      </c>
      <c r="I75" s="99">
        <f t="shared" si="11"/>
        <v>-2.7098575897637568E-2</v>
      </c>
    </row>
    <row r="76" spans="1:9" x14ac:dyDescent="0.35">
      <c r="A76" s="117">
        <v>73</v>
      </c>
      <c r="B76" s="84">
        <v>151.9</v>
      </c>
      <c r="C76" s="99">
        <f t="shared" si="9"/>
        <v>151.41403876721458</v>
      </c>
      <c r="D76" s="99">
        <f t="shared" si="10"/>
        <v>-2.2042814997251932</v>
      </c>
      <c r="E76" s="99">
        <f t="shared" si="15"/>
        <v>151.29254845901821</v>
      </c>
      <c r="F76" s="99">
        <f t="shared" si="12"/>
        <v>0.6074515409817991</v>
      </c>
      <c r="G76" s="99">
        <f t="shared" si="13"/>
        <v>0.6074515409817991</v>
      </c>
      <c r="H76" s="99">
        <f t="shared" si="14"/>
        <v>0.3999022652941403</v>
      </c>
      <c r="I76" s="99">
        <f t="shared" si="11"/>
        <v>0.3999022652941403</v>
      </c>
    </row>
    <row r="77" spans="1:9" x14ac:dyDescent="0.35">
      <c r="A77" s="117">
        <v>74</v>
      </c>
      <c r="B77" s="84">
        <v>150.69999999999999</v>
      </c>
      <c r="C77" s="99">
        <f t="shared" si="9"/>
        <v>149.50780581399152</v>
      </c>
      <c r="D77" s="99">
        <f t="shared" si="10"/>
        <v>-2.1148669357745513</v>
      </c>
      <c r="E77" s="99">
        <f t="shared" si="15"/>
        <v>149.20975726748938</v>
      </c>
      <c r="F77" s="99">
        <f t="shared" si="12"/>
        <v>1.4902427325106089</v>
      </c>
      <c r="G77" s="99">
        <f t="shared" si="13"/>
        <v>1.4902427325106089</v>
      </c>
      <c r="H77" s="99">
        <f t="shared" si="14"/>
        <v>0.98888037990086852</v>
      </c>
      <c r="I77" s="99">
        <f t="shared" si="11"/>
        <v>0.98888037990086852</v>
      </c>
    </row>
    <row r="78" spans="1:9" x14ac:dyDescent="0.35">
      <c r="A78" s="117">
        <v>75</v>
      </c>
      <c r="B78" s="84">
        <v>150.4</v>
      </c>
      <c r="C78" s="99">
        <f t="shared" si="9"/>
        <v>147.99435110257357</v>
      </c>
      <c r="D78" s="99">
        <f t="shared" si="10"/>
        <v>-1.9344432684675708</v>
      </c>
      <c r="E78" s="99">
        <f t="shared" si="15"/>
        <v>147.39293887821697</v>
      </c>
      <c r="F78" s="99">
        <f t="shared" si="12"/>
        <v>3.007061121783039</v>
      </c>
      <c r="G78" s="99">
        <f t="shared" si="13"/>
        <v>3.007061121783039</v>
      </c>
      <c r="H78" s="99">
        <f t="shared" si="14"/>
        <v>1.9993757458663823</v>
      </c>
      <c r="I78" s="99">
        <f t="shared" si="11"/>
        <v>1.9993757458663823</v>
      </c>
    </row>
    <row r="79" spans="1:9" x14ac:dyDescent="0.35">
      <c r="A79" s="117">
        <v>76</v>
      </c>
      <c r="B79" s="84">
        <v>150.4</v>
      </c>
      <c r="C79" s="99">
        <f t="shared" si="9"/>
        <v>146.92792626728482</v>
      </c>
      <c r="D79" s="99">
        <f t="shared" si="10"/>
        <v>-1.6740377385139265</v>
      </c>
      <c r="E79" s="99">
        <f t="shared" si="15"/>
        <v>146.05990783410601</v>
      </c>
      <c r="F79" s="99">
        <f t="shared" si="12"/>
        <v>4.3400921658939922</v>
      </c>
      <c r="G79" s="99">
        <f t="shared" si="13"/>
        <v>4.3400921658939922</v>
      </c>
      <c r="H79" s="99">
        <f t="shared" si="14"/>
        <v>2.885699578386963</v>
      </c>
      <c r="I79" s="99">
        <f t="shared" si="11"/>
        <v>2.885699578386963</v>
      </c>
    </row>
    <row r="80" spans="1:9" x14ac:dyDescent="0.35">
      <c r="A80" s="117">
        <v>77</v>
      </c>
      <c r="B80" s="84">
        <v>149.4</v>
      </c>
      <c r="C80" s="99">
        <f t="shared" si="9"/>
        <v>146.08311082301671</v>
      </c>
      <c r="D80" s="99">
        <f t="shared" si="10"/>
        <v>-1.4252710502401806</v>
      </c>
      <c r="E80" s="99">
        <f t="shared" si="15"/>
        <v>145.25388852877089</v>
      </c>
      <c r="F80" s="99">
        <f t="shared" si="12"/>
        <v>4.1461114712291192</v>
      </c>
      <c r="G80" s="99">
        <f t="shared" si="13"/>
        <v>4.1461114712291192</v>
      </c>
      <c r="H80" s="99">
        <f t="shared" si="14"/>
        <v>2.7751750142095846</v>
      </c>
      <c r="I80" s="99">
        <f t="shared" si="11"/>
        <v>2.7751750142095846</v>
      </c>
    </row>
    <row r="81" spans="1:9" x14ac:dyDescent="0.35">
      <c r="A81" s="117">
        <v>78</v>
      </c>
      <c r="B81" s="84">
        <v>149.19999999999999</v>
      </c>
      <c r="C81" s="99">
        <f t="shared" si="9"/>
        <v>145.56627181822122</v>
      </c>
      <c r="D81" s="99">
        <f t="shared" si="10"/>
        <v>-1.1527414366067721</v>
      </c>
      <c r="E81" s="99">
        <f t="shared" si="15"/>
        <v>144.65783977277653</v>
      </c>
      <c r="F81" s="99">
        <f t="shared" si="12"/>
        <v>4.5421602272234622</v>
      </c>
      <c r="G81" s="99">
        <f t="shared" si="13"/>
        <v>4.5421602272234622</v>
      </c>
      <c r="H81" s="99">
        <f t="shared" si="14"/>
        <v>3.0443433158334199</v>
      </c>
      <c r="I81" s="99">
        <f t="shared" si="11"/>
        <v>3.0443433158334199</v>
      </c>
    </row>
    <row r="82" spans="1:9" x14ac:dyDescent="0.35">
      <c r="A82" s="117">
        <v>79</v>
      </c>
      <c r="B82" s="84">
        <v>149.30000000000001</v>
      </c>
      <c r="C82" s="99">
        <f t="shared" si="9"/>
        <v>145.39082430529157</v>
      </c>
      <c r="D82" s="99">
        <f t="shared" si="10"/>
        <v>-0.8595532595036357</v>
      </c>
      <c r="E82" s="99">
        <f t="shared" si="15"/>
        <v>144.41353038161446</v>
      </c>
      <c r="F82" s="99">
        <f t="shared" si="12"/>
        <v>4.8864696183855472</v>
      </c>
      <c r="G82" s="99">
        <f t="shared" si="13"/>
        <v>4.8864696183855472</v>
      </c>
      <c r="H82" s="99">
        <f t="shared" si="14"/>
        <v>3.2729200391061934</v>
      </c>
      <c r="I82" s="99">
        <f t="shared" si="11"/>
        <v>3.2729200391061934</v>
      </c>
    </row>
    <row r="83" spans="1:9" x14ac:dyDescent="0.35">
      <c r="A83" s="117">
        <v>80</v>
      </c>
      <c r="B83" s="84">
        <v>148.80000000000001</v>
      </c>
      <c r="C83" s="99">
        <f t="shared" si="9"/>
        <v>145.38501683663037</v>
      </c>
      <c r="D83" s="99">
        <f t="shared" si="10"/>
        <v>-0.60342952225090585</v>
      </c>
      <c r="E83" s="99">
        <f t="shared" si="15"/>
        <v>144.53127104578795</v>
      </c>
      <c r="F83" s="99">
        <f t="shared" si="12"/>
        <v>4.2687289542120652</v>
      </c>
      <c r="G83" s="99">
        <f t="shared" si="13"/>
        <v>4.2687289542120652</v>
      </c>
      <c r="H83" s="99">
        <f t="shared" si="14"/>
        <v>2.8687694584758501</v>
      </c>
      <c r="I83" s="99">
        <f t="shared" si="11"/>
        <v>2.8687694584758501</v>
      </c>
    </row>
    <row r="84" spans="1:9" x14ac:dyDescent="0.35">
      <c r="A84" s="117">
        <v>81</v>
      </c>
      <c r="B84" s="84">
        <v>148.4</v>
      </c>
      <c r="C84" s="99">
        <f t="shared" si="9"/>
        <v>145.50526985150358</v>
      </c>
      <c r="D84" s="99">
        <f t="shared" si="10"/>
        <v>-0.38632476111366992</v>
      </c>
      <c r="E84" s="99">
        <f t="shared" si="15"/>
        <v>144.78158731437946</v>
      </c>
      <c r="F84" s="99">
        <f t="shared" si="12"/>
        <v>3.618412685620541</v>
      </c>
      <c r="G84" s="99">
        <f t="shared" si="13"/>
        <v>3.618412685620541</v>
      </c>
      <c r="H84" s="99">
        <f t="shared" si="14"/>
        <v>2.4382834808763754</v>
      </c>
      <c r="I84" s="99">
        <f t="shared" si="11"/>
        <v>2.4382834808763754</v>
      </c>
    </row>
    <row r="85" spans="1:9" x14ac:dyDescent="0.35">
      <c r="A85" s="117">
        <v>82</v>
      </c>
      <c r="B85" s="84">
        <v>148.30000000000001</v>
      </c>
      <c r="C85" s="99">
        <f t="shared" si="9"/>
        <v>145.75515607231196</v>
      </c>
      <c r="D85" s="99">
        <f t="shared" si="10"/>
        <v>-0.19546146653705559</v>
      </c>
      <c r="E85" s="99">
        <f t="shared" si="15"/>
        <v>145.11894509038993</v>
      </c>
      <c r="F85" s="99">
        <f t="shared" si="12"/>
        <v>3.1810549096100829</v>
      </c>
      <c r="G85" s="99">
        <f t="shared" si="13"/>
        <v>3.1810549096100829</v>
      </c>
      <c r="H85" s="99">
        <f t="shared" si="14"/>
        <v>2.1450134252259492</v>
      </c>
      <c r="I85" s="99">
        <f t="shared" si="11"/>
        <v>2.1450134252259492</v>
      </c>
    </row>
    <row r="86" spans="1:9" x14ac:dyDescent="0.35">
      <c r="A86" s="117">
        <v>83</v>
      </c>
      <c r="B86" s="84">
        <v>148.1</v>
      </c>
      <c r="C86" s="99">
        <f t="shared" si="9"/>
        <v>146.06775568461993</v>
      </c>
      <c r="D86" s="99">
        <f t="shared" si="10"/>
        <v>-4.3043142883549976E-2</v>
      </c>
      <c r="E86" s="99">
        <f t="shared" si="15"/>
        <v>145.55969460577489</v>
      </c>
      <c r="F86" s="99">
        <f t="shared" si="12"/>
        <v>2.5403053942251006</v>
      </c>
      <c r="G86" s="99">
        <f t="shared" si="13"/>
        <v>2.5403053942251006</v>
      </c>
      <c r="H86" s="99">
        <f t="shared" si="14"/>
        <v>1.7152636017725191</v>
      </c>
      <c r="I86" s="99">
        <f t="shared" si="11"/>
        <v>1.7152636017725191</v>
      </c>
    </row>
    <row r="87" spans="1:9" x14ac:dyDescent="0.35">
      <c r="A87" s="117">
        <v>84</v>
      </c>
      <c r="B87" s="84">
        <v>148.1</v>
      </c>
      <c r="C87" s="99">
        <f t="shared" si="9"/>
        <v>146.4397700333891</v>
      </c>
      <c r="D87" s="99">
        <f t="shared" si="10"/>
        <v>8.1474104612266035E-2</v>
      </c>
      <c r="E87" s="99">
        <f t="shared" si="15"/>
        <v>146.02471254173636</v>
      </c>
      <c r="F87" s="99">
        <f t="shared" si="12"/>
        <v>2.0752874582636309</v>
      </c>
      <c r="G87" s="99">
        <f t="shared" si="13"/>
        <v>2.0752874582636309</v>
      </c>
      <c r="H87" s="99">
        <f t="shared" si="14"/>
        <v>1.4012744485237212</v>
      </c>
      <c r="I87" s="99">
        <f t="shared" si="11"/>
        <v>1.4012744485237212</v>
      </c>
    </row>
    <row r="88" spans="1:9" x14ac:dyDescent="0.35">
      <c r="A88" s="117">
        <v>85</v>
      </c>
      <c r="B88" s="84">
        <v>147.4</v>
      </c>
      <c r="C88" s="99">
        <f t="shared" si="9"/>
        <v>146.69699531040109</v>
      </c>
      <c r="D88" s="99">
        <f t="shared" si="10"/>
        <v>0.13419945633218544</v>
      </c>
      <c r="E88" s="99">
        <f t="shared" si="15"/>
        <v>146.52124413800135</v>
      </c>
      <c r="F88" s="99">
        <f t="shared" si="12"/>
        <v>0.87875586199865552</v>
      </c>
      <c r="G88" s="99">
        <f t="shared" si="13"/>
        <v>0.87875586199865552</v>
      </c>
      <c r="H88" s="99">
        <f t="shared" si="14"/>
        <v>0.59617086974128597</v>
      </c>
      <c r="I88" s="99">
        <f t="shared" si="11"/>
        <v>0.59617086974128597</v>
      </c>
    </row>
    <row r="89" spans="1:9" x14ac:dyDescent="0.35">
      <c r="A89" s="117">
        <v>86</v>
      </c>
      <c r="B89" s="84">
        <v>148.1</v>
      </c>
      <c r="C89" s="99">
        <f t="shared" si="9"/>
        <v>147.08495581338664</v>
      </c>
      <c r="D89" s="99">
        <f t="shared" si="10"/>
        <v>0.21032777032819472</v>
      </c>
      <c r="E89" s="99">
        <f t="shared" si="15"/>
        <v>146.83119476673329</v>
      </c>
      <c r="F89" s="99">
        <f t="shared" si="12"/>
        <v>1.2688052332667041</v>
      </c>
      <c r="G89" s="99">
        <f t="shared" si="13"/>
        <v>1.2688052332667041</v>
      </c>
      <c r="H89" s="99">
        <f t="shared" si="14"/>
        <v>0.85672196709433102</v>
      </c>
      <c r="I89" s="99">
        <f t="shared" si="11"/>
        <v>0.85672196709433102</v>
      </c>
    </row>
    <row r="90" spans="1:9" x14ac:dyDescent="0.35">
      <c r="A90" s="117">
        <v>87</v>
      </c>
      <c r="B90" s="84">
        <v>147.9</v>
      </c>
      <c r="C90" s="99">
        <f t="shared" si="9"/>
        <v>147.4162268669719</v>
      </c>
      <c r="D90" s="99">
        <f t="shared" si="10"/>
        <v>0.24661075530531268</v>
      </c>
      <c r="E90" s="99">
        <f t="shared" si="15"/>
        <v>147.29528358371485</v>
      </c>
      <c r="F90" s="99">
        <f t="shared" si="12"/>
        <v>0.60471641628515727</v>
      </c>
      <c r="G90" s="99">
        <f t="shared" si="13"/>
        <v>0.60471641628515727</v>
      </c>
      <c r="H90" s="99">
        <f t="shared" si="14"/>
        <v>0.40886843562214825</v>
      </c>
      <c r="I90" s="99">
        <f t="shared" si="11"/>
        <v>0.40886843562214825</v>
      </c>
    </row>
    <row r="91" spans="1:9" x14ac:dyDescent="0.35">
      <c r="A91" s="117">
        <v>88</v>
      </c>
      <c r="B91" s="84">
        <v>147.9</v>
      </c>
      <c r="C91" s="99">
        <f t="shared" si="9"/>
        <v>147.71027009782179</v>
      </c>
      <c r="D91" s="99">
        <f t="shared" si="10"/>
        <v>0.26084049796868713</v>
      </c>
      <c r="E91" s="99">
        <f t="shared" si="15"/>
        <v>147.66283762227721</v>
      </c>
      <c r="F91" s="99">
        <f t="shared" si="12"/>
        <v>0.23716237772279669</v>
      </c>
      <c r="G91" s="99">
        <f t="shared" si="13"/>
        <v>0.23716237772279669</v>
      </c>
      <c r="H91" s="99">
        <f t="shared" si="14"/>
        <v>0.1603531965671377</v>
      </c>
      <c r="I91" s="99">
        <f t="shared" si="11"/>
        <v>0.1603531965671377</v>
      </c>
    </row>
    <row r="92" spans="1:9" x14ac:dyDescent="0.35">
      <c r="A92" s="117">
        <v>89</v>
      </c>
      <c r="B92" s="84">
        <v>148.5</v>
      </c>
      <c r="C92" s="99">
        <f t="shared" si="9"/>
        <v>148.0768884766324</v>
      </c>
      <c r="D92" s="99">
        <f t="shared" si="10"/>
        <v>0.29257386222126514</v>
      </c>
      <c r="E92" s="99">
        <f t="shared" si="15"/>
        <v>147.97111059579049</v>
      </c>
      <c r="F92" s="99">
        <f t="shared" si="12"/>
        <v>0.52888940420950803</v>
      </c>
      <c r="G92" s="99">
        <f t="shared" si="13"/>
        <v>0.52888940420950803</v>
      </c>
      <c r="H92" s="99">
        <f t="shared" si="14"/>
        <v>0.35615448094916369</v>
      </c>
      <c r="I92" s="99">
        <f t="shared" si="11"/>
        <v>0.35615448094916369</v>
      </c>
    </row>
    <row r="93" spans="1:9" x14ac:dyDescent="0.35">
      <c r="A93" s="117">
        <v>90</v>
      </c>
      <c r="B93" s="84">
        <v>149.19999999999999</v>
      </c>
      <c r="C93" s="99">
        <f t="shared" si="9"/>
        <v>148.53556987108294</v>
      </c>
      <c r="D93" s="99">
        <f t="shared" si="10"/>
        <v>0.34240612189004654</v>
      </c>
      <c r="E93" s="99">
        <f>C92+D92</f>
        <v>148.36946233885368</v>
      </c>
      <c r="F93" s="99">
        <f t="shared" si="12"/>
        <v>0.83053766114630889</v>
      </c>
      <c r="G93" s="99">
        <f t="shared" si="13"/>
        <v>0.83053766114630889</v>
      </c>
      <c r="H93" s="99">
        <f t="shared" si="14"/>
        <v>0.5566606307951133</v>
      </c>
      <c r="I93" s="99">
        <f t="shared" si="11"/>
        <v>0.5566606307951133</v>
      </c>
    </row>
    <row r="94" spans="1:9" x14ac:dyDescent="0.35">
      <c r="A94" s="117">
        <v>91</v>
      </c>
      <c r="B94" s="84">
        <v>150.30000000000001</v>
      </c>
      <c r="C94" s="99">
        <f t="shared" si="9"/>
        <v>149.16238079437841</v>
      </c>
      <c r="D94" s="99">
        <f t="shared" si="10"/>
        <v>0.4277275623116723</v>
      </c>
      <c r="E94" s="99">
        <f t="shared" si="15"/>
        <v>148.87797599297298</v>
      </c>
      <c r="F94" s="99">
        <f t="shared" si="12"/>
        <v>1.4220240070270336</v>
      </c>
      <c r="G94" s="99">
        <f t="shared" si="13"/>
        <v>1.4220240070270336</v>
      </c>
      <c r="H94" s="99">
        <f t="shared" si="14"/>
        <v>0.94612375717034825</v>
      </c>
      <c r="I94" s="99">
        <f t="shared" si="11"/>
        <v>0.94612375717034825</v>
      </c>
    </row>
    <row r="95" spans="1:9" x14ac:dyDescent="0.35">
      <c r="A95" s="117">
        <v>92</v>
      </c>
      <c r="B95" s="84">
        <v>149.9</v>
      </c>
      <c r="C95" s="99">
        <f t="shared" si="9"/>
        <v>149.65208668535206</v>
      </c>
      <c r="D95" s="99">
        <f t="shared" si="10"/>
        <v>0.44632106091026646</v>
      </c>
      <c r="E95" s="99">
        <f t="shared" si="15"/>
        <v>149.59010835669008</v>
      </c>
      <c r="F95" s="99">
        <f t="shared" si="12"/>
        <v>0.3098916433099248</v>
      </c>
      <c r="G95" s="99">
        <f t="shared" si="13"/>
        <v>0.3098916433099248</v>
      </c>
      <c r="H95" s="99">
        <f t="shared" si="14"/>
        <v>0.20673225037353221</v>
      </c>
      <c r="I95" s="99">
        <f t="shared" si="11"/>
        <v>0.20673225037353221</v>
      </c>
    </row>
    <row r="96" spans="1:9" x14ac:dyDescent="0.35">
      <c r="A96" s="117">
        <v>93</v>
      </c>
      <c r="B96" s="84">
        <v>150</v>
      </c>
      <c r="C96" s="99">
        <f t="shared" si="9"/>
        <v>150.07872619700987</v>
      </c>
      <c r="D96" s="99">
        <f t="shared" si="10"/>
        <v>0.44041659613452977</v>
      </c>
      <c r="E96" s="99">
        <f t="shared" si="15"/>
        <v>150.09840774626232</v>
      </c>
      <c r="F96" s="99">
        <f t="shared" si="12"/>
        <v>-9.8407746262324736E-2</v>
      </c>
      <c r="G96" s="99">
        <f t="shared" si="13"/>
        <v>9.8407746262324736E-2</v>
      </c>
      <c r="H96" s="99">
        <f t="shared" si="14"/>
        <v>6.5605164174883157E-2</v>
      </c>
      <c r="I96" s="99">
        <f t="shared" si="11"/>
        <v>-6.5605164174883157E-2</v>
      </c>
    </row>
    <row r="97" spans="1:9" x14ac:dyDescent="0.35">
      <c r="A97" s="117">
        <v>94</v>
      </c>
      <c r="B97" s="84">
        <v>150.6</v>
      </c>
      <c r="C97" s="99">
        <f t="shared" si="9"/>
        <v>150.53531423451551</v>
      </c>
      <c r="D97" s="99">
        <f t="shared" si="10"/>
        <v>0.44526802854586267</v>
      </c>
      <c r="E97" s="99">
        <f t="shared" si="15"/>
        <v>150.5191427931444</v>
      </c>
      <c r="F97" s="99">
        <f t="shared" si="12"/>
        <v>8.0857206855597497E-2</v>
      </c>
      <c r="G97" s="99">
        <f t="shared" si="13"/>
        <v>8.0857206855597497E-2</v>
      </c>
      <c r="H97" s="99">
        <f t="shared" si="14"/>
        <v>5.369004439282702E-2</v>
      </c>
      <c r="I97" s="99">
        <f t="shared" si="11"/>
        <v>5.369004439282702E-2</v>
      </c>
    </row>
    <row r="98" spans="1:9" x14ac:dyDescent="0.35">
      <c r="A98" s="117">
        <v>95</v>
      </c>
      <c r="B98" s="84">
        <v>150.69999999999999</v>
      </c>
      <c r="C98" s="99">
        <f t="shared" si="9"/>
        <v>150.92446581044908</v>
      </c>
      <c r="D98" s="99">
        <f t="shared" si="10"/>
        <v>0.42843309276217412</v>
      </c>
      <c r="E98" s="99">
        <f t="shared" si="15"/>
        <v>150.98058226306136</v>
      </c>
      <c r="F98" s="99">
        <f t="shared" si="12"/>
        <v>-0.28058226306137612</v>
      </c>
      <c r="G98" s="99">
        <f t="shared" si="13"/>
        <v>0.28058226306137612</v>
      </c>
      <c r="H98" s="99">
        <f t="shared" si="14"/>
        <v>0.1861859741614971</v>
      </c>
      <c r="I98" s="99">
        <f t="shared" si="11"/>
        <v>-0.1861859741614971</v>
      </c>
    </row>
    <row r="99" spans="1:9" x14ac:dyDescent="0.35">
      <c r="A99" s="117">
        <v>96</v>
      </c>
      <c r="B99" s="84">
        <v>151.30000000000001</v>
      </c>
      <c r="C99" s="99">
        <f t="shared" si="9"/>
        <v>151.34231912256899</v>
      </c>
      <c r="D99" s="99">
        <f t="shared" si="10"/>
        <v>0.42525915856949681</v>
      </c>
      <c r="E99" s="99">
        <f t="shared" si="15"/>
        <v>151.35289890321124</v>
      </c>
      <c r="F99" s="99">
        <f t="shared" si="12"/>
        <v>-5.2898903211229253E-2</v>
      </c>
      <c r="G99" s="99">
        <f t="shared" si="13"/>
        <v>5.2898903211229253E-2</v>
      </c>
      <c r="H99" s="99">
        <f t="shared" si="14"/>
        <v>3.496292347073976E-2</v>
      </c>
      <c r="I99" s="99">
        <f t="shared" si="11"/>
        <v>-3.496292347073976E-2</v>
      </c>
    </row>
    <row r="100" spans="1:9" x14ac:dyDescent="0.35">
      <c r="A100" s="117">
        <v>97</v>
      </c>
      <c r="B100" s="84">
        <v>150.4</v>
      </c>
      <c r="C100" s="99">
        <f t="shared" si="9"/>
        <v>151.49406262491081</v>
      </c>
      <c r="D100" s="99">
        <f t="shared" si="10"/>
        <v>0.34320446170119251</v>
      </c>
      <c r="E100" s="99">
        <f t="shared" si="15"/>
        <v>151.7675782811385</v>
      </c>
      <c r="F100" s="99">
        <f t="shared" si="12"/>
        <v>-1.367578281138492</v>
      </c>
      <c r="G100" s="99">
        <f t="shared" si="13"/>
        <v>1.367578281138492</v>
      </c>
      <c r="H100" s="99">
        <f t="shared" si="14"/>
        <v>0.90929406990591222</v>
      </c>
      <c r="I100" s="99">
        <f t="shared" si="11"/>
        <v>-0.90929406990591222</v>
      </c>
    </row>
    <row r="101" spans="1:9" x14ac:dyDescent="0.35">
      <c r="A101" s="117">
        <v>98</v>
      </c>
      <c r="B101" s="84">
        <v>151.1</v>
      </c>
      <c r="C101" s="99">
        <f t="shared" ref="C101:C105" si="16">$B$107*B101+(1-$B$107)*(C100+D100)</f>
        <v>151.68981366928961</v>
      </c>
      <c r="D101" s="99">
        <f t="shared" ref="D101:D105" si="17">$B$108*(C101-C100)+(1-$B$108)*D100</f>
        <v>0.29896843650447336</v>
      </c>
      <c r="E101" s="99">
        <f t="shared" si="15"/>
        <v>151.837267086612</v>
      </c>
      <c r="F101" s="99">
        <f t="shared" si="12"/>
        <v>-0.73726708661200746</v>
      </c>
      <c r="G101" s="99">
        <f t="shared" si="13"/>
        <v>0.73726708661200746</v>
      </c>
      <c r="H101" s="99">
        <f t="shared" si="14"/>
        <v>0.48793321417075275</v>
      </c>
      <c r="I101" s="99">
        <f t="shared" si="11"/>
        <v>-0.48793321417075275</v>
      </c>
    </row>
    <row r="102" spans="1:9" x14ac:dyDescent="0.35">
      <c r="A102" s="117">
        <v>99</v>
      </c>
      <c r="B102" s="84">
        <v>150.4</v>
      </c>
      <c r="C102" s="99">
        <f t="shared" si="16"/>
        <v>151.67102568463528</v>
      </c>
      <c r="D102" s="99">
        <f t="shared" si="17"/>
        <v>0.20364151015683415</v>
      </c>
      <c r="E102" s="99">
        <f t="shared" si="15"/>
        <v>151.98878210579409</v>
      </c>
      <c r="F102" s="99">
        <f t="shared" si="12"/>
        <v>-1.5887821057940812</v>
      </c>
      <c r="G102" s="99">
        <f t="shared" si="13"/>
        <v>1.5887821057940812</v>
      </c>
      <c r="H102" s="99">
        <f t="shared" si="14"/>
        <v>1.0563710809801072</v>
      </c>
      <c r="I102" s="99">
        <f t="shared" si="11"/>
        <v>-1.0563710809801072</v>
      </c>
    </row>
    <row r="103" spans="1:9" x14ac:dyDescent="0.35">
      <c r="A103" s="117">
        <v>100</v>
      </c>
      <c r="B103" s="84">
        <v>150.19999999999999</v>
      </c>
      <c r="C103" s="99">
        <f t="shared" si="16"/>
        <v>151.53973375583371</v>
      </c>
      <c r="D103" s="99">
        <f t="shared" si="17"/>
        <v>0.10316147846931187</v>
      </c>
      <c r="E103" s="99">
        <f>C102+D102</f>
        <v>151.87466719479212</v>
      </c>
      <c r="F103" s="99">
        <f t="shared" si="12"/>
        <v>-1.6746671947921357</v>
      </c>
      <c r="G103" s="99">
        <f t="shared" si="13"/>
        <v>1.6746671947921357</v>
      </c>
      <c r="H103" s="99">
        <f t="shared" si="14"/>
        <v>1.1149581856139386</v>
      </c>
      <c r="I103" s="99">
        <f t="shared" si="11"/>
        <v>-1.1149581856139386</v>
      </c>
    </row>
    <row r="104" spans="1:9" x14ac:dyDescent="0.35">
      <c r="A104" s="117">
        <v>101</v>
      </c>
      <c r="B104" s="84">
        <v>149.80000000000001</v>
      </c>
      <c r="C104" s="99">
        <f t="shared" si="16"/>
        <v>151.27431618744242</v>
      </c>
      <c r="D104" s="99">
        <f t="shared" si="17"/>
        <v>-7.4122355888673191E-3</v>
      </c>
      <c r="E104" s="99">
        <f>C103+D103</f>
        <v>151.64289523430301</v>
      </c>
      <c r="F104" s="99">
        <f>B104-E104</f>
        <v>-1.8428952343030005</v>
      </c>
      <c r="G104" s="99">
        <f>ABS(F104)</f>
        <v>1.8428952343030005</v>
      </c>
      <c r="H104" s="99">
        <f>(G104/B104)*100</f>
        <v>1.2302371390540725</v>
      </c>
      <c r="I104" s="99">
        <f t="shared" si="11"/>
        <v>-1.2302371390540725</v>
      </c>
    </row>
    <row r="105" spans="1:9" x14ac:dyDescent="0.35">
      <c r="A105" s="117">
        <v>102</v>
      </c>
      <c r="B105" s="84">
        <v>150</v>
      </c>
      <c r="C105" s="99">
        <f t="shared" si="16"/>
        <v>151.01352316148285</v>
      </c>
      <c r="D105" s="99">
        <f t="shared" si="17"/>
        <v>-8.3426472700078677E-2</v>
      </c>
      <c r="E105" s="99">
        <f>C104+D104</f>
        <v>151.26690395185355</v>
      </c>
      <c r="F105" s="99">
        <f>B105-E105</f>
        <v>-1.2669039518535499</v>
      </c>
      <c r="G105" s="99">
        <f>ABS(F105)</f>
        <v>1.2669039518535499</v>
      </c>
      <c r="H105" s="99">
        <f>(G105/B105)*100</f>
        <v>0.84460263456903328</v>
      </c>
      <c r="I105" s="99">
        <f t="shared" si="11"/>
        <v>-0.84460263456903328</v>
      </c>
    </row>
    <row r="106" spans="1:9" s="101" customFormat="1" x14ac:dyDescent="0.35">
      <c r="D106" s="107"/>
    </row>
    <row r="107" spans="1:9" x14ac:dyDescent="0.35">
      <c r="A107" s="118" t="s">
        <v>139</v>
      </c>
      <c r="B107" s="119">
        <v>0.2</v>
      </c>
      <c r="H107" s="120" t="s">
        <v>125</v>
      </c>
    </row>
    <row r="108" spans="1:9" x14ac:dyDescent="0.35">
      <c r="A108" s="118" t="s">
        <v>140</v>
      </c>
      <c r="B108" s="119">
        <v>0.3</v>
      </c>
      <c r="H108" s="99">
        <f>SUM(H13:H27)</f>
        <v>13.845740777870931</v>
      </c>
    </row>
    <row r="109" spans="1:9" s="101" customFormat="1" x14ac:dyDescent="0.35"/>
    <row r="110" spans="1:9" s="108" customFormat="1" ht="18.5" x14ac:dyDescent="0.45">
      <c r="C110" s="109" t="s">
        <v>126</v>
      </c>
    </row>
    <row r="111" spans="1:9" x14ac:dyDescent="0.35">
      <c r="C111" s="111" t="s">
        <v>127</v>
      </c>
      <c r="D111" s="121">
        <f>AVERAGE(F13:F27)</f>
        <v>0.90049577846423101</v>
      </c>
    </row>
    <row r="112" spans="1:9" x14ac:dyDescent="0.35">
      <c r="C112" s="111" t="s">
        <v>128</v>
      </c>
      <c r="D112" s="121">
        <f>AVERAGE(G13:G27)</f>
        <v>1.1683101677928809</v>
      </c>
    </row>
    <row r="113" spans="3:4" x14ac:dyDescent="0.35">
      <c r="C113" s="111" t="s">
        <v>129</v>
      </c>
      <c r="D113" s="122">
        <f>SUMSQ(F13:F27)/15</f>
        <v>2.0060662543080507</v>
      </c>
    </row>
    <row r="114" spans="3:4" x14ac:dyDescent="0.35">
      <c r="C114" s="111" t="s">
        <v>130</v>
      </c>
      <c r="D114" s="121">
        <f>AVERAGE(I13:I27)</f>
        <v>0.70174961741750008</v>
      </c>
    </row>
    <row r="115" spans="3:4" x14ac:dyDescent="0.35">
      <c r="C115" s="111" t="s">
        <v>131</v>
      </c>
      <c r="D115" s="121">
        <f>AVERAGE(H13:H27)</f>
        <v>0.92304938519139546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The Additive Method</vt:lpstr>
      <vt:lpstr>The Multiplicative Method</vt:lpstr>
      <vt:lpstr>The Sesonal Graph</vt:lpstr>
      <vt:lpstr>The Seasonal data</vt:lpstr>
      <vt:lpstr>FRED Graph (2)</vt:lpstr>
      <vt:lpstr>Non Seasonal Graph</vt:lpstr>
      <vt:lpstr>The Brown's Method</vt:lpstr>
      <vt:lpstr>The Holt's Method</vt:lpstr>
    </vt:vector>
  </TitlesOfParts>
  <Company>Kingston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Tsegay, Awet</dc:creator>
  <cp:lastModifiedBy>Awet Tsegay</cp:lastModifiedBy>
  <dcterms:created xsi:type="dcterms:W3CDTF">2019-12-09T15:40:46Z</dcterms:created>
  <dcterms:modified xsi:type="dcterms:W3CDTF">2022-06-19T23:19:58Z</dcterms:modified>
</cp:coreProperties>
</file>