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82D45AF6-C451-48D8-A0A5-8AB680B9B597}" xr6:coauthVersionLast="47" xr6:coauthVersionMax="47" xr10:uidLastSave="{00000000-0000-0000-0000-000000000000}"/>
  <bookViews>
    <workbookView xWindow="-110" yWindow="-110" windowWidth="19420" windowHeight="10300" firstSheet="3" activeTab="8" xr2:uid="{F805AF93-F9A5-43E3-B0D5-69FB9CD8A1B9}"/>
  </bookViews>
  <sheets>
    <sheet name="Simple" sheetId="1" r:id="rId1"/>
    <sheet name="Compuesto" sheetId="2" r:id="rId2"/>
    <sheet name="simpson1-3" sheetId="3" r:id="rId3"/>
    <sheet name="simpson3-8" sheetId="4" r:id="rId4"/>
    <sheet name="trapecio1.3" sheetId="5" r:id="rId5"/>
    <sheet name="ROMBERG" sheetId="6" r:id="rId6"/>
    <sheet name="Euler" sheetId="8" r:id="rId7"/>
    <sheet name="euler_mejor" sheetId="9" r:id="rId8"/>
    <sheet name="rungkutta" sheetId="10" r:id="rId9"/>
    <sheet name="Hoja1" sheetId="7" state="hidden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10" l="1"/>
  <c r="F7" i="10"/>
  <c r="F8" i="10" s="1"/>
  <c r="F6" i="10"/>
  <c r="F5" i="10"/>
  <c r="H4" i="10"/>
  <c r="I4" i="10" s="1"/>
  <c r="I24" i="9"/>
  <c r="H14" i="9"/>
  <c r="E14" i="9"/>
  <c r="D14" i="9"/>
  <c r="F14" i="9" s="1"/>
  <c r="E10" i="9"/>
  <c r="E14" i="8"/>
  <c r="D14" i="8"/>
  <c r="F14" i="8" s="1"/>
  <c r="E10" i="8"/>
  <c r="D29" i="6"/>
  <c r="C24" i="6"/>
  <c r="C23" i="6"/>
  <c r="D22" i="6" s="1"/>
  <c r="C22" i="6"/>
  <c r="S18" i="6"/>
  <c r="Q10" i="6"/>
  <c r="R7" i="6"/>
  <c r="S7" i="6" s="1"/>
  <c r="M14" i="6"/>
  <c r="K10" i="6"/>
  <c r="L7" i="6"/>
  <c r="M7" i="6" s="1"/>
  <c r="G12" i="6"/>
  <c r="E10" i="6"/>
  <c r="F7" i="6"/>
  <c r="G7" i="6" s="1"/>
  <c r="H19" i="5"/>
  <c r="C13" i="5"/>
  <c r="I6" i="5"/>
  <c r="I7" i="5" s="1"/>
  <c r="G12" i="4"/>
  <c r="I7" i="4"/>
  <c r="I8" i="4" s="1"/>
  <c r="I6" i="4"/>
  <c r="J6" i="4" s="1"/>
  <c r="C13" i="4"/>
  <c r="H15" i="3"/>
  <c r="C13" i="3"/>
  <c r="I6" i="3"/>
  <c r="H19" i="2"/>
  <c r="C13" i="2"/>
  <c r="I6" i="2"/>
  <c r="I7" i="2" s="1"/>
  <c r="K4" i="10" l="1"/>
  <c r="L4" i="10" s="1"/>
  <c r="G5" i="10" s="1"/>
  <c r="F9" i="10"/>
  <c r="G14" i="9"/>
  <c r="I14" i="9" s="1"/>
  <c r="E15" i="9" s="1"/>
  <c r="G14" i="8"/>
  <c r="E15" i="8" s="1"/>
  <c r="D23" i="6"/>
  <c r="E22" i="6" s="1"/>
  <c r="R8" i="6"/>
  <c r="R9" i="6" s="1"/>
  <c r="R10" i="6" s="1"/>
  <c r="S9" i="6"/>
  <c r="S8" i="6"/>
  <c r="L8" i="6"/>
  <c r="F8" i="6"/>
  <c r="J6" i="5"/>
  <c r="I8" i="5"/>
  <c r="J7" i="5"/>
  <c r="J8" i="4"/>
  <c r="I9" i="4"/>
  <c r="J9" i="4" s="1"/>
  <c r="J7" i="4"/>
  <c r="I7" i="3"/>
  <c r="I8" i="3" s="1"/>
  <c r="J6" i="3"/>
  <c r="I8" i="2"/>
  <c r="J7" i="2"/>
  <c r="J6" i="2"/>
  <c r="C14" i="1"/>
  <c r="C15" i="1"/>
  <c r="H5" i="10" l="1"/>
  <c r="I5" i="10" s="1"/>
  <c r="J5" i="10" s="1"/>
  <c r="K5" i="10" s="1"/>
  <c r="F10" i="10"/>
  <c r="F15" i="9"/>
  <c r="G15" i="9" s="1"/>
  <c r="I15" i="9" s="1"/>
  <c r="E16" i="9" s="1"/>
  <c r="G15" i="8"/>
  <c r="E16" i="8" s="1"/>
  <c r="F15" i="8"/>
  <c r="R11" i="6"/>
  <c r="S10" i="6"/>
  <c r="L9" i="6"/>
  <c r="M8" i="6"/>
  <c r="G8" i="6"/>
  <c r="F9" i="6"/>
  <c r="G9" i="6" s="1"/>
  <c r="J8" i="5"/>
  <c r="I9" i="5"/>
  <c r="J7" i="3"/>
  <c r="I9" i="3"/>
  <c r="J8" i="3"/>
  <c r="I9" i="2"/>
  <c r="J8" i="2"/>
  <c r="L5" i="10" l="1"/>
  <c r="G6" i="10" s="1"/>
  <c r="F11" i="10"/>
  <c r="F16" i="9"/>
  <c r="G16" i="9" s="1"/>
  <c r="I16" i="9" s="1"/>
  <c r="E17" i="9" s="1"/>
  <c r="F16" i="8"/>
  <c r="G16" i="8" s="1"/>
  <c r="E17" i="8" s="1"/>
  <c r="S11" i="6"/>
  <c r="R12" i="6"/>
  <c r="L10" i="6"/>
  <c r="M9" i="6"/>
  <c r="I10" i="5"/>
  <c r="J9" i="5"/>
  <c r="I10" i="3"/>
  <c r="J10" i="3" s="1"/>
  <c r="J9" i="3"/>
  <c r="J9" i="2"/>
  <c r="I10" i="2"/>
  <c r="I6" i="10" l="1"/>
  <c r="H6" i="10"/>
  <c r="F12" i="10"/>
  <c r="F17" i="9"/>
  <c r="G17" i="9" s="1"/>
  <c r="I17" i="9" s="1"/>
  <c r="E18" i="9" s="1"/>
  <c r="F17" i="8"/>
  <c r="G17" i="8" s="1"/>
  <c r="E18" i="8" s="1"/>
  <c r="S12" i="6"/>
  <c r="R13" i="6"/>
  <c r="L11" i="6"/>
  <c r="M11" i="6" s="1"/>
  <c r="M10" i="6"/>
  <c r="I11" i="5"/>
  <c r="J10" i="5"/>
  <c r="I11" i="2"/>
  <c r="J10" i="2"/>
  <c r="F13" i="10" l="1"/>
  <c r="J6" i="10"/>
  <c r="K6" i="10" s="1"/>
  <c r="F18" i="9"/>
  <c r="G18" i="9" s="1"/>
  <c r="I18" i="9" s="1"/>
  <c r="E19" i="9" s="1"/>
  <c r="F18" i="8"/>
  <c r="G18" i="8" s="1"/>
  <c r="E19" i="8" s="1"/>
  <c r="R14" i="6"/>
  <c r="S13" i="6"/>
  <c r="J11" i="5"/>
  <c r="I12" i="5"/>
  <c r="I12" i="2"/>
  <c r="J11" i="2"/>
  <c r="L6" i="10" l="1"/>
  <c r="G7" i="10" s="1"/>
  <c r="F14" i="10"/>
  <c r="I19" i="9"/>
  <c r="E20" i="9" s="1"/>
  <c r="F19" i="9"/>
  <c r="G19" i="9"/>
  <c r="F19" i="8"/>
  <c r="G19" i="8" s="1"/>
  <c r="E20" i="8" s="1"/>
  <c r="R15" i="6"/>
  <c r="S15" i="6" s="1"/>
  <c r="S14" i="6"/>
  <c r="J12" i="5"/>
  <c r="I13" i="5"/>
  <c r="I13" i="2"/>
  <c r="J12" i="2"/>
  <c r="I7" i="10" l="1"/>
  <c r="H7" i="10"/>
  <c r="F20" i="9"/>
  <c r="G20" i="9" s="1"/>
  <c r="I20" i="9" s="1"/>
  <c r="E21" i="9" s="1"/>
  <c r="F20" i="8"/>
  <c r="G20" i="8" s="1"/>
  <c r="E21" i="8" s="1"/>
  <c r="J13" i="5"/>
  <c r="I14" i="5"/>
  <c r="J14" i="5" s="1"/>
  <c r="I14" i="2"/>
  <c r="J14" i="2" s="1"/>
  <c r="J13" i="2"/>
  <c r="J7" i="10" l="1"/>
  <c r="K7" i="10" s="1"/>
  <c r="F21" i="9"/>
  <c r="G21" i="9" s="1"/>
  <c r="I21" i="9" s="1"/>
  <c r="E22" i="9" s="1"/>
  <c r="F21" i="8"/>
  <c r="G21" i="8"/>
  <c r="E22" i="8" s="1"/>
  <c r="L7" i="10" l="1"/>
  <c r="G8" i="10" s="1"/>
  <c r="F22" i="9"/>
  <c r="G22" i="9" s="1"/>
  <c r="I22" i="9" s="1"/>
  <c r="E23" i="9" s="1"/>
  <c r="F22" i="8"/>
  <c r="G22" i="8" s="1"/>
  <c r="E23" i="8" s="1"/>
  <c r="H8" i="10" l="1"/>
  <c r="I8" i="10" s="1"/>
  <c r="F23" i="9"/>
  <c r="G23" i="9" s="1"/>
  <c r="I23" i="9" s="1"/>
  <c r="E24" i="9" s="1"/>
  <c r="F23" i="8"/>
  <c r="G23" i="8" s="1"/>
  <c r="E24" i="8" s="1"/>
  <c r="J8" i="10" l="1"/>
  <c r="K8" i="10" s="1"/>
  <c r="L8" i="10" s="1"/>
  <c r="G9" i="10" s="1"/>
  <c r="F24" i="9"/>
  <c r="G24" i="9" s="1"/>
  <c r="F24" i="8"/>
  <c r="G24" i="8" s="1"/>
  <c r="H9" i="10" l="1"/>
  <c r="I9" i="10" l="1"/>
  <c r="J9" i="10" s="1"/>
  <c r="K9" i="10" s="1"/>
  <c r="L9" i="10" l="1"/>
  <c r="G10" i="10" s="1"/>
  <c r="H10" i="10" l="1"/>
  <c r="L10" i="10" l="1"/>
  <c r="G11" i="10" s="1"/>
  <c r="I10" i="10"/>
  <c r="J10" i="10" s="1"/>
  <c r="K10" i="10" s="1"/>
  <c r="H11" i="10" l="1"/>
  <c r="I11" i="10"/>
  <c r="J11" i="10" s="1"/>
  <c r="L11" i="10" l="1"/>
  <c r="G12" i="10" s="1"/>
  <c r="K11" i="10"/>
  <c r="I12" i="10" l="1"/>
  <c r="H12" i="10"/>
  <c r="J12" i="10" l="1"/>
  <c r="K12" i="10" s="1"/>
  <c r="L12" i="10" l="1"/>
  <c r="G13" i="10" s="1"/>
  <c r="H13" i="10" l="1"/>
  <c r="I13" i="10" s="1"/>
  <c r="J13" i="10" s="1"/>
  <c r="K13" i="10" s="1"/>
  <c r="L13" i="10" l="1"/>
  <c r="G14" i="10" s="1"/>
  <c r="I14" i="10" l="1"/>
  <c r="J14" i="10" s="1"/>
  <c r="K14" i="10" s="1"/>
  <c r="H14" i="10"/>
  <c r="L14" i="10" l="1"/>
</calcChain>
</file>

<file path=xl/sharedStrings.xml><?xml version="1.0" encoding="utf-8"?>
<sst xmlns="http://schemas.openxmlformats.org/spreadsheetml/2006/main" count="218" uniqueCount="62">
  <si>
    <t>a=</t>
  </si>
  <si>
    <t>b=</t>
  </si>
  <si>
    <t>n=</t>
  </si>
  <si>
    <t>f(a)=</t>
  </si>
  <si>
    <t>f(b)=</t>
  </si>
  <si>
    <t>Nombre</t>
  </si>
  <si>
    <t>Axel Alberto Mireles Martínez</t>
  </si>
  <si>
    <t>Matrícula</t>
  </si>
  <si>
    <t>Método</t>
  </si>
  <si>
    <t>Fecha</t>
  </si>
  <si>
    <t>Profesor</t>
  </si>
  <si>
    <t>Sergio Castillo</t>
  </si>
  <si>
    <t>Materia</t>
  </si>
  <si>
    <t>Métodos Númericos</t>
  </si>
  <si>
    <t>MÉTODO TRAPECIO SIMPLE</t>
  </si>
  <si>
    <t>x</t>
  </si>
  <si>
    <t>f(x)</t>
  </si>
  <si>
    <t>x0=</t>
  </si>
  <si>
    <t>x1=</t>
  </si>
  <si>
    <t>x2=</t>
  </si>
  <si>
    <t>x3=</t>
  </si>
  <si>
    <t>x4=</t>
  </si>
  <si>
    <t>x5=</t>
  </si>
  <si>
    <t>x6=</t>
  </si>
  <si>
    <t>x7=</t>
  </si>
  <si>
    <t>x8=</t>
  </si>
  <si>
    <t>h=</t>
  </si>
  <si>
    <t>Romberg</t>
  </si>
  <si>
    <t>RESPUESTA</t>
  </si>
  <si>
    <t>MÉTODO TRAPECIO COMPUESTO</t>
  </si>
  <si>
    <t>MÉTODO SIMPSON  1/3</t>
  </si>
  <si>
    <t>RESULTADO</t>
  </si>
  <si>
    <t>MÉTODO SIMPSON  3/8</t>
  </si>
  <si>
    <t>MÉTODO TRAPECIO  1/3</t>
  </si>
  <si>
    <t>xn</t>
  </si>
  <si>
    <t>f(xn)</t>
  </si>
  <si>
    <t>CICLO 1</t>
  </si>
  <si>
    <t>ko</t>
  </si>
  <si>
    <t>k1</t>
  </si>
  <si>
    <t>k2</t>
  </si>
  <si>
    <t>n=2</t>
  </si>
  <si>
    <t>n=4</t>
  </si>
  <si>
    <t>n=8</t>
  </si>
  <si>
    <t>MÉTODO ROMBERG</t>
  </si>
  <si>
    <t>y= 2xy^2</t>
  </si>
  <si>
    <t>(0,1)</t>
  </si>
  <si>
    <t>y0=</t>
  </si>
  <si>
    <t>xn=</t>
  </si>
  <si>
    <t>n</t>
  </si>
  <si>
    <t>yn</t>
  </si>
  <si>
    <t>f(xn,yn)</t>
  </si>
  <si>
    <t>yn+1</t>
  </si>
  <si>
    <t>Euler</t>
  </si>
  <si>
    <t>(yn+1)*</t>
  </si>
  <si>
    <t>xn+1</t>
  </si>
  <si>
    <t>dy/dx</t>
  </si>
  <si>
    <t>x0</t>
  </si>
  <si>
    <t>x1</t>
  </si>
  <si>
    <t>h</t>
  </si>
  <si>
    <t>k3</t>
  </si>
  <si>
    <t>k4</t>
  </si>
  <si>
    <t>Rung Kutta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</si>
</sst>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0000"/>
    <numFmt numFmtId="166" formatCode="0.0000000000"/>
  </numFmts>
  <fonts count="11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8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u/>
      <sz val="12"/>
      <color theme="1"/>
      <name val="Aptos Narrow"/>
      <family val="2"/>
      <scheme val="minor"/>
    </font>
    <font>
      <b/>
      <u/>
      <sz val="14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u/>
      <sz val="11"/>
      <name val="Aptos Narrow"/>
      <family val="2"/>
      <scheme val="minor"/>
    </font>
    <font>
      <b/>
      <u/>
      <sz val="12"/>
      <color theme="1"/>
      <name val="Aptos Narrow"/>
      <family val="2"/>
      <scheme val="minor"/>
    </font>
    <font>
      <sz val="10"/>
      <color theme="1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3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theme="4"/>
      </top>
      <bottom style="double">
        <color theme="4"/>
      </bottom>
      <diagonal/>
    </border>
    <border>
      <left style="double">
        <color rgb="FF3F3F3F"/>
      </left>
      <right/>
      <top style="thin">
        <color theme="4"/>
      </top>
      <bottom style="thin">
        <color indexed="64"/>
      </bottom>
      <diagonal/>
    </border>
    <border>
      <left/>
      <right/>
      <top style="thin">
        <color theme="4"/>
      </top>
      <bottom style="thin">
        <color indexed="64"/>
      </bottom>
      <diagonal/>
    </border>
    <border>
      <left/>
      <right style="thin">
        <color indexed="64"/>
      </right>
      <top style="thin">
        <color theme="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2" applyNumberFormat="0" applyFill="0" applyAlignment="0" applyProtection="0"/>
  </cellStyleXfs>
  <cellXfs count="86">
    <xf numFmtId="0" fontId="0" fillId="0" borderId="0" xfId="0"/>
    <xf numFmtId="0" fontId="1" fillId="2" borderId="1" xfId="1"/>
    <xf numFmtId="0" fontId="2" fillId="0" borderId="3" xfId="2" applyBorder="1"/>
    <xf numFmtId="0" fontId="2" fillId="0" borderId="2" xfId="2"/>
    <xf numFmtId="0" fontId="2" fillId="0" borderId="4" xfId="2" applyBorder="1"/>
    <xf numFmtId="14" fontId="2" fillId="0" borderId="3" xfId="2" applyNumberFormat="1" applyBorder="1"/>
    <xf numFmtId="0" fontId="2" fillId="0" borderId="5" xfId="2" applyBorder="1"/>
    <xf numFmtId="0" fontId="2" fillId="0" borderId="6" xfId="2" applyBorder="1"/>
    <xf numFmtId="0" fontId="2" fillId="0" borderId="7" xfId="2" applyBorder="1"/>
    <xf numFmtId="0" fontId="3" fillId="0" borderId="0" xfId="0" applyFont="1"/>
    <xf numFmtId="0" fontId="0" fillId="3" borderId="15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22" xfId="0" applyFill="1" applyBorder="1" applyAlignment="1">
      <alignment horizontal="right"/>
    </xf>
    <xf numFmtId="0" fontId="0" fillId="4" borderId="23" xfId="0" applyFill="1" applyBorder="1" applyAlignment="1">
      <alignment horizontal="right"/>
    </xf>
    <xf numFmtId="0" fontId="0" fillId="4" borderId="22" xfId="0" applyFill="1" applyBorder="1" applyAlignment="1">
      <alignment horizontal="center"/>
    </xf>
    <xf numFmtId="2" fontId="0" fillId="4" borderId="22" xfId="0" applyNumberFormat="1" applyFill="1" applyBorder="1" applyAlignment="1">
      <alignment horizontal="center"/>
    </xf>
    <xf numFmtId="2" fontId="0" fillId="4" borderId="23" xfId="0" applyNumberFormat="1" applyFill="1" applyBorder="1" applyAlignment="1">
      <alignment horizontal="center"/>
    </xf>
    <xf numFmtId="0" fontId="0" fillId="5" borderId="21" xfId="0" applyFill="1" applyBorder="1"/>
    <xf numFmtId="0" fontId="0" fillId="5" borderId="21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5" borderId="12" xfId="0" applyFill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2" fillId="0" borderId="0" xfId="0" applyFont="1"/>
    <xf numFmtId="0" fontId="2" fillId="5" borderId="14" xfId="0" applyFont="1" applyFill="1" applyBorder="1"/>
    <xf numFmtId="0" fontId="6" fillId="0" borderId="0" xfId="0" applyFont="1"/>
    <xf numFmtId="0" fontId="6" fillId="0" borderId="14" xfId="0" applyFont="1" applyBorder="1"/>
    <xf numFmtId="0" fontId="0" fillId="0" borderId="14" xfId="0" applyBorder="1"/>
    <xf numFmtId="0" fontId="0" fillId="5" borderId="14" xfId="0" applyFill="1" applyBorder="1"/>
    <xf numFmtId="164" fontId="0" fillId="0" borderId="13" xfId="0" applyNumberFormat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0" fillId="5" borderId="23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7" fillId="5" borderId="14" xfId="0" applyFont="1" applyFill="1" applyBorder="1"/>
    <xf numFmtId="0" fontId="0" fillId="4" borderId="11" xfId="0" applyFill="1" applyBorder="1"/>
    <xf numFmtId="0" fontId="0" fillId="4" borderId="13" xfId="0" applyFill="1" applyBorder="1"/>
    <xf numFmtId="0" fontId="0" fillId="4" borderId="22" xfId="0" applyFill="1" applyBorder="1"/>
    <xf numFmtId="0" fontId="0" fillId="4" borderId="23" xfId="0" applyFill="1" applyBorder="1"/>
    <xf numFmtId="0" fontId="0" fillId="5" borderId="9" xfId="0" applyFill="1" applyBorder="1"/>
    <xf numFmtId="0" fontId="7" fillId="4" borderId="11" xfId="0" applyFont="1" applyFill="1" applyBorder="1"/>
    <xf numFmtId="0" fontId="8" fillId="5" borderId="14" xfId="0" applyFont="1" applyFill="1" applyBorder="1"/>
    <xf numFmtId="0" fontId="0" fillId="4" borderId="14" xfId="0" applyFill="1" applyBorder="1"/>
    <xf numFmtId="0" fontId="0" fillId="4" borderId="21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5" borderId="27" xfId="0" applyFill="1" applyBorder="1" applyAlignment="1">
      <alignment horizontal="center"/>
    </xf>
    <xf numFmtId="0" fontId="0" fillId="4" borderId="27" xfId="0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29" xfId="0" applyFill="1" applyBorder="1" applyAlignment="1">
      <alignment horizontal="center"/>
    </xf>
    <xf numFmtId="0" fontId="9" fillId="3" borderId="14" xfId="0" applyFont="1" applyFill="1" applyBorder="1" applyAlignment="1">
      <alignment horizontal="center"/>
    </xf>
    <xf numFmtId="1" fontId="0" fillId="4" borderId="27" xfId="0" applyNumberFormat="1" applyFill="1" applyBorder="1" applyAlignment="1">
      <alignment horizontal="center"/>
    </xf>
    <xf numFmtId="165" fontId="0" fillId="4" borderId="27" xfId="0" applyNumberFormat="1" applyFill="1" applyBorder="1" applyAlignment="1">
      <alignment horizontal="center"/>
    </xf>
    <xf numFmtId="165" fontId="6" fillId="3" borderId="27" xfId="0" applyNumberFormat="1" applyFont="1" applyFill="1" applyBorder="1" applyAlignment="1">
      <alignment horizontal="center"/>
    </xf>
    <xf numFmtId="0" fontId="5" fillId="0" borderId="24" xfId="0" applyFont="1" applyBorder="1" applyAlignment="1">
      <alignment horizontal="left"/>
    </xf>
    <xf numFmtId="0" fontId="5" fillId="0" borderId="25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26" xfId="0" applyFont="1" applyBorder="1" applyAlignment="1">
      <alignment horizontal="left"/>
    </xf>
    <xf numFmtId="0" fontId="2" fillId="0" borderId="24" xfId="0" applyFont="1" applyBorder="1" applyAlignment="1">
      <alignment horizontal="left"/>
    </xf>
    <xf numFmtId="0" fontId="2" fillId="0" borderId="25" xfId="0" applyFont="1" applyBorder="1" applyAlignment="1">
      <alignment horizontal="left"/>
    </xf>
    <xf numFmtId="0" fontId="10" fillId="0" borderId="22" xfId="0" applyFont="1" applyBorder="1"/>
    <xf numFmtId="0" fontId="10" fillId="0" borderId="23" xfId="0" applyFont="1" applyBorder="1"/>
    <xf numFmtId="166" fontId="10" fillId="0" borderId="22" xfId="0" applyNumberFormat="1" applyFont="1" applyBorder="1"/>
    <xf numFmtId="166" fontId="10" fillId="0" borderId="23" xfId="0" applyNumberFormat="1" applyFont="1" applyBorder="1"/>
    <xf numFmtId="0" fontId="10" fillId="5" borderId="8" xfId="0" applyFont="1" applyFill="1" applyBorder="1" applyAlignment="1">
      <alignment horizontal="center"/>
    </xf>
    <xf numFmtId="0" fontId="10" fillId="5" borderId="30" xfId="0" applyFont="1" applyFill="1" applyBorder="1" applyAlignment="1">
      <alignment horizontal="center"/>
    </xf>
    <xf numFmtId="0" fontId="10" fillId="5" borderId="9" xfId="0" applyFont="1" applyFill="1" applyBorder="1" applyAlignment="1">
      <alignment horizontal="center"/>
    </xf>
    <xf numFmtId="0" fontId="10" fillId="0" borderId="22" xfId="0" applyFont="1" applyBorder="1" applyAlignment="1">
      <alignment horizontal="center"/>
    </xf>
    <xf numFmtId="0" fontId="10" fillId="0" borderId="23" xfId="0" applyFont="1" applyBorder="1" applyAlignment="1">
      <alignment horizontal="center"/>
    </xf>
    <xf numFmtId="0" fontId="0" fillId="5" borderId="15" xfId="0" applyFont="1" applyFill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5" borderId="17" xfId="0" applyFont="1" applyFill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5" borderId="19" xfId="0" applyFont="1" applyFill="1" applyBorder="1" applyAlignment="1">
      <alignment horizontal="center"/>
    </xf>
    <xf numFmtId="0" fontId="0" fillId="0" borderId="20" xfId="0" applyFont="1" applyBorder="1" applyAlignment="1">
      <alignment horizontal="center"/>
    </xf>
  </cellXfs>
  <cellStyles count="3">
    <cellStyle name="Celda de comprobación" xfId="1" builtinId="23"/>
    <cellStyle name="Normal" xfId="0" builtinId="0"/>
    <cellStyle name="Total" xfId="2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4DFF-8FBF-4689-96AB-334419DAB773}">
  <dimension ref="A1:F15"/>
  <sheetViews>
    <sheetView workbookViewId="0">
      <selection sqref="A1:D6"/>
    </sheetView>
  </sheetViews>
  <sheetFormatPr baseColWidth="10" defaultRowHeight="14.5" x14ac:dyDescent="0.35"/>
  <sheetData>
    <row r="1" spans="1:6" ht="15.5" thickTop="1" thickBot="1" x14ac:dyDescent="0.4">
      <c r="A1" s="1" t="s">
        <v>5</v>
      </c>
      <c r="B1" s="2" t="s">
        <v>6</v>
      </c>
      <c r="C1" s="3"/>
      <c r="D1" s="4"/>
    </row>
    <row r="2" spans="1:6" ht="15.5" thickTop="1" thickBot="1" x14ac:dyDescent="0.4">
      <c r="A2" s="1" t="s">
        <v>7</v>
      </c>
      <c r="B2" s="2">
        <v>739047</v>
      </c>
      <c r="C2" s="3"/>
      <c r="D2" s="4"/>
    </row>
    <row r="3" spans="1:6" ht="24.5" thickTop="1" thickBot="1" x14ac:dyDescent="0.6">
      <c r="A3" s="1" t="s">
        <v>8</v>
      </c>
      <c r="B3" s="2" t="s">
        <v>27</v>
      </c>
      <c r="C3" s="3"/>
      <c r="D3" s="4"/>
      <c r="F3" s="9" t="s">
        <v>14</v>
      </c>
    </row>
    <row r="4" spans="1:6" ht="15.5" thickTop="1" thickBot="1" x14ac:dyDescent="0.4">
      <c r="A4" s="1" t="s">
        <v>9</v>
      </c>
      <c r="B4" s="5">
        <v>45866</v>
      </c>
      <c r="C4" s="3"/>
      <c r="D4" s="4"/>
    </row>
    <row r="5" spans="1:6" ht="15.5" thickTop="1" thickBot="1" x14ac:dyDescent="0.4">
      <c r="A5" s="1" t="s">
        <v>10</v>
      </c>
      <c r="B5" s="2" t="s">
        <v>11</v>
      </c>
      <c r="C5" s="3"/>
      <c r="D5" s="4"/>
    </row>
    <row r="6" spans="1:6" ht="15.5" thickTop="1" thickBot="1" x14ac:dyDescent="0.4">
      <c r="A6" s="1" t="s">
        <v>12</v>
      </c>
      <c r="B6" s="6" t="s">
        <v>13</v>
      </c>
      <c r="C6" s="7"/>
      <c r="D6" s="8"/>
    </row>
    <row r="7" spans="1:6" ht="15" thickTop="1" x14ac:dyDescent="0.35"/>
    <row r="9" spans="1:6" ht="15" thickBot="1" x14ac:dyDescent="0.4"/>
    <row r="10" spans="1:6" x14ac:dyDescent="0.35">
      <c r="B10" s="10" t="s">
        <v>0</v>
      </c>
      <c r="C10" s="11">
        <v>1</v>
      </c>
    </row>
    <row r="11" spans="1:6" x14ac:dyDescent="0.35">
      <c r="B11" s="12" t="s">
        <v>1</v>
      </c>
      <c r="C11" s="13">
        <v>3</v>
      </c>
    </row>
    <row r="12" spans="1:6" ht="15" thickBot="1" x14ac:dyDescent="0.4">
      <c r="B12" s="14" t="s">
        <v>2</v>
      </c>
      <c r="C12" s="15">
        <v>1</v>
      </c>
    </row>
    <row r="13" spans="1:6" ht="15" thickBot="1" x14ac:dyDescent="0.4"/>
    <row r="14" spans="1:6" x14ac:dyDescent="0.35">
      <c r="B14" s="10" t="s">
        <v>3</v>
      </c>
      <c r="C14" s="11">
        <f>C10/((1^4)+1)</f>
        <v>0.5</v>
      </c>
    </row>
    <row r="15" spans="1:6" ht="15" thickBot="1" x14ac:dyDescent="0.4">
      <c r="B15" s="14" t="s">
        <v>4</v>
      </c>
      <c r="C15" s="15">
        <f>3/((3^4)+1)</f>
        <v>3.6585365853658534E-2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A907F-88FD-4C0C-895F-E9C84C9B77AC}">
  <dimension ref="A1:J19"/>
  <sheetViews>
    <sheetView workbookViewId="0">
      <selection activeCell="F2" sqref="F2"/>
    </sheetView>
  </sheetViews>
  <sheetFormatPr baseColWidth="10" defaultRowHeight="14.5" x14ac:dyDescent="0.35"/>
  <sheetData>
    <row r="1" spans="1:10" ht="15.5" thickTop="1" thickBot="1" x14ac:dyDescent="0.4">
      <c r="A1" s="1" t="s">
        <v>5</v>
      </c>
      <c r="B1" s="2" t="s">
        <v>6</v>
      </c>
      <c r="C1" s="3"/>
      <c r="D1" s="4"/>
    </row>
    <row r="2" spans="1:10" ht="19.5" thickTop="1" thickBot="1" x14ac:dyDescent="0.5">
      <c r="A2" s="1" t="s">
        <v>7</v>
      </c>
      <c r="B2" s="2">
        <v>739047</v>
      </c>
      <c r="C2" s="3"/>
      <c r="D2" s="4"/>
      <c r="F2" s="35" t="s">
        <v>29</v>
      </c>
    </row>
    <row r="3" spans="1:10" ht="15.5" thickTop="1" thickBot="1" x14ac:dyDescent="0.4">
      <c r="A3" s="1" t="s">
        <v>8</v>
      </c>
      <c r="B3" s="2" t="s">
        <v>27</v>
      </c>
      <c r="C3" s="3"/>
      <c r="D3" s="4"/>
    </row>
    <row r="4" spans="1:10" ht="15.5" thickTop="1" thickBot="1" x14ac:dyDescent="0.4">
      <c r="A4" s="1" t="s">
        <v>9</v>
      </c>
      <c r="B4" s="5">
        <v>45866</v>
      </c>
      <c r="C4" s="3"/>
      <c r="D4" s="4"/>
    </row>
    <row r="5" spans="1:10" ht="15.5" thickTop="1" thickBot="1" x14ac:dyDescent="0.4">
      <c r="A5" s="1" t="s">
        <v>10</v>
      </c>
      <c r="B5" s="2" t="s">
        <v>11</v>
      </c>
      <c r="C5" s="3"/>
      <c r="D5" s="4"/>
      <c r="H5" s="24"/>
      <c r="I5" s="24" t="s">
        <v>15</v>
      </c>
      <c r="J5" s="25" t="s">
        <v>16</v>
      </c>
    </row>
    <row r="6" spans="1:10" ht="15.5" thickTop="1" thickBot="1" x14ac:dyDescent="0.4">
      <c r="A6" s="1" t="s">
        <v>12</v>
      </c>
      <c r="B6" s="6" t="s">
        <v>13</v>
      </c>
      <c r="C6" s="7"/>
      <c r="D6" s="8"/>
      <c r="H6" s="20" t="s">
        <v>17</v>
      </c>
      <c r="I6" s="20">
        <f>C10</f>
        <v>1</v>
      </c>
      <c r="J6" s="16">
        <f>I6/((I6^4)+1)</f>
        <v>0.5</v>
      </c>
    </row>
    <row r="7" spans="1:10" ht="15" thickTop="1" x14ac:dyDescent="0.35">
      <c r="H7" s="20" t="s">
        <v>18</v>
      </c>
      <c r="I7" s="21">
        <f>I6+C$13</f>
        <v>1.25</v>
      </c>
      <c r="J7" s="16">
        <f t="shared" ref="J7:J14" si="0">I7/((I7^4)+1)</f>
        <v>0.36322360953461974</v>
      </c>
    </row>
    <row r="8" spans="1:10" x14ac:dyDescent="0.35">
      <c r="H8" s="20" t="s">
        <v>19</v>
      </c>
      <c r="I8" s="21">
        <f>I7+C$13</f>
        <v>1.5</v>
      </c>
      <c r="J8" s="16">
        <f t="shared" si="0"/>
        <v>0.24742268041237114</v>
      </c>
    </row>
    <row r="9" spans="1:10" ht="15" thickBot="1" x14ac:dyDescent="0.4">
      <c r="H9" s="20" t="s">
        <v>20</v>
      </c>
      <c r="I9" s="21">
        <f t="shared" ref="I9:I14" si="1">I8+C$13</f>
        <v>1.75</v>
      </c>
      <c r="J9" s="16">
        <f t="shared" si="0"/>
        <v>0.16861121565675574</v>
      </c>
    </row>
    <row r="10" spans="1:10" x14ac:dyDescent="0.35">
      <c r="B10" s="26" t="s">
        <v>0</v>
      </c>
      <c r="C10" s="27">
        <v>1</v>
      </c>
      <c r="H10" s="20" t="s">
        <v>21</v>
      </c>
      <c r="I10" s="21">
        <f t="shared" si="1"/>
        <v>2</v>
      </c>
      <c r="J10" s="16">
        <f t="shared" si="0"/>
        <v>0.11764705882352941</v>
      </c>
    </row>
    <row r="11" spans="1:10" x14ac:dyDescent="0.35">
      <c r="B11" s="28" t="s">
        <v>1</v>
      </c>
      <c r="C11" s="29">
        <v>3</v>
      </c>
      <c r="H11" s="20" t="s">
        <v>22</v>
      </c>
      <c r="I11" s="21">
        <f t="shared" si="1"/>
        <v>2.25</v>
      </c>
      <c r="J11" s="16">
        <f t="shared" si="0"/>
        <v>8.4494645738594693E-2</v>
      </c>
    </row>
    <row r="12" spans="1:10" x14ac:dyDescent="0.35">
      <c r="B12" s="28" t="s">
        <v>2</v>
      </c>
      <c r="C12" s="29">
        <v>8</v>
      </c>
      <c r="H12" s="20" t="s">
        <v>23</v>
      </c>
      <c r="I12" s="21">
        <f t="shared" si="1"/>
        <v>2.5</v>
      </c>
      <c r="J12" s="16">
        <f t="shared" si="0"/>
        <v>6.2402496099843996E-2</v>
      </c>
    </row>
    <row r="13" spans="1:10" ht="15" thickBot="1" x14ac:dyDescent="0.4">
      <c r="B13" s="30" t="s">
        <v>26</v>
      </c>
      <c r="C13" s="31">
        <f>(C11-C10)/C12</f>
        <v>0.25</v>
      </c>
      <c r="H13" s="20" t="s">
        <v>24</v>
      </c>
      <c r="I13" s="21">
        <f t="shared" si="1"/>
        <v>2.75</v>
      </c>
      <c r="J13" s="16">
        <f t="shared" si="0"/>
        <v>4.7257837148419142E-2</v>
      </c>
    </row>
    <row r="14" spans="1:10" ht="15" thickBot="1" x14ac:dyDescent="0.4">
      <c r="H14" s="32" t="s">
        <v>25</v>
      </c>
      <c r="I14" s="22">
        <f t="shared" si="1"/>
        <v>3</v>
      </c>
      <c r="J14" s="17">
        <f t="shared" si="0"/>
        <v>3.6585365853658534E-2</v>
      </c>
    </row>
    <row r="18" spans="7:9" ht="15" thickBot="1" x14ac:dyDescent="0.4"/>
    <row r="19" spans="7:9" ht="16.5" thickBot="1" x14ac:dyDescent="0.45">
      <c r="G19" s="34" t="s">
        <v>28</v>
      </c>
      <c r="H19" s="65">
        <f>(C13/2)*(J6+2*(J7)+2*(J8)+2*(J9)+2*(J10)+2*(J11)+2*(J12)+2*(J13)+J14)</f>
        <v>0.3398380565852408</v>
      </c>
      <c r="I19" s="66"/>
    </row>
  </sheetData>
  <mergeCells count="1">
    <mergeCell ref="H19:I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E321C-A8F8-4D1E-B2DE-9DA8742B251F}">
  <dimension ref="A1:J19"/>
  <sheetViews>
    <sheetView workbookViewId="0">
      <selection activeCell="F2" sqref="F2"/>
    </sheetView>
  </sheetViews>
  <sheetFormatPr baseColWidth="10" defaultRowHeight="14.5" x14ac:dyDescent="0.35"/>
  <sheetData>
    <row r="1" spans="1:10" ht="15.5" thickTop="1" thickBot="1" x14ac:dyDescent="0.4">
      <c r="A1" s="1" t="s">
        <v>5</v>
      </c>
      <c r="B1" s="2" t="s">
        <v>6</v>
      </c>
      <c r="C1" s="3"/>
      <c r="D1" s="4"/>
    </row>
    <row r="2" spans="1:10" ht="19.5" thickTop="1" thickBot="1" x14ac:dyDescent="0.5">
      <c r="A2" s="1" t="s">
        <v>7</v>
      </c>
      <c r="B2" s="2">
        <v>739047</v>
      </c>
      <c r="C2" s="3"/>
      <c r="D2" s="4"/>
      <c r="F2" s="36" t="s">
        <v>30</v>
      </c>
      <c r="G2" s="37"/>
      <c r="H2" s="37"/>
    </row>
    <row r="3" spans="1:10" ht="15.5" thickTop="1" thickBot="1" x14ac:dyDescent="0.4">
      <c r="A3" s="1" t="s">
        <v>8</v>
      </c>
      <c r="B3" s="2" t="s">
        <v>27</v>
      </c>
      <c r="C3" s="3"/>
      <c r="D3" s="4"/>
    </row>
    <row r="4" spans="1:10" ht="15.5" thickTop="1" thickBot="1" x14ac:dyDescent="0.4">
      <c r="A4" s="1" t="s">
        <v>9</v>
      </c>
      <c r="B4" s="5">
        <v>45866</v>
      </c>
      <c r="C4" s="3"/>
      <c r="D4" s="4"/>
    </row>
    <row r="5" spans="1:10" ht="15.5" thickTop="1" thickBot="1" x14ac:dyDescent="0.4">
      <c r="A5" s="1" t="s">
        <v>10</v>
      </c>
      <c r="B5" s="2" t="s">
        <v>11</v>
      </c>
      <c r="C5" s="3"/>
      <c r="D5" s="4"/>
      <c r="H5" s="24"/>
      <c r="I5" s="24" t="s">
        <v>15</v>
      </c>
      <c r="J5" s="25" t="s">
        <v>16</v>
      </c>
    </row>
    <row r="6" spans="1:10" ht="15.5" thickTop="1" thickBot="1" x14ac:dyDescent="0.4">
      <c r="A6" s="1" t="s">
        <v>12</v>
      </c>
      <c r="B6" s="6" t="s">
        <v>13</v>
      </c>
      <c r="C6" s="7"/>
      <c r="D6" s="8"/>
      <c r="H6" s="20" t="s">
        <v>17</v>
      </c>
      <c r="I6" s="20">
        <f>C10</f>
        <v>1</v>
      </c>
      <c r="J6" s="16">
        <f>I6/((I6^4)+1)</f>
        <v>0.5</v>
      </c>
    </row>
    <row r="7" spans="1:10" ht="15" thickTop="1" x14ac:dyDescent="0.35">
      <c r="H7" s="20" t="s">
        <v>18</v>
      </c>
      <c r="I7" s="21">
        <f>I6+C$13</f>
        <v>1.5</v>
      </c>
      <c r="J7" s="16">
        <f>I7/((I7^4)+1)</f>
        <v>0.24742268041237114</v>
      </c>
    </row>
    <row r="8" spans="1:10" x14ac:dyDescent="0.35">
      <c r="H8" s="20" t="s">
        <v>19</v>
      </c>
      <c r="I8" s="21">
        <f>I7+C$13</f>
        <v>2</v>
      </c>
      <c r="J8" s="16">
        <f t="shared" ref="J8:J10" si="0">I8/((I8^4)+1)</f>
        <v>0.11764705882352941</v>
      </c>
    </row>
    <row r="9" spans="1:10" ht="15" thickBot="1" x14ac:dyDescent="0.4">
      <c r="H9" s="20" t="s">
        <v>20</v>
      </c>
      <c r="I9" s="21">
        <f t="shared" ref="I9:I10" si="1">I8+C$13</f>
        <v>2.5</v>
      </c>
      <c r="J9" s="16">
        <f t="shared" si="0"/>
        <v>6.2402496099843996E-2</v>
      </c>
    </row>
    <row r="10" spans="1:10" ht="15" thickBot="1" x14ac:dyDescent="0.4">
      <c r="B10" s="26" t="s">
        <v>0</v>
      </c>
      <c r="C10" s="27">
        <v>1</v>
      </c>
      <c r="H10" s="32" t="s">
        <v>21</v>
      </c>
      <c r="I10" s="22">
        <f t="shared" si="1"/>
        <v>3</v>
      </c>
      <c r="J10" s="17">
        <f t="shared" si="0"/>
        <v>3.6585365853658534E-2</v>
      </c>
    </row>
    <row r="11" spans="1:10" x14ac:dyDescent="0.35">
      <c r="B11" s="28" t="s">
        <v>1</v>
      </c>
      <c r="C11" s="29">
        <v>3</v>
      </c>
    </row>
    <row r="12" spans="1:10" x14ac:dyDescent="0.35">
      <c r="B12" s="28" t="s">
        <v>2</v>
      </c>
      <c r="C12" s="29">
        <v>4</v>
      </c>
    </row>
    <row r="13" spans="1:10" ht="15" thickBot="1" x14ac:dyDescent="0.4">
      <c r="B13" s="30" t="s">
        <v>26</v>
      </c>
      <c r="C13" s="31">
        <f>(C11-C10)/C12</f>
        <v>0.5</v>
      </c>
    </row>
    <row r="14" spans="1:10" ht="15" thickBot="1" x14ac:dyDescent="0.4"/>
    <row r="15" spans="1:10" ht="16.5" thickBot="1" x14ac:dyDescent="0.45">
      <c r="G15" s="34" t="s">
        <v>31</v>
      </c>
      <c r="H15" s="68">
        <f>(C13/3)*(J6+4*(J7)+2*(J8)+4*(J9)+J10)</f>
        <v>0.33519669825826293</v>
      </c>
      <c r="I15" s="66"/>
    </row>
    <row r="19" spans="8:9" ht="18.5" x14ac:dyDescent="0.45">
      <c r="H19" s="67"/>
      <c r="I19" s="67"/>
    </row>
  </sheetData>
  <mergeCells count="2">
    <mergeCell ref="H19:I19"/>
    <mergeCell ref="H15:I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C9240-0F37-473E-AD73-C680E7809B4B}">
  <dimension ref="A1:J14"/>
  <sheetViews>
    <sheetView workbookViewId="0">
      <selection activeCell="H2" sqref="H2"/>
    </sheetView>
  </sheetViews>
  <sheetFormatPr baseColWidth="10" defaultRowHeight="14.5" x14ac:dyDescent="0.35"/>
  <sheetData>
    <row r="1" spans="1:10" ht="15.5" thickTop="1" thickBot="1" x14ac:dyDescent="0.4">
      <c r="A1" s="1" t="s">
        <v>5</v>
      </c>
      <c r="B1" s="2" t="s">
        <v>6</v>
      </c>
      <c r="C1" s="3"/>
      <c r="D1" s="4"/>
    </row>
    <row r="2" spans="1:10" ht="19.5" thickTop="1" thickBot="1" x14ac:dyDescent="0.5">
      <c r="A2" s="1" t="s">
        <v>7</v>
      </c>
      <c r="B2" s="2">
        <v>739047</v>
      </c>
      <c r="C2" s="3"/>
      <c r="D2" s="4"/>
      <c r="F2" s="36" t="s">
        <v>32</v>
      </c>
      <c r="G2" s="37"/>
      <c r="H2" s="37"/>
    </row>
    <row r="3" spans="1:10" ht="15.5" thickTop="1" thickBot="1" x14ac:dyDescent="0.4">
      <c r="A3" s="1" t="s">
        <v>8</v>
      </c>
      <c r="B3" s="2" t="s">
        <v>27</v>
      </c>
      <c r="C3" s="3"/>
      <c r="D3" s="4"/>
    </row>
    <row r="4" spans="1:10" ht="15.5" thickTop="1" thickBot="1" x14ac:dyDescent="0.4">
      <c r="A4" s="1" t="s">
        <v>9</v>
      </c>
      <c r="B4" s="5">
        <v>45866</v>
      </c>
      <c r="C4" s="3"/>
      <c r="D4" s="4"/>
    </row>
    <row r="5" spans="1:10" ht="15.5" thickTop="1" thickBot="1" x14ac:dyDescent="0.4">
      <c r="A5" s="1" t="s">
        <v>10</v>
      </c>
      <c r="B5" s="2" t="s">
        <v>11</v>
      </c>
      <c r="C5" s="3"/>
      <c r="D5" s="4"/>
      <c r="H5" s="23"/>
      <c r="I5" s="24" t="s">
        <v>15</v>
      </c>
      <c r="J5" s="25" t="s">
        <v>16</v>
      </c>
    </row>
    <row r="6" spans="1:10" ht="15.5" thickTop="1" thickBot="1" x14ac:dyDescent="0.4">
      <c r="A6" s="1" t="s">
        <v>12</v>
      </c>
      <c r="B6" s="6" t="s">
        <v>13</v>
      </c>
      <c r="C6" s="7"/>
      <c r="D6" s="8"/>
      <c r="H6" s="18" t="s">
        <v>17</v>
      </c>
      <c r="I6" s="20">
        <f>C10</f>
        <v>1</v>
      </c>
      <c r="J6" s="16">
        <f>I6/((I6^4)+1)</f>
        <v>0.5</v>
      </c>
    </row>
    <row r="7" spans="1:10" ht="15" thickTop="1" x14ac:dyDescent="0.35">
      <c r="H7" s="18" t="s">
        <v>18</v>
      </c>
      <c r="I7" s="21">
        <f>I6+C$13</f>
        <v>1.6666666666666665</v>
      </c>
      <c r="J7" s="16">
        <f>I7/((I7^4)+1)</f>
        <v>0.19121813031161475</v>
      </c>
    </row>
    <row r="8" spans="1:10" x14ac:dyDescent="0.35">
      <c r="H8" s="18" t="s">
        <v>19</v>
      </c>
      <c r="I8" s="21">
        <f>I7+C$13</f>
        <v>2.333333333333333</v>
      </c>
      <c r="J8" s="16">
        <f t="shared" ref="J8:J9" si="0">I8/((I8^4)+1)</f>
        <v>7.6148267526188598E-2</v>
      </c>
    </row>
    <row r="9" spans="1:10" ht="15" thickBot="1" x14ac:dyDescent="0.4">
      <c r="H9" s="19" t="s">
        <v>20</v>
      </c>
      <c r="I9" s="22">
        <f t="shared" ref="I9" si="1">I8+C$13</f>
        <v>2.9999999999999996</v>
      </c>
      <c r="J9" s="17">
        <f t="shared" si="0"/>
        <v>3.6585365853658555E-2</v>
      </c>
    </row>
    <row r="10" spans="1:10" x14ac:dyDescent="0.35">
      <c r="B10" s="24" t="s">
        <v>0</v>
      </c>
      <c r="C10" s="27">
        <v>1</v>
      </c>
    </row>
    <row r="11" spans="1:10" ht="15" thickBot="1" x14ac:dyDescent="0.4">
      <c r="B11" s="40" t="s">
        <v>1</v>
      </c>
      <c r="C11" s="29">
        <v>3</v>
      </c>
    </row>
    <row r="12" spans="1:10" ht="15" thickBot="1" x14ac:dyDescent="0.4">
      <c r="B12" s="40" t="s">
        <v>2</v>
      </c>
      <c r="C12" s="29">
        <v>3</v>
      </c>
      <c r="F12" s="38" t="s">
        <v>31</v>
      </c>
      <c r="G12" s="69">
        <f>(3*(C13)/8)*(J6+3*(J7)+3*(J8)+J9)</f>
        <v>0.33467113984176722</v>
      </c>
      <c r="H12" s="70"/>
    </row>
    <row r="13" spans="1:10" ht="15" thickBot="1" x14ac:dyDescent="0.4">
      <c r="B13" s="41" t="s">
        <v>26</v>
      </c>
      <c r="C13" s="39">
        <f>(C11-C10)/C12</f>
        <v>0.66666666666666663</v>
      </c>
    </row>
    <row r="14" spans="1:10" ht="18.5" x14ac:dyDescent="0.45">
      <c r="H14" s="67"/>
      <c r="I14" s="67"/>
    </row>
  </sheetData>
  <mergeCells count="2">
    <mergeCell ref="H14:I14"/>
    <mergeCell ref="G12:H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A6828-4293-4562-914C-02975B6AA8D5}">
  <dimension ref="A1:J19"/>
  <sheetViews>
    <sheetView topLeftCell="A5" workbookViewId="0">
      <selection activeCell="F2" sqref="F2"/>
    </sheetView>
  </sheetViews>
  <sheetFormatPr baseColWidth="10" defaultRowHeight="14.5" x14ac:dyDescent="0.35"/>
  <sheetData>
    <row r="1" spans="1:10" ht="15.5" thickTop="1" thickBot="1" x14ac:dyDescent="0.4">
      <c r="A1" s="1" t="s">
        <v>5</v>
      </c>
      <c r="B1" s="2" t="s">
        <v>6</v>
      </c>
      <c r="C1" s="3"/>
      <c r="D1" s="4"/>
    </row>
    <row r="2" spans="1:10" ht="19.5" thickTop="1" thickBot="1" x14ac:dyDescent="0.5">
      <c r="A2" s="1" t="s">
        <v>7</v>
      </c>
      <c r="B2" s="2">
        <v>739047</v>
      </c>
      <c r="C2" s="3"/>
      <c r="D2" s="4"/>
      <c r="F2" s="36" t="s">
        <v>33</v>
      </c>
      <c r="G2" s="37"/>
      <c r="H2" s="37"/>
    </row>
    <row r="3" spans="1:10" ht="15.5" thickTop="1" thickBot="1" x14ac:dyDescent="0.4">
      <c r="A3" s="1" t="s">
        <v>8</v>
      </c>
      <c r="B3" s="2" t="s">
        <v>27</v>
      </c>
      <c r="C3" s="3"/>
      <c r="D3" s="4"/>
    </row>
    <row r="4" spans="1:10" ht="15.5" thickTop="1" thickBot="1" x14ac:dyDescent="0.4">
      <c r="A4" s="1" t="s">
        <v>9</v>
      </c>
      <c r="B4" s="5">
        <v>45866</v>
      </c>
      <c r="C4" s="3"/>
      <c r="D4" s="4"/>
    </row>
    <row r="5" spans="1:10" ht="15.5" thickTop="1" thickBot="1" x14ac:dyDescent="0.4">
      <c r="A5" s="1" t="s">
        <v>10</v>
      </c>
      <c r="B5" s="2" t="s">
        <v>11</v>
      </c>
      <c r="C5" s="3"/>
      <c r="D5" s="4"/>
      <c r="H5" s="24"/>
      <c r="I5" s="24" t="s">
        <v>15</v>
      </c>
      <c r="J5" s="25" t="s">
        <v>16</v>
      </c>
    </row>
    <row r="6" spans="1:10" ht="15.5" thickTop="1" thickBot="1" x14ac:dyDescent="0.4">
      <c r="A6" s="1" t="s">
        <v>12</v>
      </c>
      <c r="B6" s="6" t="s">
        <v>13</v>
      </c>
      <c r="C6" s="7"/>
      <c r="D6" s="8"/>
      <c r="H6" s="20" t="s">
        <v>17</v>
      </c>
      <c r="I6" s="20">
        <f>C10</f>
        <v>1</v>
      </c>
      <c r="J6" s="16">
        <f>I6/((I6^4)+1)</f>
        <v>0.5</v>
      </c>
    </row>
    <row r="7" spans="1:10" ht="15" thickTop="1" x14ac:dyDescent="0.35">
      <c r="H7" s="20" t="s">
        <v>18</v>
      </c>
      <c r="I7" s="21">
        <f>I6+C$13</f>
        <v>1.25</v>
      </c>
      <c r="J7" s="16">
        <f>I7/((I7^4)+1)</f>
        <v>0.36322360953461974</v>
      </c>
    </row>
    <row r="8" spans="1:10" x14ac:dyDescent="0.35">
      <c r="H8" s="20" t="s">
        <v>19</v>
      </c>
      <c r="I8" s="21">
        <f>I7+C$13</f>
        <v>1.5</v>
      </c>
      <c r="J8" s="16">
        <f t="shared" ref="J8:J14" si="0">I8/((I8^4)+1)</f>
        <v>0.24742268041237114</v>
      </c>
    </row>
    <row r="9" spans="1:10" ht="15" thickBot="1" x14ac:dyDescent="0.4">
      <c r="H9" s="20" t="s">
        <v>20</v>
      </c>
      <c r="I9" s="21">
        <f t="shared" ref="I9:I14" si="1">I8+C$13</f>
        <v>1.75</v>
      </c>
      <c r="J9" s="16">
        <f t="shared" si="0"/>
        <v>0.16861121565675574</v>
      </c>
    </row>
    <row r="10" spans="1:10" x14ac:dyDescent="0.35">
      <c r="B10" s="26" t="s">
        <v>0</v>
      </c>
      <c r="C10" s="27">
        <v>1</v>
      </c>
      <c r="H10" s="20" t="s">
        <v>21</v>
      </c>
      <c r="I10" s="21">
        <f t="shared" si="1"/>
        <v>2</v>
      </c>
      <c r="J10" s="16">
        <f t="shared" si="0"/>
        <v>0.11764705882352941</v>
      </c>
    </row>
    <row r="11" spans="1:10" x14ac:dyDescent="0.35">
      <c r="B11" s="28" t="s">
        <v>1</v>
      </c>
      <c r="C11" s="29">
        <v>3</v>
      </c>
      <c r="H11" s="20" t="s">
        <v>21</v>
      </c>
      <c r="I11" s="21">
        <f t="shared" si="1"/>
        <v>2.25</v>
      </c>
      <c r="J11" s="16">
        <f t="shared" si="0"/>
        <v>8.4494645738594693E-2</v>
      </c>
    </row>
    <row r="12" spans="1:10" x14ac:dyDescent="0.35">
      <c r="B12" s="28" t="s">
        <v>2</v>
      </c>
      <c r="C12" s="29">
        <v>8</v>
      </c>
      <c r="H12" s="20" t="s">
        <v>21</v>
      </c>
      <c r="I12" s="21">
        <f t="shared" si="1"/>
        <v>2.5</v>
      </c>
      <c r="J12" s="16">
        <f t="shared" si="0"/>
        <v>6.2402496099843996E-2</v>
      </c>
    </row>
    <row r="13" spans="1:10" ht="15" thickBot="1" x14ac:dyDescent="0.4">
      <c r="B13" s="30" t="s">
        <v>26</v>
      </c>
      <c r="C13" s="31">
        <f>(C11-C10)/C12</f>
        <v>0.25</v>
      </c>
      <c r="H13" s="20" t="s">
        <v>21</v>
      </c>
      <c r="I13" s="21">
        <f t="shared" si="1"/>
        <v>2.75</v>
      </c>
      <c r="J13" s="16">
        <f t="shared" si="0"/>
        <v>4.7257837148419142E-2</v>
      </c>
    </row>
    <row r="14" spans="1:10" ht="15" thickBot="1" x14ac:dyDescent="0.4">
      <c r="H14" s="32" t="s">
        <v>21</v>
      </c>
      <c r="I14" s="22">
        <f t="shared" si="1"/>
        <v>3</v>
      </c>
      <c r="J14" s="17">
        <f t="shared" si="0"/>
        <v>3.6585365853658534E-2</v>
      </c>
    </row>
    <row r="18" spans="7:9" ht="15" thickBot="1" x14ac:dyDescent="0.4"/>
    <row r="19" spans="7:9" ht="15" thickBot="1" x14ac:dyDescent="0.4">
      <c r="G19" s="34" t="s">
        <v>31</v>
      </c>
      <c r="H19" s="69">
        <f>(C13/3)*(J6+4*(J7)+2*(J8)+4*(J9)+2*(J10)+4*(J11)+2*(J12)+4*(J13)+J14)</f>
        <v>0.33715658906989204</v>
      </c>
      <c r="I19" s="70"/>
    </row>
  </sheetData>
  <mergeCells count="1">
    <mergeCell ref="H19:I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90810-0C63-41E2-A385-E42AC700BBB5}">
  <dimension ref="A1:S29"/>
  <sheetViews>
    <sheetView workbookViewId="0">
      <selection sqref="A1:D5"/>
    </sheetView>
  </sheetViews>
  <sheetFormatPr baseColWidth="10" defaultRowHeight="14.5" x14ac:dyDescent="0.35"/>
  <sheetData>
    <row r="1" spans="1:19" ht="19.5" thickTop="1" thickBot="1" x14ac:dyDescent="0.5">
      <c r="A1" s="1" t="s">
        <v>7</v>
      </c>
      <c r="B1" s="2">
        <v>739047</v>
      </c>
      <c r="C1" s="3"/>
      <c r="D1" s="4"/>
      <c r="G1" s="36" t="s">
        <v>43</v>
      </c>
      <c r="H1" s="37"/>
    </row>
    <row r="2" spans="1:19" ht="15.5" thickTop="1" thickBot="1" x14ac:dyDescent="0.4">
      <c r="A2" s="1" t="s">
        <v>8</v>
      </c>
      <c r="B2" s="2" t="s">
        <v>27</v>
      </c>
      <c r="C2" s="3"/>
      <c r="D2" s="4"/>
    </row>
    <row r="3" spans="1:19" ht="15.5" thickTop="1" thickBot="1" x14ac:dyDescent="0.4">
      <c r="A3" s="1" t="s">
        <v>9</v>
      </c>
      <c r="B3" s="5">
        <v>45866</v>
      </c>
      <c r="C3" s="3"/>
      <c r="D3" s="4"/>
    </row>
    <row r="4" spans="1:19" ht="15.5" thickTop="1" thickBot="1" x14ac:dyDescent="0.4">
      <c r="A4" s="1" t="s">
        <v>10</v>
      </c>
      <c r="B4" s="2" t="s">
        <v>11</v>
      </c>
      <c r="C4" s="3"/>
      <c r="D4" s="4"/>
      <c r="F4" s="33" t="s">
        <v>36</v>
      </c>
      <c r="K4" s="33" t="s">
        <v>36</v>
      </c>
      <c r="R4" s="33" t="s">
        <v>36</v>
      </c>
    </row>
    <row r="5" spans="1:19" ht="15.5" thickTop="1" thickBot="1" x14ac:dyDescent="0.4">
      <c r="A5" s="1" t="s">
        <v>12</v>
      </c>
      <c r="B5" s="6" t="s">
        <v>13</v>
      </c>
      <c r="C5" s="7"/>
      <c r="D5" s="8"/>
    </row>
    <row r="6" spans="1:19" ht="15.5" thickTop="1" thickBot="1" x14ac:dyDescent="0.4">
      <c r="F6" s="43" t="s">
        <v>34</v>
      </c>
      <c r="G6" s="44" t="s">
        <v>35</v>
      </c>
      <c r="L6" s="24" t="s">
        <v>34</v>
      </c>
      <c r="M6" s="25" t="s">
        <v>35</v>
      </c>
      <c r="R6" s="24" t="s">
        <v>34</v>
      </c>
      <c r="S6" s="25" t="s">
        <v>35</v>
      </c>
    </row>
    <row r="7" spans="1:19" x14ac:dyDescent="0.35">
      <c r="D7" s="24" t="s">
        <v>2</v>
      </c>
      <c r="E7" s="27">
        <v>2</v>
      </c>
      <c r="F7" s="16">
        <f>E8</f>
        <v>1</v>
      </c>
      <c r="G7" s="16">
        <f>F7/((F7^4)+1)</f>
        <v>0.5</v>
      </c>
      <c r="J7" s="24" t="s">
        <v>2</v>
      </c>
      <c r="K7" s="27">
        <v>4</v>
      </c>
      <c r="L7" s="20">
        <f>K8</f>
        <v>1</v>
      </c>
      <c r="M7" s="16">
        <f>L7/((L7^4)+1)</f>
        <v>0.5</v>
      </c>
      <c r="P7" s="24" t="s">
        <v>2</v>
      </c>
      <c r="Q7" s="27">
        <v>8</v>
      </c>
      <c r="R7" s="20">
        <f>Q8</f>
        <v>1</v>
      </c>
      <c r="S7" s="16">
        <f>R7/((R7^4)+1)</f>
        <v>0.5</v>
      </c>
    </row>
    <row r="8" spans="1:19" x14ac:dyDescent="0.35">
      <c r="D8" s="40" t="s">
        <v>0</v>
      </c>
      <c r="E8" s="29">
        <v>1</v>
      </c>
      <c r="F8" s="16">
        <f>F7+E$10</f>
        <v>2</v>
      </c>
      <c r="G8" s="16">
        <f t="shared" ref="G8:G9" si="0">F8/((F8^4)+1)</f>
        <v>0.11764705882352941</v>
      </c>
      <c r="J8" s="40" t="s">
        <v>0</v>
      </c>
      <c r="K8" s="29">
        <v>1</v>
      </c>
      <c r="L8" s="20">
        <f>L7+K$10</f>
        <v>1.5</v>
      </c>
      <c r="M8" s="16">
        <f t="shared" ref="M8:M11" si="1">L8/((L8^4)+1)</f>
        <v>0.24742268041237114</v>
      </c>
      <c r="P8" s="40" t="s">
        <v>0</v>
      </c>
      <c r="Q8" s="29">
        <v>1</v>
      </c>
      <c r="R8" s="20">
        <f>R7+Q$10</f>
        <v>1.25</v>
      </c>
      <c r="S8" s="16">
        <f t="shared" ref="S8:S15" si="2">R8/((R8^4)+1)</f>
        <v>0.36322360953461974</v>
      </c>
    </row>
    <row r="9" spans="1:19" ht="15" thickBot="1" x14ac:dyDescent="0.4">
      <c r="D9" s="40" t="s">
        <v>1</v>
      </c>
      <c r="E9" s="29">
        <v>3</v>
      </c>
      <c r="F9" s="17">
        <f>F8+E$10</f>
        <v>3</v>
      </c>
      <c r="G9" s="17">
        <f t="shared" si="0"/>
        <v>3.6585365853658534E-2</v>
      </c>
      <c r="J9" s="40" t="s">
        <v>1</v>
      </c>
      <c r="K9" s="29">
        <v>3</v>
      </c>
      <c r="L9" s="20">
        <f>L8+K$10</f>
        <v>2</v>
      </c>
      <c r="M9" s="16">
        <f t="shared" si="1"/>
        <v>0.11764705882352941</v>
      </c>
      <c r="P9" s="40" t="s">
        <v>1</v>
      </c>
      <c r="Q9" s="29">
        <v>3</v>
      </c>
      <c r="R9" s="20">
        <f>R8+Q$10</f>
        <v>1.5</v>
      </c>
      <c r="S9" s="16">
        <f t="shared" si="2"/>
        <v>0.24742268041237114</v>
      </c>
    </row>
    <row r="10" spans="1:19" ht="15" thickBot="1" x14ac:dyDescent="0.4">
      <c r="D10" s="41" t="s">
        <v>26</v>
      </c>
      <c r="E10" s="42">
        <f>(E9-E8)/E7</f>
        <v>1</v>
      </c>
      <c r="J10" s="41" t="s">
        <v>26</v>
      </c>
      <c r="K10" s="42">
        <f>(K9-K8)/K7</f>
        <v>0.5</v>
      </c>
      <c r="L10" s="20">
        <f t="shared" ref="L10:L11" si="3">L9+K$10</f>
        <v>2.5</v>
      </c>
      <c r="M10" s="16">
        <f t="shared" si="1"/>
        <v>6.2402496099843996E-2</v>
      </c>
      <c r="P10" s="41" t="s">
        <v>26</v>
      </c>
      <c r="Q10" s="42">
        <f>(Q9-Q8)/Q7</f>
        <v>0.25</v>
      </c>
      <c r="R10" s="20">
        <f t="shared" ref="R10:R15" si="4">R9+Q$10</f>
        <v>1.75</v>
      </c>
      <c r="S10" s="16">
        <f t="shared" si="2"/>
        <v>0.16861121565675574</v>
      </c>
    </row>
    <row r="11" spans="1:19" ht="15" thickBot="1" x14ac:dyDescent="0.4">
      <c r="L11" s="32">
        <f t="shared" si="3"/>
        <v>3</v>
      </c>
      <c r="M11" s="17">
        <f t="shared" si="1"/>
        <v>3.6585365853658534E-2</v>
      </c>
      <c r="R11" s="20">
        <f t="shared" si="4"/>
        <v>2</v>
      </c>
      <c r="S11" s="16">
        <f t="shared" si="2"/>
        <v>0.11764705882352941</v>
      </c>
    </row>
    <row r="12" spans="1:19" ht="15" thickBot="1" x14ac:dyDescent="0.4">
      <c r="F12" s="37" t="s">
        <v>31</v>
      </c>
      <c r="G12" s="45">
        <f>(E10/2)*(G7+2*(G8)+G9)</f>
        <v>0.38593974175035872</v>
      </c>
      <c r="R12" s="20">
        <f t="shared" si="4"/>
        <v>2.25</v>
      </c>
      <c r="S12" s="16">
        <f t="shared" si="2"/>
        <v>8.4494645738594693E-2</v>
      </c>
    </row>
    <row r="13" spans="1:19" ht="15" thickBot="1" x14ac:dyDescent="0.4">
      <c r="R13" s="20">
        <f t="shared" si="4"/>
        <v>2.5</v>
      </c>
      <c r="S13" s="16">
        <f t="shared" si="2"/>
        <v>6.2402496099843996E-2</v>
      </c>
    </row>
    <row r="14" spans="1:19" ht="15" thickBot="1" x14ac:dyDescent="0.4">
      <c r="L14" s="37" t="s">
        <v>31</v>
      </c>
      <c r="M14" s="45">
        <f>(K10/2)*(M7+2*(M8)+2*(M9)+2*(M10)+M11)</f>
        <v>0.3478824591312869</v>
      </c>
      <c r="R14" s="20">
        <f t="shared" si="4"/>
        <v>2.75</v>
      </c>
      <c r="S14" s="16">
        <f t="shared" si="2"/>
        <v>4.7257837148419142E-2</v>
      </c>
    </row>
    <row r="15" spans="1:19" ht="15" thickBot="1" x14ac:dyDescent="0.4">
      <c r="R15" s="32">
        <f t="shared" si="4"/>
        <v>3</v>
      </c>
      <c r="S15" s="17">
        <f t="shared" si="2"/>
        <v>3.6585365853658534E-2</v>
      </c>
    </row>
    <row r="17" spans="2:19" ht="15" thickBot="1" x14ac:dyDescent="0.4"/>
    <row r="18" spans="2:19" ht="15" thickBot="1" x14ac:dyDescent="0.4">
      <c r="R18" s="37" t="s">
        <v>31</v>
      </c>
      <c r="S18" s="45">
        <f>(Q10/2)*(S7+2*(S8)+2*(S9)+2*(S10)+2*(S11)+2*(S12)+2*(S13)+2*(S14)+S15)</f>
        <v>0.3398380565852408</v>
      </c>
    </row>
    <row r="20" spans="2:19" ht="15" thickBot="1" x14ac:dyDescent="0.4"/>
    <row r="21" spans="2:19" x14ac:dyDescent="0.35">
      <c r="B21" s="23"/>
      <c r="C21" s="23" t="s">
        <v>37</v>
      </c>
      <c r="D21" s="23" t="s">
        <v>38</v>
      </c>
      <c r="E21" s="50" t="s">
        <v>39</v>
      </c>
    </row>
    <row r="22" spans="2:19" x14ac:dyDescent="0.35">
      <c r="B22" s="48" t="s">
        <v>40</v>
      </c>
      <c r="C22" s="48">
        <f>G12</f>
        <v>0.38593974175035872</v>
      </c>
      <c r="D22" s="48">
        <f>((4*C23)-C22)/(4-1)</f>
        <v>0.33519669825826298</v>
      </c>
      <c r="E22" s="51">
        <f>((16*D$23)-D$22)/(16-1)</f>
        <v>0.33728724845733399</v>
      </c>
    </row>
    <row r="23" spans="2:19" x14ac:dyDescent="0.35">
      <c r="B23" s="48" t="s">
        <v>41</v>
      </c>
      <c r="C23" s="48">
        <f>M14</f>
        <v>0.3478824591312869</v>
      </c>
      <c r="D23" s="48">
        <f>((4*C24)-C23)/(4-1)</f>
        <v>0.33715658906989204</v>
      </c>
      <c r="E23" s="46"/>
    </row>
    <row r="24" spans="2:19" ht="15" thickBot="1" x14ac:dyDescent="0.4">
      <c r="B24" s="49" t="s">
        <v>42</v>
      </c>
      <c r="C24" s="49">
        <f>S18</f>
        <v>0.3398380565852408</v>
      </c>
      <c r="D24" s="49"/>
      <c r="E24" s="47"/>
    </row>
    <row r="28" spans="2:19" ht="15" thickBot="1" x14ac:dyDescent="0.4"/>
    <row r="29" spans="2:19" ht="15" thickBot="1" x14ac:dyDescent="0.4">
      <c r="C29" s="53" t="s">
        <v>31</v>
      </c>
      <c r="D29" s="52">
        <f>E22</f>
        <v>0.33728724845733399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9DEBB-54B8-4CD7-B6B6-76ADC96B1A90}">
  <dimension ref="B1:J24"/>
  <sheetViews>
    <sheetView workbookViewId="0">
      <selection activeCell="G2" sqref="G2:J6"/>
    </sheetView>
  </sheetViews>
  <sheetFormatPr baseColWidth="10" defaultRowHeight="14.5" x14ac:dyDescent="0.35"/>
  <sheetData>
    <row r="1" spans="2:10" ht="15" thickBot="1" x14ac:dyDescent="0.4"/>
    <row r="2" spans="2:10" ht="15.5" thickTop="1" thickBot="1" x14ac:dyDescent="0.4">
      <c r="G2" s="1" t="s">
        <v>7</v>
      </c>
      <c r="H2" s="2">
        <v>739047</v>
      </c>
      <c r="I2" s="3"/>
      <c r="J2" s="4"/>
    </row>
    <row r="3" spans="2:10" ht="15.5" thickTop="1" thickBot="1" x14ac:dyDescent="0.4">
      <c r="G3" s="1" t="s">
        <v>8</v>
      </c>
      <c r="H3" s="2" t="s">
        <v>52</v>
      </c>
      <c r="I3" s="3"/>
      <c r="J3" s="4"/>
    </row>
    <row r="4" spans="2:10" ht="15.5" thickTop="1" thickBot="1" x14ac:dyDescent="0.4">
      <c r="G4" s="1" t="s">
        <v>9</v>
      </c>
      <c r="H4" s="5">
        <v>45869</v>
      </c>
      <c r="I4" s="3"/>
      <c r="J4" s="4"/>
    </row>
    <row r="5" spans="2:10" ht="15.5" thickTop="1" thickBot="1" x14ac:dyDescent="0.4">
      <c r="B5" s="54" t="s">
        <v>44</v>
      </c>
      <c r="D5" s="54" t="s">
        <v>45</v>
      </c>
      <c r="E5" s="55"/>
      <c r="G5" s="1" t="s">
        <v>10</v>
      </c>
      <c r="H5" s="2" t="s">
        <v>11</v>
      </c>
      <c r="I5" s="3"/>
      <c r="J5" s="4"/>
    </row>
    <row r="6" spans="2:10" ht="15.5" thickTop="1" thickBot="1" x14ac:dyDescent="0.4">
      <c r="B6" s="48"/>
      <c r="D6" s="20" t="s">
        <v>17</v>
      </c>
      <c r="E6" s="16">
        <v>0</v>
      </c>
      <c r="G6" s="1" t="s">
        <v>12</v>
      </c>
      <c r="H6" s="6" t="s">
        <v>13</v>
      </c>
      <c r="I6" s="7"/>
      <c r="J6" s="8"/>
    </row>
    <row r="7" spans="2:10" ht="15" thickTop="1" x14ac:dyDescent="0.35">
      <c r="B7" s="48"/>
      <c r="D7" s="20" t="s">
        <v>46</v>
      </c>
      <c r="E7" s="16">
        <v>1</v>
      </c>
    </row>
    <row r="8" spans="2:10" x14ac:dyDescent="0.35">
      <c r="B8" s="48"/>
      <c r="D8" s="20" t="s">
        <v>47</v>
      </c>
      <c r="E8" s="16">
        <v>1</v>
      </c>
    </row>
    <row r="9" spans="2:10" x14ac:dyDescent="0.35">
      <c r="B9" s="48"/>
      <c r="D9" s="20" t="s">
        <v>2</v>
      </c>
      <c r="E9" s="16">
        <v>10</v>
      </c>
    </row>
    <row r="10" spans="2:10" ht="15" thickBot="1" x14ac:dyDescent="0.4">
      <c r="B10" s="49"/>
      <c r="D10" s="32" t="s">
        <v>26</v>
      </c>
      <c r="E10" s="17">
        <f>(E7-E6)/E9</f>
        <v>0.1</v>
      </c>
    </row>
    <row r="13" spans="2:10" x14ac:dyDescent="0.35">
      <c r="C13" s="57" t="s">
        <v>48</v>
      </c>
      <c r="D13" s="57" t="s">
        <v>34</v>
      </c>
      <c r="E13" s="57" t="s">
        <v>49</v>
      </c>
      <c r="F13" s="57" t="s">
        <v>50</v>
      </c>
      <c r="G13" s="57" t="s">
        <v>51</v>
      </c>
    </row>
    <row r="14" spans="2:10" x14ac:dyDescent="0.35">
      <c r="C14" s="58">
        <v>0</v>
      </c>
      <c r="D14" s="58">
        <f>E6</f>
        <v>0</v>
      </c>
      <c r="E14" s="58">
        <f>E7</f>
        <v>1</v>
      </c>
      <c r="F14" s="58">
        <f>-2*(D14)*(E14^2)</f>
        <v>0</v>
      </c>
      <c r="G14" s="58">
        <f>E14+(E$10)*(F14)</f>
        <v>1</v>
      </c>
    </row>
    <row r="15" spans="2:10" x14ac:dyDescent="0.35">
      <c r="C15" s="58">
        <v>1</v>
      </c>
      <c r="D15" s="58">
        <v>0.1</v>
      </c>
      <c r="E15" s="58">
        <f>G14</f>
        <v>1</v>
      </c>
      <c r="F15" s="58">
        <f>-2*(D15)*(E15^2)</f>
        <v>-0.2</v>
      </c>
      <c r="G15" s="58">
        <f>E15+(E$10)*(F15)</f>
        <v>0.98</v>
      </c>
    </row>
    <row r="16" spans="2:10" x14ac:dyDescent="0.35">
      <c r="C16" s="58">
        <v>2</v>
      </c>
      <c r="D16" s="58">
        <v>0.2</v>
      </c>
      <c r="E16" s="58">
        <f>G15</f>
        <v>0.98</v>
      </c>
      <c r="F16" s="58">
        <f>-2*(D16)*(E16^2)</f>
        <v>-0.38416</v>
      </c>
      <c r="G16" s="58">
        <f>E16+(E$10)*(F16)</f>
        <v>0.94158399999999998</v>
      </c>
    </row>
    <row r="17" spans="3:7" x14ac:dyDescent="0.35">
      <c r="C17" s="58">
        <v>3</v>
      </c>
      <c r="D17" s="58">
        <v>0.3</v>
      </c>
      <c r="E17" s="58">
        <f>G16</f>
        <v>0.94158399999999998</v>
      </c>
      <c r="F17" s="58">
        <f>-2*(D17)*(E17^2)</f>
        <v>-0.53194825743359997</v>
      </c>
      <c r="G17" s="58">
        <f>E17+(E$10)*(F17)</f>
        <v>0.88838917425663999</v>
      </c>
    </row>
    <row r="18" spans="3:7" x14ac:dyDescent="0.35">
      <c r="C18" s="58">
        <v>4</v>
      </c>
      <c r="D18" s="58">
        <v>0.4</v>
      </c>
      <c r="E18" s="58">
        <f>G17</f>
        <v>0.88838917425663999</v>
      </c>
      <c r="F18" s="58">
        <f>-2*(D18)*(E18^2)</f>
        <v>-0.63138825994911585</v>
      </c>
      <c r="G18" s="58">
        <f>E18+(E$10)*(F18)</f>
        <v>0.82525034826172838</v>
      </c>
    </row>
    <row r="19" spans="3:7" x14ac:dyDescent="0.35">
      <c r="C19" s="58">
        <v>5</v>
      </c>
      <c r="D19" s="58">
        <v>0.5</v>
      </c>
      <c r="E19" s="58">
        <f t="shared" ref="E19:E24" si="0">G18</f>
        <v>0.82525034826172838</v>
      </c>
      <c r="F19" s="58">
        <f t="shared" ref="F19:F24" si="1">-2*(D19)*(E19^2)</f>
        <v>-0.68103813730610396</v>
      </c>
      <c r="G19" s="58">
        <f t="shared" ref="G19:G24" si="2">E19+(E$10)*(F19)</f>
        <v>0.75714653453111802</v>
      </c>
    </row>
    <row r="20" spans="3:7" x14ac:dyDescent="0.35">
      <c r="C20" s="58">
        <v>6</v>
      </c>
      <c r="D20" s="58">
        <v>0.6</v>
      </c>
      <c r="E20" s="58">
        <f t="shared" si="0"/>
        <v>0.75714653453111802</v>
      </c>
      <c r="F20" s="58">
        <f t="shared" si="1"/>
        <v>-0.68792504970297774</v>
      </c>
      <c r="G20" s="58">
        <f t="shared" si="2"/>
        <v>0.68835402956082026</v>
      </c>
    </row>
    <row r="21" spans="3:7" x14ac:dyDescent="0.35">
      <c r="C21" s="58">
        <v>7</v>
      </c>
      <c r="D21" s="58">
        <v>0.7</v>
      </c>
      <c r="E21" s="58">
        <f t="shared" si="0"/>
        <v>0.68835402956082026</v>
      </c>
      <c r="F21" s="58">
        <f t="shared" si="1"/>
        <v>-0.66336377801766599</v>
      </c>
      <c r="G21" s="58">
        <f t="shared" si="2"/>
        <v>0.62201765175905366</v>
      </c>
    </row>
    <row r="22" spans="3:7" x14ac:dyDescent="0.35">
      <c r="C22" s="58">
        <v>8</v>
      </c>
      <c r="D22" s="58">
        <v>0.8</v>
      </c>
      <c r="E22" s="58">
        <f t="shared" si="0"/>
        <v>0.62201765175905366</v>
      </c>
      <c r="F22" s="58">
        <f t="shared" si="1"/>
        <v>-0.61904953455975587</v>
      </c>
      <c r="G22" s="58">
        <f t="shared" si="2"/>
        <v>0.56011269830307808</v>
      </c>
    </row>
    <row r="23" spans="3:7" ht="15" thickBot="1" x14ac:dyDescent="0.4">
      <c r="C23" s="58">
        <v>9</v>
      </c>
      <c r="D23" s="58">
        <v>0.9</v>
      </c>
      <c r="E23" s="58">
        <f t="shared" si="0"/>
        <v>0.56011269830307808</v>
      </c>
      <c r="F23" s="58">
        <f t="shared" si="1"/>
        <v>-0.56470722264063888</v>
      </c>
      <c r="G23" s="60">
        <f t="shared" si="2"/>
        <v>0.50364197603901417</v>
      </c>
    </row>
    <row r="24" spans="3:7" ht="16.5" thickBot="1" x14ac:dyDescent="0.45">
      <c r="C24" s="58">
        <v>10</v>
      </c>
      <c r="D24" s="58">
        <v>1</v>
      </c>
      <c r="E24" s="58">
        <f t="shared" si="0"/>
        <v>0.50364197603901417</v>
      </c>
      <c r="F24" s="59">
        <f t="shared" si="1"/>
        <v>-0.50731048005696588</v>
      </c>
      <c r="G24" s="61">
        <f t="shared" si="2"/>
        <v>0.45291092803331756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21785-A9C8-46CE-BCD6-EB33628465C5}">
  <dimension ref="B1:J24"/>
  <sheetViews>
    <sheetView workbookViewId="0">
      <selection activeCell="G2" sqref="G2:J6"/>
    </sheetView>
  </sheetViews>
  <sheetFormatPr baseColWidth="10" defaultRowHeight="14.5" x14ac:dyDescent="0.35"/>
  <cols>
    <col min="9" max="9" width="13.08984375" bestFit="1" customWidth="1"/>
  </cols>
  <sheetData>
    <row r="1" spans="2:10" ht="15" thickBot="1" x14ac:dyDescent="0.4"/>
    <row r="2" spans="2:10" ht="15.5" thickTop="1" thickBot="1" x14ac:dyDescent="0.4">
      <c r="G2" s="1" t="s">
        <v>7</v>
      </c>
      <c r="H2" s="2">
        <v>739047</v>
      </c>
      <c r="I2" s="3"/>
      <c r="J2" s="4"/>
    </row>
    <row r="3" spans="2:10" ht="15.5" thickTop="1" thickBot="1" x14ac:dyDescent="0.4">
      <c r="G3" s="1" t="s">
        <v>8</v>
      </c>
      <c r="H3" s="2" t="s">
        <v>52</v>
      </c>
      <c r="I3" s="3"/>
      <c r="J3" s="4"/>
    </row>
    <row r="4" spans="2:10" ht="15.5" thickTop="1" thickBot="1" x14ac:dyDescent="0.4">
      <c r="G4" s="1" t="s">
        <v>9</v>
      </c>
      <c r="H4" s="5">
        <v>45869</v>
      </c>
      <c r="I4" s="3"/>
      <c r="J4" s="4"/>
    </row>
    <row r="5" spans="2:10" ht="15.5" thickTop="1" thickBot="1" x14ac:dyDescent="0.4">
      <c r="B5" s="54" t="s">
        <v>44</v>
      </c>
      <c r="C5" s="56"/>
      <c r="D5" s="54" t="s">
        <v>45</v>
      </c>
      <c r="E5" s="55"/>
      <c r="G5" s="1" t="s">
        <v>10</v>
      </c>
      <c r="H5" s="2" t="s">
        <v>11</v>
      </c>
      <c r="I5" s="3"/>
      <c r="J5" s="4"/>
    </row>
    <row r="6" spans="2:10" ht="15.5" thickTop="1" thickBot="1" x14ac:dyDescent="0.4">
      <c r="B6" s="20"/>
      <c r="C6" s="56"/>
      <c r="D6" s="20" t="s">
        <v>17</v>
      </c>
      <c r="E6" s="16">
        <v>0</v>
      </c>
      <c r="G6" s="1" t="s">
        <v>12</v>
      </c>
      <c r="H6" s="6" t="s">
        <v>13</v>
      </c>
      <c r="I6" s="7"/>
      <c r="J6" s="8"/>
    </row>
    <row r="7" spans="2:10" ht="15" thickTop="1" x14ac:dyDescent="0.35">
      <c r="B7" s="20"/>
      <c r="C7" s="56"/>
      <c r="D7" s="20" t="s">
        <v>46</v>
      </c>
      <c r="E7" s="16">
        <v>1</v>
      </c>
    </row>
    <row r="8" spans="2:10" x14ac:dyDescent="0.35">
      <c r="B8" s="20"/>
      <c r="C8" s="56"/>
      <c r="D8" s="20" t="s">
        <v>47</v>
      </c>
      <c r="E8" s="16">
        <v>1</v>
      </c>
    </row>
    <row r="9" spans="2:10" x14ac:dyDescent="0.35">
      <c r="B9" s="20"/>
      <c r="C9" s="56"/>
      <c r="D9" s="20" t="s">
        <v>2</v>
      </c>
      <c r="E9" s="16">
        <v>10</v>
      </c>
    </row>
    <row r="10" spans="2:10" ht="15" thickBot="1" x14ac:dyDescent="0.4">
      <c r="B10" s="32"/>
      <c r="C10" s="56"/>
      <c r="D10" s="32" t="s">
        <v>26</v>
      </c>
      <c r="E10" s="17">
        <f>(E7-E6)/E9</f>
        <v>0.1</v>
      </c>
    </row>
    <row r="13" spans="2:10" x14ac:dyDescent="0.35">
      <c r="C13" s="57" t="s">
        <v>48</v>
      </c>
      <c r="D13" s="57" t="s">
        <v>34</v>
      </c>
      <c r="E13" s="57" t="s">
        <v>49</v>
      </c>
      <c r="F13" s="57" t="s">
        <v>50</v>
      </c>
      <c r="G13" s="57" t="s">
        <v>53</v>
      </c>
      <c r="H13" s="57" t="s">
        <v>54</v>
      </c>
      <c r="I13" s="57" t="s">
        <v>51</v>
      </c>
    </row>
    <row r="14" spans="2:10" x14ac:dyDescent="0.35">
      <c r="C14" s="58">
        <v>0</v>
      </c>
      <c r="D14" s="58">
        <f>E6</f>
        <v>0</v>
      </c>
      <c r="E14" s="62">
        <f>E7</f>
        <v>1</v>
      </c>
      <c r="F14" s="58">
        <f>-2*(D14)*(E14^2)</f>
        <v>0</v>
      </c>
      <c r="G14" s="58">
        <f>E14+(E$10)*(F14)</f>
        <v>1</v>
      </c>
      <c r="H14" s="58">
        <f>E10</f>
        <v>0.1</v>
      </c>
      <c r="I14" s="63">
        <f>E14+(E$10/2)*((-2*(D14*E14^2)+(-2)*(H14*G14^2)))</f>
        <v>0.99</v>
      </c>
    </row>
    <row r="15" spans="2:10" x14ac:dyDescent="0.35">
      <c r="C15" s="58">
        <v>1</v>
      </c>
      <c r="D15" s="58">
        <v>0.1</v>
      </c>
      <c r="E15" s="63">
        <f>I14</f>
        <v>0.99</v>
      </c>
      <c r="F15" s="63">
        <f>-2*(D15)*(E15^2)</f>
        <v>-0.19602</v>
      </c>
      <c r="G15" s="63">
        <f>E15+(E$10)*(F15)</f>
        <v>0.97039799999999998</v>
      </c>
      <c r="H15" s="58">
        <v>0.2</v>
      </c>
      <c r="I15" s="63">
        <f>E15+(E$10/2)*((-2*(D15*E15^2)+(-2)*(H15*G15^2)))</f>
        <v>0.96136555443191996</v>
      </c>
    </row>
    <row r="16" spans="2:10" x14ac:dyDescent="0.35">
      <c r="C16" s="58">
        <v>2</v>
      </c>
      <c r="D16" s="58">
        <v>0.2</v>
      </c>
      <c r="E16" s="63">
        <f>I15</f>
        <v>0.96136555443191996</v>
      </c>
      <c r="F16" s="63">
        <f>-2*(D16)*(E16^2)</f>
        <v>-0.36968949169927717</v>
      </c>
      <c r="G16" s="63">
        <f>E16+(E$10)*(F16)</f>
        <v>0.92439660526199219</v>
      </c>
      <c r="H16" s="58">
        <v>0.3</v>
      </c>
      <c r="I16" s="63">
        <f t="shared" ref="I16:I23" si="0">E16+(E$10/2)*((-2*(D16*E16^2)+(-2)*(H16*G16^2)))</f>
        <v>0.91724580733235928</v>
      </c>
    </row>
    <row r="17" spans="3:9" x14ac:dyDescent="0.35">
      <c r="C17" s="58">
        <v>3</v>
      </c>
      <c r="D17" s="58">
        <v>0.3</v>
      </c>
      <c r="E17" s="63">
        <f t="shared" ref="E17:E24" si="1">I16</f>
        <v>0.91724580733235928</v>
      </c>
      <c r="F17" s="63">
        <f t="shared" ref="F17:F24" si="2">-2*(D17)*(E17^2)</f>
        <v>-0.50480392264127494</v>
      </c>
      <c r="G17" s="63">
        <f t="shared" ref="G17:G24" si="3">E17+(E$10)*(F17)</f>
        <v>0.86676541506823179</v>
      </c>
      <c r="H17" s="58">
        <v>0.4</v>
      </c>
      <c r="I17" s="63">
        <f t="shared" si="0"/>
        <v>0.8619543198099594</v>
      </c>
    </row>
    <row r="18" spans="3:9" x14ac:dyDescent="0.35">
      <c r="C18" s="58">
        <v>4</v>
      </c>
      <c r="D18" s="58">
        <v>0.4</v>
      </c>
      <c r="E18" s="63">
        <f t="shared" si="1"/>
        <v>0.8619543198099594</v>
      </c>
      <c r="F18" s="63">
        <f t="shared" si="2"/>
        <v>-0.59437219955123977</v>
      </c>
      <c r="G18" s="63">
        <f t="shared" si="3"/>
        <v>0.80251709985483544</v>
      </c>
      <c r="H18" s="58">
        <v>0.5</v>
      </c>
      <c r="I18" s="63">
        <f t="shared" si="0"/>
        <v>0.80003402505442667</v>
      </c>
    </row>
    <row r="19" spans="3:9" x14ac:dyDescent="0.35">
      <c r="C19" s="58">
        <v>5</v>
      </c>
      <c r="D19" s="58">
        <v>0.5</v>
      </c>
      <c r="E19" s="63">
        <f t="shared" si="1"/>
        <v>0.80003402505442667</v>
      </c>
      <c r="F19" s="63">
        <f t="shared" si="2"/>
        <v>-0.64005444124478694</v>
      </c>
      <c r="G19" s="63">
        <f t="shared" si="3"/>
        <v>0.73602858092994794</v>
      </c>
      <c r="H19" s="58">
        <v>0.6</v>
      </c>
      <c r="I19" s="63">
        <f t="shared" si="0"/>
        <v>0.73552701867544212</v>
      </c>
    </row>
    <row r="20" spans="3:9" x14ac:dyDescent="0.35">
      <c r="C20" s="58">
        <v>6</v>
      </c>
      <c r="D20" s="58">
        <v>0.6</v>
      </c>
      <c r="E20" s="63">
        <f t="shared" si="1"/>
        <v>0.73552701867544212</v>
      </c>
      <c r="F20" s="63">
        <f t="shared" si="2"/>
        <v>-0.649199994241901</v>
      </c>
      <c r="G20" s="63">
        <f t="shared" si="3"/>
        <v>0.67060701925125199</v>
      </c>
      <c r="H20" s="58">
        <v>0.7</v>
      </c>
      <c r="I20" s="63">
        <f t="shared" si="0"/>
        <v>0.67158705476451364</v>
      </c>
    </row>
    <row r="21" spans="3:9" x14ac:dyDescent="0.35">
      <c r="C21" s="58">
        <v>7</v>
      </c>
      <c r="D21" s="58">
        <v>0.7</v>
      </c>
      <c r="E21" s="63">
        <f t="shared" si="1"/>
        <v>0.67158705476451364</v>
      </c>
      <c r="F21" s="63">
        <f t="shared" si="2"/>
        <v>-0.63144084097818332</v>
      </c>
      <c r="G21" s="63">
        <f t="shared" si="3"/>
        <v>0.60844297066669528</v>
      </c>
      <c r="H21" s="58">
        <v>0.8</v>
      </c>
      <c r="I21" s="63">
        <f t="shared" si="0"/>
        <v>0.61039878483130738</v>
      </c>
    </row>
    <row r="22" spans="3:9" x14ac:dyDescent="0.35">
      <c r="C22" s="58">
        <v>8</v>
      </c>
      <c r="D22" s="58">
        <v>0.8</v>
      </c>
      <c r="E22" s="63">
        <f t="shared" si="1"/>
        <v>0.61039878483130738</v>
      </c>
      <c r="F22" s="63">
        <f t="shared" si="2"/>
        <v>-0.59613868243765866</v>
      </c>
      <c r="G22" s="63">
        <f t="shared" si="3"/>
        <v>0.55078491658754147</v>
      </c>
      <c r="H22" s="58">
        <v>0.9</v>
      </c>
      <c r="I22" s="63">
        <f t="shared" si="0"/>
        <v>0.55328908851879344</v>
      </c>
    </row>
    <row r="23" spans="3:9" x14ac:dyDescent="0.35">
      <c r="C23" s="58">
        <v>9</v>
      </c>
      <c r="D23" s="58">
        <v>0.9</v>
      </c>
      <c r="E23" s="63">
        <f t="shared" si="1"/>
        <v>0.55328908851879344</v>
      </c>
      <c r="F23" s="63">
        <f t="shared" si="2"/>
        <v>-0.55103186785312308</v>
      </c>
      <c r="G23" s="63">
        <f t="shared" si="3"/>
        <v>0.4981859017334811</v>
      </c>
      <c r="H23" s="58">
        <v>1</v>
      </c>
      <c r="I23" s="63">
        <f t="shared" si="0"/>
        <v>0.50091857585753707</v>
      </c>
    </row>
    <row r="24" spans="3:9" ht="18.5" x14ac:dyDescent="0.45">
      <c r="C24" s="58">
        <v>10</v>
      </c>
      <c r="D24" s="58">
        <v>1</v>
      </c>
      <c r="E24" s="63">
        <f t="shared" si="1"/>
        <v>0.50091857585753707</v>
      </c>
      <c r="F24" s="63">
        <f t="shared" si="2"/>
        <v>-0.50183883927828621</v>
      </c>
      <c r="G24" s="63">
        <f t="shared" si="3"/>
        <v>0.45073469192970844</v>
      </c>
      <c r="H24" s="58">
        <v>1.1000000000000001</v>
      </c>
      <c r="I24" s="64">
        <f>E24+(E$10/2)*((-2*(D24*E24^2)+(-2)*(H24*G24^2)))</f>
        <v>0.45347884001763616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BDF17-C6D5-4014-A7F1-52913C8FC3E7}">
  <dimension ref="A2:L21"/>
  <sheetViews>
    <sheetView tabSelected="1" workbookViewId="0">
      <selection activeCell="I17" sqref="I17"/>
    </sheetView>
  </sheetViews>
  <sheetFormatPr baseColWidth="10" defaultRowHeight="14.5" x14ac:dyDescent="0.35"/>
  <cols>
    <col min="10" max="10" width="11.81640625" bestFit="1" customWidth="1"/>
  </cols>
  <sheetData>
    <row r="2" spans="1:12" ht="15" thickBot="1" x14ac:dyDescent="0.4"/>
    <row r="3" spans="1:12" ht="15" thickBot="1" x14ac:dyDescent="0.4">
      <c r="E3" s="75" t="s">
        <v>48</v>
      </c>
      <c r="F3" s="76" t="s">
        <v>34</v>
      </c>
      <c r="G3" s="76" t="s">
        <v>49</v>
      </c>
      <c r="H3" s="76" t="s">
        <v>38</v>
      </c>
      <c r="I3" s="76" t="s">
        <v>39</v>
      </c>
      <c r="J3" s="76" t="s">
        <v>59</v>
      </c>
      <c r="K3" s="76" t="s">
        <v>60</v>
      </c>
      <c r="L3" s="77" t="s">
        <v>51</v>
      </c>
    </row>
    <row r="4" spans="1:12" x14ac:dyDescent="0.35">
      <c r="B4" s="80" t="s">
        <v>55</v>
      </c>
      <c r="C4" s="81">
        <v>-2</v>
      </c>
      <c r="E4" s="78">
        <v>0</v>
      </c>
      <c r="F4" s="78">
        <v>0</v>
      </c>
      <c r="G4" s="71">
        <v>1</v>
      </c>
      <c r="H4" s="71">
        <f t="shared" ref="H4:H14" si="0">-2*(F4)*(G4)^2</f>
        <v>0</v>
      </c>
      <c r="I4" s="71">
        <f t="shared" ref="I4:I14" si="1">-2*(F4+$C$8/2)*(G4+($C$8*H4)/2)^2</f>
        <v>-0.1</v>
      </c>
      <c r="J4" s="73">
        <f>-2*(F4+$C$8/2)*(G4+($C$8*I4)/2)^2</f>
        <v>-9.9002500000000007E-2</v>
      </c>
      <c r="K4" s="71">
        <f t="shared" ref="K4:K14" si="2">-2*(F4+$C$8)*(G4+($C$8*J4))^2</f>
        <v>-0.19605950299001249</v>
      </c>
      <c r="L4" s="71">
        <f>G4+$C$8/6*(E4+(2*I4)+(2*J4)+K4)</f>
        <v>0.99009892495016649</v>
      </c>
    </row>
    <row r="5" spans="1:12" x14ac:dyDescent="0.35">
      <c r="B5" s="82" t="s">
        <v>56</v>
      </c>
      <c r="C5" s="83">
        <v>0</v>
      </c>
      <c r="E5" s="78">
        <v>1</v>
      </c>
      <c r="F5" s="78">
        <f t="shared" ref="F5:F14" si="3">F4+$C$8</f>
        <v>0.1</v>
      </c>
      <c r="G5" s="71">
        <f t="shared" ref="G5:G14" si="4">L4</f>
        <v>0.99009892495016649</v>
      </c>
      <c r="H5" s="71">
        <f t="shared" si="0"/>
        <v>-0.19605917623749511</v>
      </c>
      <c r="I5" s="71">
        <f t="shared" si="1"/>
        <v>-0.28829405436810207</v>
      </c>
      <c r="J5" s="73">
        <f t="shared" ref="J5:J14" si="5">-2*(F5+$C$8/2)*(G5+($C$8*I5)/2)^2</f>
        <v>-0.28558791045359921</v>
      </c>
      <c r="K5" s="71">
        <f t="shared" si="2"/>
        <v>-0.36982377164386931</v>
      </c>
      <c r="L5" s="71">
        <f t="shared" ref="L5:L14" si="6">G5+$C$8/6*(H5+(2*I5)+(2*J5)+K5)</f>
        <v>0.96153814365808699</v>
      </c>
    </row>
    <row r="6" spans="1:12" x14ac:dyDescent="0.35">
      <c r="B6" s="82" t="s">
        <v>57</v>
      </c>
      <c r="C6" s="83">
        <v>1</v>
      </c>
      <c r="E6" s="78">
        <v>2</v>
      </c>
      <c r="F6" s="78">
        <f t="shared" si="3"/>
        <v>0.2</v>
      </c>
      <c r="G6" s="71">
        <f t="shared" si="4"/>
        <v>0.96153814365808699</v>
      </c>
      <c r="H6" s="71">
        <f t="shared" si="0"/>
        <v>-0.369822240683776</v>
      </c>
      <c r="I6" s="71">
        <f t="shared" si="1"/>
        <v>-0.44466885192732275</v>
      </c>
      <c r="J6" s="73">
        <f t="shared" si="5"/>
        <v>-0.44114666071832437</v>
      </c>
      <c r="K6" s="71">
        <f t="shared" si="2"/>
        <v>-0.50499950233587421</v>
      </c>
      <c r="L6" s="71">
        <f t="shared" si="6"/>
        <v>0.91743059751957123</v>
      </c>
    </row>
    <row r="7" spans="1:12" x14ac:dyDescent="0.35">
      <c r="B7" s="82" t="s">
        <v>34</v>
      </c>
      <c r="C7" s="83">
        <v>1</v>
      </c>
      <c r="E7" s="78">
        <v>3</v>
      </c>
      <c r="F7" s="78">
        <f t="shared" si="3"/>
        <v>0.30000000000000004</v>
      </c>
      <c r="G7" s="71">
        <f t="shared" si="4"/>
        <v>0.91743059751957123</v>
      </c>
      <c r="H7" s="71">
        <f t="shared" si="0"/>
        <v>-0.5050073407590705</v>
      </c>
      <c r="I7" s="71">
        <f t="shared" si="1"/>
        <v>-0.55718989456356283</v>
      </c>
      <c r="J7" s="73">
        <f t="shared" si="5"/>
        <v>-0.55393572284504677</v>
      </c>
      <c r="K7" s="71">
        <f t="shared" si="2"/>
        <v>-0.59448626630089818</v>
      </c>
      <c r="L7" s="71">
        <f t="shared" si="6"/>
        <v>0.86206818348828473</v>
      </c>
    </row>
    <row r="8" spans="1:12" ht="15" thickBot="1" x14ac:dyDescent="0.4">
      <c r="B8" s="84" t="s">
        <v>58</v>
      </c>
      <c r="C8" s="85">
        <v>0.1</v>
      </c>
      <c r="E8" s="78">
        <v>4</v>
      </c>
      <c r="F8" s="78">
        <f t="shared" si="3"/>
        <v>0.4</v>
      </c>
      <c r="G8" s="71">
        <f t="shared" si="4"/>
        <v>0.86206818348828473</v>
      </c>
      <c r="H8" s="71">
        <f t="shared" si="0"/>
        <v>-0.59452924238623284</v>
      </c>
      <c r="I8" s="71">
        <f t="shared" si="1"/>
        <v>-0.62351346701831878</v>
      </c>
      <c r="J8" s="73">
        <f t="shared" si="5"/>
        <v>-0.62134412706213971</v>
      </c>
      <c r="K8" s="71">
        <f t="shared" si="2"/>
        <v>-0.63989403763762243</v>
      </c>
      <c r="L8" s="71">
        <f t="shared" si="6"/>
        <v>0.79999920901853849</v>
      </c>
    </row>
    <row r="9" spans="1:12" x14ac:dyDescent="0.35">
      <c r="E9" s="78">
        <v>5</v>
      </c>
      <c r="F9" s="78">
        <f t="shared" si="3"/>
        <v>0.5</v>
      </c>
      <c r="G9" s="71">
        <f t="shared" si="4"/>
        <v>0.79999920901853849</v>
      </c>
      <c r="H9" s="71">
        <f t="shared" si="0"/>
        <v>-0.63999873443028721</v>
      </c>
      <c r="I9" s="71">
        <f t="shared" si="1"/>
        <v>-0.64880517047363462</v>
      </c>
      <c r="J9" s="73">
        <f t="shared" si="5"/>
        <v>-0.64806141673324269</v>
      </c>
      <c r="K9" s="71">
        <f t="shared" si="2"/>
        <v>-0.64861061552695765</v>
      </c>
      <c r="L9" s="71">
        <f t="shared" si="6"/>
        <v>0.73529350027902185</v>
      </c>
    </row>
    <row r="10" spans="1:12" x14ac:dyDescent="0.35">
      <c r="E10" s="78">
        <v>6</v>
      </c>
      <c r="F10" s="78">
        <f t="shared" si="3"/>
        <v>0.6</v>
      </c>
      <c r="G10" s="71">
        <f t="shared" si="4"/>
        <v>0.73529350027902185</v>
      </c>
      <c r="H10" s="71">
        <f t="shared" si="0"/>
        <v>-0.64878783786309102</v>
      </c>
      <c r="I10" s="71">
        <f t="shared" si="1"/>
        <v>-0.64220506697736024</v>
      </c>
      <c r="J10" s="73">
        <f t="shared" si="5"/>
        <v>-0.64280668239220384</v>
      </c>
      <c r="K10" s="71">
        <f t="shared" si="2"/>
        <v>-0.63036150906690469</v>
      </c>
      <c r="L10" s="71">
        <f t="shared" si="6"/>
        <v>0.67114061951786974</v>
      </c>
    </row>
    <row r="11" spans="1:12" x14ac:dyDescent="0.35">
      <c r="E11" s="78">
        <v>7</v>
      </c>
      <c r="F11" s="78">
        <f t="shared" si="3"/>
        <v>0.7</v>
      </c>
      <c r="G11" s="71">
        <f t="shared" si="4"/>
        <v>0.67114061951786974</v>
      </c>
      <c r="H11" s="71">
        <f t="shared" si="0"/>
        <v>-0.63060162363356198</v>
      </c>
      <c r="I11" s="71">
        <f t="shared" si="1"/>
        <v>-0.6136524611260693</v>
      </c>
      <c r="J11" s="73">
        <f t="shared" si="5"/>
        <v>-0.61527966784734556</v>
      </c>
      <c r="K11" s="71">
        <f t="shared" si="2"/>
        <v>-0.59460413819572799</v>
      </c>
      <c r="L11" s="71">
        <f t="shared" si="6"/>
        <v>0.60975611918826778</v>
      </c>
    </row>
    <row r="12" spans="1:12" x14ac:dyDescent="0.35">
      <c r="E12" s="78">
        <v>8</v>
      </c>
      <c r="F12" s="78">
        <f t="shared" si="3"/>
        <v>0.79999999999999993</v>
      </c>
      <c r="G12" s="71">
        <f t="shared" si="4"/>
        <v>0.60975611918826778</v>
      </c>
      <c r="H12" s="71">
        <f t="shared" si="0"/>
        <v>-0.59488403982005922</v>
      </c>
      <c r="I12" s="71">
        <f t="shared" si="1"/>
        <v>-0.57190350095443954</v>
      </c>
      <c r="J12" s="73">
        <f t="shared" si="5"/>
        <v>-0.57417167309036188</v>
      </c>
      <c r="K12" s="71">
        <f t="shared" si="2"/>
        <v>-0.54914097197348644</v>
      </c>
      <c r="L12" s="71">
        <f t="shared" si="6"/>
        <v>0.55248652985688196</v>
      </c>
    </row>
    <row r="13" spans="1:12" x14ac:dyDescent="0.35">
      <c r="E13" s="78">
        <v>9</v>
      </c>
      <c r="F13" s="78">
        <f t="shared" si="3"/>
        <v>0.89999999999999991</v>
      </c>
      <c r="G13" s="71">
        <f t="shared" si="4"/>
        <v>0.55248652985688196</v>
      </c>
      <c r="H13" s="71">
        <f t="shared" si="0"/>
        <v>-0.5494344582119387</v>
      </c>
      <c r="I13" s="71">
        <f t="shared" si="1"/>
        <v>-0.52371704027440524</v>
      </c>
      <c r="J13" s="73">
        <f t="shared" si="5"/>
        <v>-0.52628556664652582</v>
      </c>
      <c r="K13" s="71">
        <f t="shared" si="2"/>
        <v>-0.49971598672768691</v>
      </c>
      <c r="L13" s="71">
        <f t="shared" si="6"/>
        <v>0.50000060221052389</v>
      </c>
    </row>
    <row r="14" spans="1:12" ht="15" thickBot="1" x14ac:dyDescent="0.4">
      <c r="E14" s="79">
        <v>10</v>
      </c>
      <c r="F14" s="79">
        <f t="shared" si="3"/>
        <v>0.99999999999999989</v>
      </c>
      <c r="G14" s="72">
        <f t="shared" si="4"/>
        <v>0.50000060221052389</v>
      </c>
      <c r="H14" s="72">
        <f t="shared" si="0"/>
        <v>-0.50000120442177298</v>
      </c>
      <c r="I14" s="72">
        <f t="shared" si="1"/>
        <v>-0.47381358126954015</v>
      </c>
      <c r="J14" s="74">
        <f t="shared" si="5"/>
        <v>-0.47642940006552592</v>
      </c>
      <c r="K14" s="72">
        <f t="shared" si="2"/>
        <v>-0.45018040002021276</v>
      </c>
      <c r="L14" s="72">
        <f t="shared" si="6"/>
        <v>0.45248947609198858</v>
      </c>
    </row>
    <row r="15" spans="1:12" ht="15" thickBot="1" x14ac:dyDescent="0.4"/>
    <row r="16" spans="1:12" ht="15.5" thickTop="1" thickBot="1" x14ac:dyDescent="0.4">
      <c r="A16" s="1" t="s">
        <v>7</v>
      </c>
      <c r="B16" s="2">
        <v>739047</v>
      </c>
      <c r="C16" s="3"/>
      <c r="D16" s="4"/>
    </row>
    <row r="17" spans="1:4" ht="15.5" thickTop="1" thickBot="1" x14ac:dyDescent="0.4">
      <c r="A17" s="1" t="s">
        <v>8</v>
      </c>
      <c r="B17" s="2" t="s">
        <v>61</v>
      </c>
      <c r="C17" s="3"/>
      <c r="D17" s="4"/>
    </row>
    <row r="18" spans="1:4" ht="15.5" thickTop="1" thickBot="1" x14ac:dyDescent="0.4">
      <c r="A18" s="1" t="s">
        <v>9</v>
      </c>
      <c r="B18" s="5">
        <v>45873</v>
      </c>
      <c r="C18" s="3"/>
      <c r="D18" s="4"/>
    </row>
    <row r="19" spans="1:4" ht="15.5" thickTop="1" thickBot="1" x14ac:dyDescent="0.4">
      <c r="A19" s="1" t="s">
        <v>10</v>
      </c>
      <c r="B19" s="2" t="s">
        <v>11</v>
      </c>
      <c r="C19" s="3"/>
      <c r="D19" s="4"/>
    </row>
    <row r="20" spans="1:4" ht="15.5" thickTop="1" thickBot="1" x14ac:dyDescent="0.4">
      <c r="A20" s="1" t="s">
        <v>12</v>
      </c>
      <c r="B20" s="6" t="s">
        <v>13</v>
      </c>
      <c r="C20" s="7"/>
      <c r="D20" s="8"/>
    </row>
    <row r="21" spans="1:4" ht="15" thickTop="1" x14ac:dyDescent="0.3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351CB-C422-4091-AEE4-5916137CEFF6}">
  <dimension ref="A1"/>
  <sheetViews>
    <sheetView workbookViewId="0">
      <selection sqref="A1:D5"/>
    </sheetView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Simple</vt:lpstr>
      <vt:lpstr>Compuesto</vt:lpstr>
      <vt:lpstr>simpson1-3</vt:lpstr>
      <vt:lpstr>simpson3-8</vt:lpstr>
      <vt:lpstr>trapecio1.3</vt:lpstr>
      <vt:lpstr>ROMBERG</vt:lpstr>
      <vt:lpstr>Euler</vt:lpstr>
      <vt:lpstr>euler_mejor</vt:lpstr>
      <vt:lpstr>rungkutta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muñoz</dc:creator>
  <cp:lastModifiedBy>alberto muñoz</cp:lastModifiedBy>
  <dcterms:created xsi:type="dcterms:W3CDTF">2025-07-29T05:10:26Z</dcterms:created>
  <dcterms:modified xsi:type="dcterms:W3CDTF">2025-08-05T04:12:05Z</dcterms:modified>
</cp:coreProperties>
</file>