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05" windowHeight="8145"/>
  </bookViews>
  <sheets>
    <sheet name="Tronçon de la trame viaire" sheetId="1" r:id="rId1"/>
    <sheet name="Chaussée et trottoir" sheetId="2" r:id="rId2"/>
    <sheet name="ZAI" sheetId="5" r:id="rId3"/>
    <sheet name="BDTOPO" sheetId="3" r:id="rId4"/>
  </sheets>
  <calcPr calcId="145621"/>
</workbook>
</file>

<file path=xl/calcChain.xml><?xml version="1.0" encoding="utf-8"?>
<calcChain xmlns="http://schemas.openxmlformats.org/spreadsheetml/2006/main">
  <c r="M63" i="5" l="1"/>
  <c r="M64" i="5"/>
  <c r="M65" i="5"/>
  <c r="M66" i="5"/>
  <c r="M67" i="5"/>
  <c r="M68" i="5"/>
  <c r="K59" i="5"/>
  <c r="M59" i="5" s="1"/>
  <c r="K31" i="5"/>
  <c r="L31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60" i="5"/>
  <c r="M61" i="5"/>
  <c r="M62" i="5"/>
  <c r="M2" i="5"/>
  <c r="L6" i="5"/>
  <c r="L7" i="5"/>
  <c r="L8" i="5"/>
  <c r="L9" i="5"/>
  <c r="L11" i="5"/>
  <c r="L12" i="5"/>
  <c r="L13" i="5"/>
  <c r="L14" i="5"/>
  <c r="L17" i="5"/>
  <c r="L19" i="5"/>
  <c r="L20" i="5"/>
  <c r="L22" i="5"/>
  <c r="L27" i="5"/>
  <c r="L29" i="5"/>
  <c r="L30" i="5"/>
  <c r="L32" i="5"/>
  <c r="L33" i="5"/>
  <c r="L34" i="5"/>
  <c r="L35" i="5"/>
  <c r="L37" i="5"/>
  <c r="L38" i="5"/>
  <c r="L39" i="5"/>
  <c r="L40" i="5"/>
  <c r="L41" i="5"/>
  <c r="L42" i="5"/>
  <c r="L44" i="5"/>
  <c r="L45" i="5"/>
  <c r="L46" i="5"/>
  <c r="L47" i="5"/>
  <c r="L48" i="5"/>
  <c r="L49" i="5"/>
  <c r="L50" i="5"/>
  <c r="L51" i="5"/>
  <c r="L52" i="5"/>
  <c r="L54" i="5"/>
  <c r="L56" i="5"/>
  <c r="L57" i="5"/>
  <c r="L58" i="5"/>
  <c r="L59" i="5"/>
  <c r="L60" i="5"/>
  <c r="L61" i="5"/>
  <c r="L62" i="5"/>
  <c r="H122" i="2"/>
  <c r="G50" i="1"/>
  <c r="M31" i="5" l="1"/>
  <c r="N43" i="1"/>
  <c r="M43" i="1"/>
  <c r="H295" i="2"/>
  <c r="G295" i="2"/>
  <c r="H292" i="2"/>
  <c r="G292" i="2"/>
  <c r="H287" i="2"/>
  <c r="G287" i="2"/>
  <c r="H280" i="2"/>
  <c r="G280" i="2"/>
  <c r="H274" i="2"/>
  <c r="G274" i="2"/>
  <c r="H261" i="2"/>
  <c r="G261" i="2"/>
  <c r="H248" i="2"/>
  <c r="G248" i="2"/>
  <c r="H235" i="2"/>
  <c r="G235" i="2"/>
  <c r="H208" i="2"/>
  <c r="G208" i="2"/>
  <c r="H204" i="2"/>
  <c r="G204" i="2"/>
  <c r="H201" i="2"/>
  <c r="G201" i="2"/>
  <c r="H193" i="2"/>
  <c r="G193" i="2"/>
  <c r="H171" i="2"/>
  <c r="G171" i="2"/>
  <c r="H149" i="2"/>
  <c r="G149" i="2"/>
  <c r="G122" i="2"/>
  <c r="G16" i="1" l="1"/>
  <c r="H16" i="1"/>
  <c r="G19" i="1"/>
  <c r="H19" i="1"/>
  <c r="G37" i="1"/>
  <c r="H37" i="1"/>
  <c r="G53" i="1"/>
  <c r="H53" i="1"/>
  <c r="F8" i="1"/>
  <c r="H8" i="1" s="1"/>
  <c r="E9" i="1"/>
  <c r="E8" i="1"/>
  <c r="E11" i="1"/>
  <c r="E13" i="1"/>
  <c r="E14" i="1"/>
  <c r="E12" i="1"/>
  <c r="E15" i="1"/>
  <c r="E10" i="1"/>
  <c r="F52" i="1"/>
  <c r="F51" i="1"/>
  <c r="F47" i="1"/>
  <c r="F48" i="1"/>
  <c r="E48" i="1"/>
  <c r="F45" i="1"/>
  <c r="E45" i="1"/>
  <c r="F43" i="1"/>
  <c r="H50" i="1" l="1"/>
  <c r="G43" i="1"/>
  <c r="G8" i="1"/>
  <c r="H43" i="1"/>
</calcChain>
</file>

<file path=xl/sharedStrings.xml><?xml version="1.0" encoding="utf-8"?>
<sst xmlns="http://schemas.openxmlformats.org/spreadsheetml/2006/main" count="1083" uniqueCount="617">
  <si>
    <t>NOM DE L'ATTRIBUT</t>
  </si>
  <si>
    <t>VALEUR DE L'ATTRIBUT</t>
  </si>
  <si>
    <t>COMPROMIS</t>
  </si>
  <si>
    <t>ATTRIBUT METIER</t>
  </si>
  <si>
    <t>VERIFICATION</t>
  </si>
  <si>
    <t>REGROUPEMENT</t>
  </si>
  <si>
    <t>SOURCE</t>
  </si>
  <si>
    <t>Tronçons de la trame viaire</t>
  </si>
  <si>
    <t>Identifiants</t>
  </si>
  <si>
    <t>Toponymes</t>
  </si>
  <si>
    <t>Hiérarchie</t>
  </si>
  <si>
    <t>Domanialité</t>
  </si>
  <si>
    <t>Gestionnaire</t>
  </si>
  <si>
    <t>Circulation</t>
  </si>
  <si>
    <t>Bornes</t>
  </si>
  <si>
    <t>Dates</t>
  </si>
  <si>
    <t>Code FUV (codefuv)</t>
  </si>
  <si>
    <t>Code du tronçon (codetroncon)</t>
  </si>
  <si>
    <t>Code INSEE (codeinsee)</t>
  </si>
  <si>
    <t>Nom de l'axe (nom)</t>
  </si>
  <si>
    <t>Nom de la commune (nomcommune)</t>
  </si>
  <si>
    <t>Dénomination routière (denomroutiere)</t>
  </si>
  <si>
    <t>Importance (importance)</t>
  </si>
  <si>
    <t>Particularité (particularite)</t>
  </si>
  <si>
    <t>Pont</t>
  </si>
  <si>
    <t>Tunnel</t>
  </si>
  <si>
    <t>Trémie</t>
  </si>
  <si>
    <t xml:space="preserve">Petite rue </t>
  </si>
  <si>
    <t>Moyenne rue</t>
  </si>
  <si>
    <t>Grande rue</t>
  </si>
  <si>
    <t>Petite place</t>
  </si>
  <si>
    <t>Moyenne place</t>
  </si>
  <si>
    <t>Grande place</t>
  </si>
  <si>
    <t>Grand axe</t>
  </si>
  <si>
    <t>Domanialité (domanialite)</t>
  </si>
  <si>
    <t>Etat</t>
  </si>
  <si>
    <t>Métropole</t>
  </si>
  <si>
    <t>Métropole (ex-RD)</t>
  </si>
  <si>
    <t>Commune</t>
  </si>
  <si>
    <t>Privé</t>
  </si>
  <si>
    <t>Conseil Général</t>
  </si>
  <si>
    <t>En attente</t>
  </si>
  <si>
    <t>Métropole Entretien CG</t>
  </si>
  <si>
    <t>Privé gestion CG</t>
  </si>
  <si>
    <t>Privé gestion Métropole</t>
  </si>
  <si>
    <t>CG entretien Métropole</t>
  </si>
  <si>
    <t>Mixte</t>
  </si>
  <si>
    <t>Métropole entretien VRT</t>
  </si>
  <si>
    <t>Métropole entretien BPNL</t>
  </si>
  <si>
    <t>Tiers public gestion Métropole</t>
  </si>
  <si>
    <t>Métropole gestion tiers public</t>
  </si>
  <si>
    <t>Référence de la domanialité (referencedomanialite)</t>
  </si>
  <si>
    <t>Date de domanialité (datedomanialite)</t>
  </si>
  <si>
    <t>Gestionnaire (gestionnaire)</t>
  </si>
  <si>
    <t>Métropole(ex-RD)</t>
  </si>
  <si>
    <t>VRT</t>
  </si>
  <si>
    <t>BPNL</t>
  </si>
  <si>
    <t>Générale</t>
  </si>
  <si>
    <t>Type de circulation (typecirculation)</t>
  </si>
  <si>
    <t>Piétons</t>
  </si>
  <si>
    <t>Escalier</t>
  </si>
  <si>
    <t>Bus</t>
  </si>
  <si>
    <t>Autres</t>
  </si>
  <si>
    <t>Parking</t>
  </si>
  <si>
    <t>Cycles</t>
  </si>
  <si>
    <t>Double</t>
  </si>
  <si>
    <t>Conforme</t>
  </si>
  <si>
    <t>Inverse</t>
  </si>
  <si>
    <t>Sens de circulation (senscirculation)</t>
  </si>
  <si>
    <t>Sens de circulation spécialisé (sencscircspecialise)</t>
  </si>
  <si>
    <t>Borne minimale à gauche (bornemingauche)</t>
  </si>
  <si>
    <t xml:space="preserve">Borne maximale à gauche (bornemaxgauche) </t>
  </si>
  <si>
    <t>Borne minimale à droite (bornemindroite)</t>
  </si>
  <si>
    <t>Borne maximale à droite (bornemaxdroite)</t>
  </si>
  <si>
    <t>Dates de création (datecreation)</t>
  </si>
  <si>
    <t>Date de mise à jour graphique (datemajgraph)</t>
  </si>
  <si>
    <t>Date de mise à jour des bornes (datemajborne)</t>
  </si>
  <si>
    <t>Date de mise à jour alpha (datemajalpha)</t>
  </si>
  <si>
    <t>ATTRIBUT BDTOPO</t>
  </si>
  <si>
    <t>VALEUR BDTOPO</t>
  </si>
  <si>
    <t>UTILISATEURS POTENTIELS</t>
  </si>
  <si>
    <t>INSEECOM_G ou INSEECOM_D</t>
  </si>
  <si>
    <t>NOM_BAN_G ou NOM_BAN_D</t>
  </si>
  <si>
    <t>récupéré par jointure avec la base de l’INSEE sur l’attribut code INSEE</t>
  </si>
  <si>
    <t>NUMERO</t>
  </si>
  <si>
    <t>CLASSE BDTOPO</t>
  </si>
  <si>
    <t>Tronçon de route</t>
  </si>
  <si>
    <t>POS_SOL</t>
  </si>
  <si>
    <t xml:space="preserve">0 | 1 | -1 | 2 | -2 | 3 | -3 | 4 | -4 </t>
  </si>
  <si>
    <t>Métropole de Lyon</t>
  </si>
  <si>
    <t>Route numérotée ou nommée</t>
  </si>
  <si>
    <t>GESTION</t>
  </si>
  <si>
    <t>Niveau par rapport au sol (EXEMPLE : 1 : pont ; 0 : sol; -1 : tunnel; pas d’attribut direct pour les trémies)</t>
  </si>
  <si>
    <t>ACCES_VL IS NOT "Physiquement impossible"</t>
  </si>
  <si>
    <t>Si l'accès est restreint aux ayants droit, le trafic est régulé</t>
  </si>
  <si>
    <t>ACCES_VL</t>
  </si>
  <si>
    <t>BUS</t>
  </si>
  <si>
    <t>IS NOT NULL</t>
  </si>
  <si>
    <t>Tonçon de route</t>
  </si>
  <si>
    <t>NATURE</t>
  </si>
  <si>
    <t xml:space="preserve"> Escalier</t>
  </si>
  <si>
    <t>PRIVE</t>
  </si>
  <si>
    <t>True</t>
  </si>
  <si>
    <t>SENS</t>
  </si>
  <si>
    <t>Double sens</t>
  </si>
  <si>
    <t>Sens direct</t>
  </si>
  <si>
    <t>Sens inverse</t>
  </si>
  <si>
    <t>cf. Méthode même sens ?</t>
  </si>
  <si>
    <t>Cet attribut est là pour donnée le sens de circulation des bus sur le tronçon (possibilité d'améliorer cette attribut ou d'en créer un pour les voies de bus ?)</t>
  </si>
  <si>
    <t>EXHAUSTIVITE   VALEUR</t>
  </si>
  <si>
    <t xml:space="preserve">Tiers public </t>
  </si>
  <si>
    <t>EXHAUSTIVITE   ATTRIBUT</t>
  </si>
  <si>
    <t>EXHAUSTIVITE ATTRIBUT BDTOPO</t>
  </si>
  <si>
    <t>EXHAUSTIVITE   VALEUR BDTOPO</t>
  </si>
  <si>
    <t>EXHAUSTIVITE   VALEUR LONGUEUR</t>
  </si>
  <si>
    <t>EXHAUSTIVITE   ATTRIBUT LONGUEUR</t>
  </si>
  <si>
    <t>BORNEDEB_G</t>
  </si>
  <si>
    <t>BORNEFIN_D</t>
  </si>
  <si>
    <t>BORNEFIN_G</t>
  </si>
  <si>
    <t>BORNEDEB_D</t>
  </si>
  <si>
    <t>DATE_CREAT</t>
  </si>
  <si>
    <t>Zone d'activité ou d'intérêt</t>
  </si>
  <si>
    <t>NAT_DETAIL</t>
  </si>
  <si>
    <t>Place</t>
  </si>
  <si>
    <t>La NATURE correspondante est "Espace public"</t>
  </si>
  <si>
    <t>COMMENTAIRE LIEN</t>
  </si>
  <si>
    <t xml:space="preserve">C'est la métropole qui nourrit la BAN </t>
  </si>
  <si>
    <t>Chaussée et trottoir</t>
  </si>
  <si>
    <t>Réglementation</t>
  </si>
  <si>
    <t>Chaussée</t>
  </si>
  <si>
    <t>Trottoir</t>
  </si>
  <si>
    <t>Priorité</t>
  </si>
  <si>
    <t>Couches</t>
  </si>
  <si>
    <t>Travaux</t>
  </si>
  <si>
    <t>Amiante</t>
  </si>
  <si>
    <t>Code INSEE 1 (insee1)</t>
  </si>
  <si>
    <t>Code INSEE 2 (insee2)</t>
  </si>
  <si>
    <t>Nom de l'axe à gauche (nomvoie1)</t>
  </si>
  <si>
    <t>Nom de l'axe à droite (nomvoie2)</t>
  </si>
  <si>
    <t>Nom de la commune à gauche (commune1)</t>
  </si>
  <si>
    <t>Nom de la commune à droite (commune2)</t>
  </si>
  <si>
    <t>Dénomination routière (denominationroutiere)</t>
  </si>
  <si>
    <t>Hiérarchie fonctionnelle (hierarchiefonctionnelle)</t>
  </si>
  <si>
    <t>Hiérarchie structurelle (hierarchiestructurelle)</t>
  </si>
  <si>
    <t>Type de comptage trafic PL (comptagepl)</t>
  </si>
  <si>
    <t>Particularité de comptage (paticularitecomptage)</t>
  </si>
  <si>
    <t>Réseau poids lourd (reseaupl)</t>
  </si>
  <si>
    <t>Niv. 5a - Voies nationales ou régionales</t>
  </si>
  <si>
    <t>Niv. 4a - Voies d’agglomération</t>
  </si>
  <si>
    <t>Niv. 3d - Voies de distribution</t>
  </si>
  <si>
    <t>Niv. 3p - Liaisons entre pôles</t>
  </si>
  <si>
    <t>Niv. 3b - Liaisons entre bourgs</t>
  </si>
  <si>
    <t>Niv. 2 - Liaisons interquartiers</t>
  </si>
  <si>
    <t>Niv. 1 - Desserte locale</t>
  </si>
  <si>
    <t>Légère - 6 BBSG</t>
  </si>
  <si>
    <t>Lourde - 9 GB + 6 BBSG</t>
  </si>
  <si>
    <t>Super lourde - (11+11) GB + 6 BBSG</t>
  </si>
  <si>
    <t>HR3 - 10 GB + 6 BBSG</t>
  </si>
  <si>
    <t>HR4 - 11 GB + 6 BBSG</t>
  </si>
  <si>
    <t>HR5 - 12 GB + 6 BBSG</t>
  </si>
  <si>
    <t>HR6 - (7+6) GB + 6 BBSG</t>
  </si>
  <si>
    <t>HR7 - (7+7) GB + 6 BBSG</t>
  </si>
  <si>
    <t>HR8 - (8+7) GB + 6 BBSG</t>
  </si>
  <si>
    <t>HR9 - (8+8) GB + 6 BBSG</t>
  </si>
  <si>
    <t>HR10 - (9+8) GB + 6 BBSG</t>
  </si>
  <si>
    <t>HR11 - (9+9) GB + 6 BBSG</t>
  </si>
  <si>
    <t>HR12 - (10+9) GB + 6 BBSG</t>
  </si>
  <si>
    <t>HR13 - (10+10) GB + 6 BBSG</t>
  </si>
  <si>
    <t>HR14 - (11+10) GB + 6 BBSG</t>
  </si>
  <si>
    <t>HR16 - (12+11) GB + 6 BBSG</t>
  </si>
  <si>
    <t>HR17 - (12+12) GB + 6 BBSG</t>
  </si>
  <si>
    <t>HR18 - (9+8+8) GB + 6 BBSG</t>
  </si>
  <si>
    <t>HR19 - (9+9+8) GB + 6 BBSG</t>
  </si>
  <si>
    <t>HR20 - (9+9+9) GB + 6 BBSG</t>
  </si>
  <si>
    <t>HR21 - (10+9+9) GB + 6 BBSG</t>
  </si>
  <si>
    <t>HR22 - (10+10+9) GB + 6 BBSG</t>
  </si>
  <si>
    <t>HR23 - (10+10+10) GB + 6 BBSG</t>
  </si>
  <si>
    <t>Cas particulier</t>
  </si>
  <si>
    <t>HR1 - 6 BBSG</t>
  </si>
  <si>
    <t>HR2 - 9 GB + 6 BBSG</t>
  </si>
  <si>
    <t>HR15 - (11+11) GB + 6 BBSG</t>
  </si>
  <si>
    <t>T0 : &gt; 750 PL/j/sens (SLO)</t>
  </si>
  <si>
    <t>T1 : de 301 à 750 PL/j/sens (SLO)</t>
  </si>
  <si>
    <t>T2 : de 151 à 300 PL/j/sens (LO)</t>
  </si>
  <si>
    <t>T3 : de 51 à 150 PL/j/sens (LO)</t>
  </si>
  <si>
    <t>T4 : de 26 à 50 PL/j/sens (LO)</t>
  </si>
  <si>
    <t>T5 : de 0 à 25 PL/j/sens (LE)</t>
  </si>
  <si>
    <t>Faible</t>
  </si>
  <si>
    <t>Moyen</t>
  </si>
  <si>
    <t>Fort</t>
  </si>
  <si>
    <t>État</t>
  </si>
  <si>
    <t>Métropole entretien CG</t>
  </si>
  <si>
    <t>Route avec grande circulation (routegrandecirculation)</t>
  </si>
  <si>
    <t>Ligne de bus (lignebus)</t>
  </si>
  <si>
    <t>Itinéraires (itineraires)</t>
  </si>
  <si>
    <t>Sens Unique</t>
  </si>
  <si>
    <t>Sans objet</t>
  </si>
  <si>
    <t>False</t>
  </si>
  <si>
    <t>Ligne forte</t>
  </si>
  <si>
    <t>Ligne forte en site propre</t>
  </si>
  <si>
    <t>Ligne classique</t>
  </si>
  <si>
    <t>Ligne classique en site propre</t>
  </si>
  <si>
    <t>Ligne forte voie réservée</t>
  </si>
  <si>
    <t>Ligne classique voie réservée</t>
  </si>
  <si>
    <t>Itinéraire S1</t>
  </si>
  <si>
    <t>Itinéraire S2</t>
  </si>
  <si>
    <t>Itinéraire S3</t>
  </si>
  <si>
    <t>Itinéraire S4</t>
  </si>
  <si>
    <t>Itinéraire S9</t>
  </si>
  <si>
    <t>Itinéraire S10</t>
  </si>
  <si>
    <t>Itinéraire S11</t>
  </si>
  <si>
    <t>Itinéraire S1-S4</t>
  </si>
  <si>
    <t>Itinéraire S3-S10</t>
  </si>
  <si>
    <t>Itinéraire S10-S11</t>
  </si>
  <si>
    <t>Itinéraire A6 Paris</t>
  </si>
  <si>
    <t>Itinéraire S10-A6 Paris</t>
  </si>
  <si>
    <t>Itinéraire S2-S11</t>
  </si>
  <si>
    <t>Itinéraire S3-S9-S10</t>
  </si>
  <si>
    <t>Itinéraire S3-S10-A6 Paris</t>
  </si>
  <si>
    <t>Matières dangereuses (matieresdangereuses)</t>
  </si>
  <si>
    <t>Convoi exceptionnel (itineraireconvoiexceptionnel)</t>
  </si>
  <si>
    <t>Limitation de vitesse (limitationvitesse)</t>
  </si>
  <si>
    <t>Limitation de tonnage (limitationtonnage)</t>
  </si>
  <si>
    <t>Limitation de longueur (limitationlongueur)</t>
  </si>
  <si>
    <t>Limitation de largeur (limitationlargeur)</t>
  </si>
  <si>
    <t>Limitation de hauteur (limitationhauteur)</t>
  </si>
  <si>
    <t>Réglementation des ZCA (reglementationzca)</t>
  </si>
  <si>
    <t>Précision règlement ZCA (precisionreglementation)</t>
  </si>
  <si>
    <t>Prioritaire</t>
  </si>
  <si>
    <t>Secondaire</t>
  </si>
  <si>
    <t>Validé GL</t>
  </si>
  <si>
    <t>TE72</t>
  </si>
  <si>
    <t>TE72 + TE94</t>
  </si>
  <si>
    <t>TE72 + TE94 + TE120</t>
  </si>
  <si>
    <t>Zone 30</t>
  </si>
  <si>
    <t>Aire piétonne</t>
  </si>
  <si>
    <t>Zone de rencontre</t>
  </si>
  <si>
    <t>Zone apaisable</t>
  </si>
  <si>
    <t>Longueur calculée de la chaussée (longueurcalculee)</t>
  </si>
  <si>
    <t>Largeur de la chaussée (largeurchaussee)</t>
  </si>
  <si>
    <t>Largeur de la chaussée circulée (largeurchausseecirculee)</t>
  </si>
  <si>
    <t>Longueur réelle de la chaussée (longueurrellechaussee)</t>
  </si>
  <si>
    <t>Surface de la chaussée (surfacechaussee)</t>
  </si>
  <si>
    <t>Surface circulée de la chaussée (surfacecirculeechaussee)</t>
  </si>
  <si>
    <t>Pente maximale (pentemaximale)</t>
  </si>
  <si>
    <t>Pente moyenne (pentemoyenne)</t>
  </si>
  <si>
    <t>Revêtement de la chaussée (revetementchaussee)</t>
  </si>
  <si>
    <t>Asphalte</t>
  </si>
  <si>
    <t>Béton</t>
  </si>
  <si>
    <t>Béton Bitumineux</t>
  </si>
  <si>
    <t>Béton Bitumineux spécial</t>
  </si>
  <si>
    <t>Béton Désactivé</t>
  </si>
  <si>
    <t>Bois</t>
  </si>
  <si>
    <t>Dallage</t>
  </si>
  <si>
    <t>Pavés</t>
  </si>
  <si>
    <t>Dalles Pavés</t>
  </si>
  <si>
    <t>Enduit Superficiel</t>
  </si>
  <si>
    <t>Sable ou stabilisé</t>
  </si>
  <si>
    <t>Sans Objet</t>
  </si>
  <si>
    <t>Végétation</t>
  </si>
  <si>
    <t>Complexe</t>
  </si>
  <si>
    <t>Grave Non Traitée 0/31,5 - Matériaux roulés, concassés</t>
  </si>
  <si>
    <t>Non revêtu</t>
  </si>
  <si>
    <t>Non renseigné</t>
  </si>
  <si>
    <t>Pierre calcaire</t>
  </si>
  <si>
    <t>Pierre granit</t>
  </si>
  <si>
    <t>Béton architecturé</t>
  </si>
  <si>
    <t>Revêtement à liant organo-minéral</t>
  </si>
  <si>
    <t>Béton Bitumineux drainant</t>
  </si>
  <si>
    <t>Largeur du trottoir de droite (largeurtrottoirdroit)</t>
  </si>
  <si>
    <t>Largeur du trottoir de gauche (largeurtrottoirgauche)</t>
  </si>
  <si>
    <t>Longueur du trottoir de droite
(longueurtrottoirdroit)</t>
  </si>
  <si>
    <t>Longueur du trottoir de gauche
(longueurtrottoirgauche)</t>
  </si>
  <si>
    <t>Surface du trottoir de droite
(surfacetrottoirdroit)</t>
  </si>
  <si>
    <t>Surface du trottoir de gauche
(surfacetrottoirgauche)</t>
  </si>
  <si>
    <t>Revêtement du trottoir de droite
(revetementtrottoirdroit)</t>
  </si>
  <si>
    <t>Revêtement du trottoir de gauche
(revetementtrottoirgauche)</t>
  </si>
  <si>
    <t>Priorité PAMA
(prioritepama)</t>
  </si>
  <si>
    <t>Priorité SDA
(prioritesda)</t>
  </si>
  <si>
    <t>Priorité ZCA (prioritezca)</t>
  </si>
  <si>
    <t>REV (Voie Lyonnaise)</t>
  </si>
  <si>
    <t>Réseau structurant</t>
  </si>
  <si>
    <t>Réseau secondaire</t>
  </si>
  <si>
    <t>Réseau de desserte</t>
  </si>
  <si>
    <t>REV (Voie Lyonnaise) AC sur chaussée</t>
  </si>
  <si>
    <t>Réseau structurant AC sur chaussée</t>
  </si>
  <si>
    <t>Réseau secondaire AC sur chaussée</t>
  </si>
  <si>
    <t>Réseau de desserte AC sur chaussée</t>
  </si>
  <si>
    <t>Catégorie 1</t>
  </si>
  <si>
    <t>Catégorie 2</t>
  </si>
  <si>
    <t>Catégorie 3</t>
  </si>
  <si>
    <t>Couche de roulement
(couchederoulement)</t>
  </si>
  <si>
    <t>Epaisseur de la couche de roulement
(epaisseurcoucheroulement)</t>
  </si>
  <si>
    <t>Sous couche 1
(souscouche1)</t>
  </si>
  <si>
    <t>Epaisseur de la sous couche 1
(epaisseursouscouche1)</t>
  </si>
  <si>
    <t>Sous couche 2
(souscouche2)</t>
  </si>
  <si>
    <t>Epaisseur de la sous couche 2
(epaisseursouscouche2)</t>
  </si>
  <si>
    <t>Sous couche 3
(souscouche3)</t>
  </si>
  <si>
    <t>Epaisseur de la sous couche 3 (epaisseursouscouche3)</t>
  </si>
  <si>
    <t>NR</t>
  </si>
  <si>
    <t>BB</t>
  </si>
  <si>
    <t>BBSG 0/14 classe 2 SC</t>
  </si>
  <si>
    <t>BBSG 0/14 classe 3 G</t>
  </si>
  <si>
    <t>BBSG 0/10 classe 2 SC</t>
  </si>
  <si>
    <t>BBSG 0/10 classe 3 G</t>
  </si>
  <si>
    <t>BBMa 0/10</t>
  </si>
  <si>
    <t>BBMc 0/10</t>
  </si>
  <si>
    <t>BBTM 0/10</t>
  </si>
  <si>
    <t>BBTM 0/6</t>
  </si>
  <si>
    <t>BBI 0/10</t>
  </si>
  <si>
    <t>BBI 0/6</t>
  </si>
  <si>
    <t>BBME 0/14 classe 2</t>
  </si>
  <si>
    <t>BBME 0/10 classe 2</t>
  </si>
  <si>
    <t>BBDR 0/10</t>
  </si>
  <si>
    <t>BBDP 0/10</t>
  </si>
  <si>
    <t>ECF</t>
  </si>
  <si>
    <t>ESU 1 mono-couche</t>
  </si>
  <si>
    <t>ESU 2 bi-couche</t>
  </si>
  <si>
    <t>BCMC</t>
  </si>
  <si>
    <t>Béton Hydraulique</t>
  </si>
  <si>
    <t>Dalles</t>
  </si>
  <si>
    <t>Autre : (Voir Observations chaussées)</t>
  </si>
  <si>
    <t>BBME 0/10 classe 3</t>
  </si>
  <si>
    <t>BB 0/10 liant modifié</t>
  </si>
  <si>
    <t>BBL</t>
  </si>
  <si>
    <t>GB 0/14</t>
  </si>
  <si>
    <t>GB 0/20</t>
  </si>
  <si>
    <t>EME 0/14 classe 2</t>
  </si>
  <si>
    <t>GNT ou GN</t>
  </si>
  <si>
    <t>GR</t>
  </si>
  <si>
    <t>Pierres cassées</t>
  </si>
  <si>
    <t>Dalle béton</t>
  </si>
  <si>
    <t>Grave ciment</t>
  </si>
  <si>
    <t>Travaux curatifs sur chaussée (travauxcuratifs)</t>
  </si>
  <si>
    <t>Travaux préventifs sur chaussée
(travauxpreventifs)</t>
  </si>
  <si>
    <t>Type de réparation
(typereparation)</t>
  </si>
  <si>
    <t>Surface réparée
(surfacereparee)</t>
  </si>
  <si>
    <t>Origine de la réparation
(originereparation)</t>
  </si>
  <si>
    <t>Sans</t>
  </si>
  <si>
    <t>Mise en œuvre d’un BB sur l’existant</t>
  </si>
  <si>
    <t>Fraisage en rive + Mise en œuvre d’un BB</t>
  </si>
  <si>
    <t>Fraisage général + Mise en œuvre d’un BB</t>
  </si>
  <si>
    <t>Reconstruction du corps de chaussée</t>
  </si>
  <si>
    <t>Corps de chaussée + plateforme partielle</t>
  </si>
  <si>
    <t>Pontage de fissures</t>
  </si>
  <si>
    <t>Point à temps automatique</t>
  </si>
  <si>
    <t>Enrobés projetés</t>
  </si>
  <si>
    <t>ESU</t>
  </si>
  <si>
    <t>BBTM</t>
  </si>
  <si>
    <t>Pontage – enrobés projetés</t>
  </si>
  <si>
    <t>Globale</t>
  </si>
  <si>
    <t>Partielle</t>
  </si>
  <si>
    <t>Non Renseigné</t>
  </si>
  <si>
    <t>Résultat du test de présence d’amiante
(amianteresultat)</t>
  </si>
  <si>
    <t>Zone concernée par la présence d’amiante
(amiantezoneconcernee)</t>
  </si>
  <si>
    <t>Précision sur le test de présence d’amiante (amianteprecision)</t>
  </si>
  <si>
    <t>Amiante non détectée</t>
  </si>
  <si>
    <t>Amiante détectée</t>
  </si>
  <si>
    <t>Inconnu</t>
  </si>
  <si>
    <t>Tronçon complet</t>
  </si>
  <si>
    <t>Tronçon partiel</t>
  </si>
  <si>
    <t>Dates d’auscultation
(dateauscultation)</t>
  </si>
  <si>
    <t>Date de réparation curative
(datereparationcurative)</t>
  </si>
  <si>
    <t>Année de réparation curative (anneereparationcurative)</t>
  </si>
  <si>
    <t>Date de réparation préventive
(dateraparationpreventive)</t>
  </si>
  <si>
    <t>Année de réparation préventive
(anneereparationpreventive)</t>
  </si>
  <si>
    <t>Date de prélèvement pour test de présence d’amiante
(amiantedateprelevement)</t>
  </si>
  <si>
    <t>Sens de la circulation principale  (senscirculation)</t>
  </si>
  <si>
    <t>Continuité réseau cyclable en ZCA (continuitecyclablezca)</t>
  </si>
  <si>
    <t>NOM_BAN_D</t>
  </si>
  <si>
    <t xml:space="preserve">NOM_BAN_G </t>
  </si>
  <si>
    <t xml:space="preserve">INSEECOM_G </t>
  </si>
  <si>
    <t>INSEECOM_D</t>
  </si>
  <si>
    <t>récupéré par jointure avec la base de l’INSEE sur l’attribut code INSEE 2</t>
  </si>
  <si>
    <t>récupéré par jointure avec la base de l’INSEE sur l’attribut code INSEE 1</t>
  </si>
  <si>
    <t>RESTR_MAT</t>
  </si>
  <si>
    <t>Booléen qui exprime ici une interdiction (à voir si cela est le cas pour la voirie aussi). De plus le remplissage de cette attribut est subordonnée à l'apport de données collaborative</t>
  </si>
  <si>
    <t>A partir des valeurs des restrictions de tonnage et de taille du tronçon on peut déterminer la restriction de passage d'un convoi exceptionel</t>
  </si>
  <si>
    <t>Dépend de si la voirie utilise le poids par essieu ou non</t>
  </si>
  <si>
    <t>RESTR_LON</t>
  </si>
  <si>
    <t>RESTR_LAR</t>
  </si>
  <si>
    <t>RESTR_H</t>
  </si>
  <si>
    <t>LARGEUR</t>
  </si>
  <si>
    <t>D'accotement à accotement ou de trottoir à trottoir, souvent rempli par défault donc pourrait être remplacé par la donnée voirie plus précise</t>
  </si>
  <si>
    <t>EXHAUSTIVITE ATRRIBUT LONGUEUR BDTOPO</t>
  </si>
  <si>
    <t>EXHAUSTIVITE VALEUR LONGUEUR BDTOPO</t>
  </si>
  <si>
    <t xml:space="preserve">Voir limitations </t>
  </si>
  <si>
    <t>Equipement de transport</t>
  </si>
  <si>
    <t>cf. Méthode même sens ? / Sens souble présent dans la BDTopo</t>
  </si>
  <si>
    <t>Peut être calculée directement sur le tronçon</t>
  </si>
  <si>
    <t>Demande d'amélioration de la BDTopo</t>
  </si>
  <si>
    <t>Lieux et points d'intérêt de la Métropole de Lyon</t>
  </si>
  <si>
    <t>Thématique</t>
  </si>
  <si>
    <t>Identifiant (identifiant)</t>
  </si>
  <si>
    <t>Identifiant externe (idexterne)</t>
  </si>
  <si>
    <t>Siret (siret)</t>
  </si>
  <si>
    <t>Nom de l'infrastructure (nom)</t>
  </si>
  <si>
    <t>Thème (theme)</t>
  </si>
  <si>
    <t>Sous thème (soustheme)</t>
  </si>
  <si>
    <t>Date de création</t>
  </si>
  <si>
    <t>ACTIVITE</t>
  </si>
  <si>
    <t>CULTE</t>
  </si>
  <si>
    <t>ADMINISTRATION</t>
  </si>
  <si>
    <t>CULTURE ET LOISIRS</t>
  </si>
  <si>
    <t>DEPLACEMENT</t>
  </si>
  <si>
    <t>ENSEIGNEMENT</t>
  </si>
  <si>
    <t>ERP</t>
  </si>
  <si>
    <t>ESPACES VERTS</t>
  </si>
  <si>
    <t>HABITAT</t>
  </si>
  <si>
    <t>HYDROGRAPHIE</t>
  </si>
  <si>
    <t>INTERCOMMUNALITE</t>
  </si>
  <si>
    <t>SANTE</t>
  </si>
  <si>
    <t>SOCIAL</t>
  </si>
  <si>
    <t>SPORT</t>
  </si>
  <si>
    <t>URGENCE</t>
  </si>
  <si>
    <t>VIE CITOYENNE</t>
  </si>
  <si>
    <t>ZAE</t>
  </si>
  <si>
    <t>Arrondissement</t>
  </si>
  <si>
    <t>Bâtiment métropole</t>
  </si>
  <si>
    <t>Bâtiment municipal</t>
  </si>
  <si>
    <t>Mairie</t>
  </si>
  <si>
    <t>Maison de la métropole de Lyon</t>
  </si>
  <si>
    <t>Lieu de culte</t>
  </si>
  <si>
    <t xml:space="preserve">Culture   </t>
  </si>
  <si>
    <t>Aérodrome</t>
  </si>
  <si>
    <t>Gare ferroviaire</t>
  </si>
  <si>
    <t>Gare routière métropolitaine</t>
  </si>
  <si>
    <t>Gare routière urbaine et interrubaine</t>
  </si>
  <si>
    <t>Collège</t>
  </si>
  <si>
    <t>Enseignement artistique</t>
  </si>
  <si>
    <t xml:space="preserve">Enseignement professionnel </t>
  </si>
  <si>
    <t>Enseignement supérieur</t>
  </si>
  <si>
    <t>Lycée</t>
  </si>
  <si>
    <t>ERP1</t>
  </si>
  <si>
    <t>ERP2</t>
  </si>
  <si>
    <t>ERP3</t>
  </si>
  <si>
    <t>ERP4</t>
  </si>
  <si>
    <t>ERP5</t>
  </si>
  <si>
    <t>Parcs et jardins</t>
  </si>
  <si>
    <t>Quartier</t>
  </si>
  <si>
    <t>Résidence</t>
  </si>
  <si>
    <t>Cours d'eau</t>
  </si>
  <si>
    <t>Portion busée</t>
  </si>
  <si>
    <t>Conférence locale des maires</t>
  </si>
  <si>
    <t>Périmètre mdm</t>
  </si>
  <si>
    <t>Hôpital-clinique</t>
  </si>
  <si>
    <t>EPA</t>
  </si>
  <si>
    <t>EPH</t>
  </si>
  <si>
    <t>Equipement sportif</t>
  </si>
  <si>
    <t>Piscine</t>
  </si>
  <si>
    <t>Caserne de pompier</t>
  </si>
  <si>
    <t>Police-Gendarmerie</t>
  </si>
  <si>
    <t>Election_bureau</t>
  </si>
  <si>
    <t>Election_perimetre</t>
  </si>
  <si>
    <t>Gare</t>
  </si>
  <si>
    <t>Election_bureau_centralisateur</t>
  </si>
  <si>
    <t>COMMENTAIRE</t>
  </si>
  <si>
    <t>PRECONISATION</t>
  </si>
  <si>
    <t>VALIDATION</t>
  </si>
  <si>
    <t xml:space="preserve">Saisie  à l'appréciation de l'opérateur de saisie donc attribut peu pertinent </t>
  </si>
  <si>
    <t>Comparer sur une carte avec les importances BDTopo, si aucune objection utiliser l'importance de la BDTopo</t>
  </si>
  <si>
    <t>Incohérence de l'exhaustivité avec la valeur "Tunnel" de l'attribut "Importance"</t>
  </si>
  <si>
    <t>BDTopo possède une grande majorité de tronçon en Line 3D ainsi qu'un attribut déterminant la position de la voie par rapport au sol dont l'exhaustivité est de 100% ce qui permet ainsi de conserver l'information de cette attribut lors d'une transition de référentiel (bémol sur la valeur "trémie")</t>
  </si>
  <si>
    <t>Valeur non présente dans la BDTopo, voir si la postion par rapport au sol convient</t>
  </si>
  <si>
    <t xml:space="preserve">BDTopo contient ~2,5x plus d'entité que le filaire ARIANE (sentier, surdécoupage, etc…) donc vérifier d'abord avec une comparaison sur le nombre d'objet </t>
  </si>
  <si>
    <t>En fonction du résultat de la comparaison sur le nombre d'objet compléter ou non la BDTopo</t>
  </si>
  <si>
    <t>Le NOM_BAN étant rempli par la Métropole il faudrait compléter la BDTopo avec les valeurs de la métropole</t>
  </si>
  <si>
    <t>Regarder si incohérence présente entre les deux bases sinon passage à la BDTopo sans impact</t>
  </si>
  <si>
    <t xml:space="preserve">Nom de la commune saisie à partir d'un liste relié aux codes INSEE </t>
  </si>
  <si>
    <t>Au plus simple il faudrait juste se baser sur le code INSEE pour faire une passerelle sur le nom de la commune si besoin</t>
  </si>
  <si>
    <t>Potentiellement ajouter l'attribut à la BDTopo si le métropole ne veut pas perdre cette attribut</t>
  </si>
  <si>
    <t>Beaucoup de valeurs non utilisées (peut-être mal vieillit), potentielle mise à niveau et nettoyage des données inutiles ou non valable maintenant ? Est-ce que les valeurs dl'attribut "GESTION" de la BDTopo peuvent suffir ?</t>
  </si>
  <si>
    <t>Si l'attribut "GESTION" convient il suffit de potentiellement compléter la BDTopo</t>
  </si>
  <si>
    <t>Etayer les valeurs de l'attribut "GESTION" avec les valeurs de la Métropole</t>
  </si>
  <si>
    <t>Attribut vraiment nécessaire ?</t>
  </si>
  <si>
    <t>Attribut vraiment nécessaire alors que l'attribut "Domanialité" existe ?</t>
  </si>
  <si>
    <t>Ajouter un attribut "Type de circulation" à la BDTopo pour donné clairement l'information</t>
  </si>
  <si>
    <t>Se servir des différents attribut de la BDTopo qui possède déjà l'information de manière spliter</t>
  </si>
  <si>
    <t>Valeur non rempli à la métropole</t>
  </si>
  <si>
    <t>Comparer les valeurs entre les deux bases et corriger dans le besoin</t>
  </si>
  <si>
    <t>Retransmettre l'information sur l'attribut "BUS" de la BDTopo qui est plus complet car il caractérise toutes les voies de BUS</t>
  </si>
  <si>
    <t>Comparer directement sur le nombre d'objet et complété si besoin</t>
  </si>
  <si>
    <t>Pas de transfert possible puisque la date de création est lié au tracé du tronçon</t>
  </si>
  <si>
    <t>Important pour la Métropole de l'afficher de manière si détaillé ou un attibut de mis à jour simple suffirait ?</t>
  </si>
  <si>
    <t>Si l'attribut ne sert qu'à hierarchiser les tronçons routiers entre eux alors l'attribut "IMPORTANCE" de la BDTopo sied à cet usage</t>
  </si>
  <si>
    <t>Attribut figé dans le temps en 1997, est-ce que la voirie souhaite le conserver à tout pris ? Donnée plus vraiment à jour</t>
  </si>
  <si>
    <t>Que veut dire prioritaire et secondaire ?</t>
  </si>
  <si>
    <t>Sur quoi sont basés les différentes valeurs ?</t>
  </si>
  <si>
    <t>Déterminer la restriction en fonction des limites de tailles et de masses du véhicule</t>
  </si>
  <si>
    <t>Non présent dans la BDTopo</t>
  </si>
  <si>
    <t>Ajouter cet attribut dans la BDTopo avec les valeurs de la Métropole car cette information est aussi demandé en interne à l'IGN</t>
  </si>
  <si>
    <t>Mettre en comparaison les valeurs des deux bases et compléter/corriger la BDTopo si besoin</t>
  </si>
  <si>
    <t>Différence entre les largeurs en terme de valeur et d'acquisition ? Toutes utiles ?</t>
  </si>
  <si>
    <t>Augmenter la précision de la BDTopo avec les valeurs de la voirie</t>
  </si>
  <si>
    <t>Peut être facilement retrouver sur la BDTopo</t>
  </si>
  <si>
    <t>Comment est-ce déterminer ? Conserver à tout pris ?</t>
  </si>
  <si>
    <t>Calculé avec longueur et largeur ?</t>
  </si>
  <si>
    <t>Comment est-ce déterminé ?</t>
  </si>
  <si>
    <t>Comment est-ce déterminé ? Basé sur hierarchie structurelle ? L'exhaustivité ne correspond pas à celui du comptage PL</t>
  </si>
  <si>
    <t>Ide</t>
  </si>
  <si>
    <t>Culture et loisirs</t>
  </si>
  <si>
    <t>CATEGORIE</t>
  </si>
  <si>
    <t>Religieux</t>
  </si>
  <si>
    <t>Sport</t>
  </si>
  <si>
    <t>Santé</t>
  </si>
  <si>
    <t>Science et enseignement</t>
  </si>
  <si>
    <t>Administration et militaire</t>
  </si>
  <si>
    <t>Espace public</t>
  </si>
  <si>
    <t>Cimetière</t>
  </si>
  <si>
    <t>Tombeau</t>
  </si>
  <si>
    <t xml:space="preserve">NATURE </t>
  </si>
  <si>
    <t>Culte chrétien / divers / israélite / musulman</t>
  </si>
  <si>
    <t xml:space="preserve">NATURE  </t>
  </si>
  <si>
    <t>Gare routière</t>
  </si>
  <si>
    <t>Gare fret uniquement / voyageur et fret / voyageurs uniquement</t>
  </si>
  <si>
    <t>Enseignement primaire</t>
  </si>
  <si>
    <t>Lycée professionnel</t>
  </si>
  <si>
    <t>Université</t>
  </si>
  <si>
    <t>Hydrographie</t>
  </si>
  <si>
    <t>THEME BDTOPO</t>
  </si>
  <si>
    <t>Services et activités</t>
  </si>
  <si>
    <t>Transport</t>
  </si>
  <si>
    <t>Caserne de pompiers</t>
  </si>
  <si>
    <t>Gendarmerie / Police</t>
  </si>
  <si>
    <t>Retrouver la précision sur le culte en récupérant le toponyme de la métropole car il contient un préfixe du type "église", "mosquée", etc …</t>
  </si>
  <si>
    <t>Maison de retraite</t>
  </si>
  <si>
    <t>Structure d'acceuil pour les personnes handicapées</t>
  </si>
  <si>
    <t>THEME</t>
  </si>
  <si>
    <t>CLASSE</t>
  </si>
  <si>
    <t>Géométrie</t>
  </si>
  <si>
    <t>Cleabs (ID)</t>
  </si>
  <si>
    <t>Nature (NATURE)</t>
  </si>
  <si>
    <t>Nom collaboratif gauche (NOM_COLL_G)</t>
  </si>
  <si>
    <t>Nom collaboratif droite (NOM_COLL_D)</t>
  </si>
  <si>
    <t>Importance (IMPORTANCE)</t>
  </si>
  <si>
    <t>Fictif (FICTIF)</t>
  </si>
  <si>
    <t>Position par rapport au sol (POS_SOL)</t>
  </si>
  <si>
    <t>Etat de l'objet (ETAT)</t>
  </si>
  <si>
    <t>Date de création (DATE_CREA)</t>
  </si>
  <si>
    <t>Date de modification (DATE_MAJ)</t>
  </si>
  <si>
    <t>Date d'apparition (DATE_APP)</t>
  </si>
  <si>
    <t>Date de confirmation (DATE_CONF)</t>
  </si>
  <si>
    <t>Sources (SOURCE)</t>
  </si>
  <si>
    <t>Identifiants sources (ID_SOURCE)</t>
  </si>
  <si>
    <t>Méthode d'acquisition planimétrique (ACQU_PLANI)</t>
  </si>
  <si>
    <t>Précision planimétrique (PREC_ALTI)</t>
  </si>
  <si>
    <t>Méthode d'acquisition altimétrique (ACQU_ALTI)</t>
  </si>
  <si>
    <t>Précision altimétrique (PREC_ALTI)</t>
  </si>
  <si>
    <t>Nombre de voies (NB_VOIES)</t>
  </si>
  <si>
    <t>Largeur de chaussée (LARGEUR)</t>
  </si>
  <si>
    <t>Itinéraire vert (IT_VERT)</t>
  </si>
  <si>
    <t>Privé (PRIVE)</t>
  </si>
  <si>
    <t>Sens de circulation (SENS)</t>
  </si>
  <si>
    <t>Réservé aux bus (BUS)</t>
  </si>
  <si>
    <t>Urbain (URBAIN)</t>
  </si>
  <si>
    <t>Vitesse moyenne VL (VIT_MOY_VL)</t>
  </si>
  <si>
    <t>Accès véhicule léger (ACCES_VL)</t>
  </si>
  <si>
    <t>Accès piéton (ACCES_PED)</t>
  </si>
  <si>
    <t>Période de fermeture (FERMETURE)</t>
  </si>
  <si>
    <t>Nature de la restriction (NAT_RESTR)</t>
  </si>
  <si>
    <t>Restriction de hauteur (RESTR_H)</t>
  </si>
  <si>
    <t>Restriction de poids par essieu (RESTR_PPE)</t>
  </si>
  <si>
    <t>Restriction de poids total (RESTR_P)</t>
  </si>
  <si>
    <t>Restriction de largeur (RESTR_LAR)</t>
  </si>
  <si>
    <t>Restriction de longueur (RESTR_LON)</t>
  </si>
  <si>
    <t>Matières dangereuses interdites (RESTR_MAT)</t>
  </si>
  <si>
    <t>Borne début gauche (BORNEDEB_G)</t>
  </si>
  <si>
    <t>Borne fin gauche (BORNE_FIN_G)</t>
  </si>
  <si>
    <t>Borne début droite (BORNEDEB_D)</t>
  </si>
  <si>
    <t>Borne fin droite (BRONE_FIN_D)</t>
  </si>
  <si>
    <t>INSEE commune gauche (INSEE_COM_G)</t>
  </si>
  <si>
    <t>INSEE commune droite (INSEE_COM_D)</t>
  </si>
  <si>
    <t>Alias gauche (ALIAS_G)</t>
  </si>
  <si>
    <t>Alias droit (ALIAS_D)</t>
  </si>
  <si>
    <t>Date de mise en service (DATE_SERV)</t>
  </si>
  <si>
    <t>Identifiant voie 1 gauche (ID_VOIE_G)</t>
  </si>
  <si>
    <t>Identifiant voie 1 droite (ID_VOIE_D)</t>
  </si>
  <si>
    <t>Liens vers route nommée (ID_RN)</t>
  </si>
  <si>
    <t>Liens vers itinéraire autre (ID_ITI)</t>
  </si>
  <si>
    <t>CPX_Numéro (NUMERO)</t>
  </si>
  <si>
    <t>CPX_Numéro route européenne (NUM_EUROP)</t>
  </si>
  <si>
    <t>CPX_Classement administratif (CL_ADMIN)</t>
  </si>
  <si>
    <t>CPX_Gestionnaire (GESTION)</t>
  </si>
  <si>
    <t>CPX_Toponyme route nommée (TOPONYME)</t>
  </si>
  <si>
    <t>CPX_Toponyme itinéraire cyclable (ITI_CYCLE)</t>
  </si>
  <si>
    <t>CPX_Toponyme voie verte (VOIE_VERTE)</t>
  </si>
  <si>
    <t>CPX_Nature itinéraire autre (NATURE_ITI)</t>
  </si>
  <si>
    <t>CPX_Toponyme itinéraire autre (NOM_ITI)</t>
  </si>
  <si>
    <t>Délestage (DELESTAGE)</t>
  </si>
  <si>
    <t>Source voie BAN gauche (SRC_BAN_G)</t>
  </si>
  <si>
    <t>Source voie BAN droite (SRC_BAN_D)</t>
  </si>
  <si>
    <t>Nom voie BAN gauche (NOM_BAN_G)</t>
  </si>
  <si>
    <t>Nom voie BAN droite (NOM_BAN_D)</t>
  </si>
  <si>
    <t>Lieux-dits BAN gauche (LD_BAN_G)</t>
  </si>
  <si>
    <t>Lieux-dits BAN droite (LD_BAN_D)</t>
  </si>
  <si>
    <t>Identifiant voie BAN gauche (ID_BAN_G)</t>
  </si>
  <si>
    <t>Identifiant voie BAN droite (ID_BAN_D)</t>
  </si>
  <si>
    <t>Sens aménagement cyclable gauche (SENS_CYC_G)</t>
  </si>
  <si>
    <t>Sens aménagement cyclable droit (SENS_CYC_D)</t>
  </si>
  <si>
    <t>Aménagement cyclable gauche (CYCLABLE_G)</t>
  </si>
  <si>
    <t>Aménagement cyclable droit (CYCLABLE_D)</t>
  </si>
  <si>
    <t xml:space="preserve">ACCES_VL </t>
  </si>
  <si>
    <t xml:space="preserve">Physiquement impossible </t>
  </si>
  <si>
    <t>NAT_RESTR</t>
  </si>
  <si>
    <t xml:space="preserve">Piste cyclable </t>
  </si>
  <si>
    <t>DELESTAGE</t>
  </si>
  <si>
    <t>Nouvelle réglementation impose que le délestage soit présent dans la BDTopo donc l'information sera conservé en cas de passage à la BDTopo</t>
  </si>
  <si>
    <t>RESTR_P + RESTR_LAR + RESTR_LON</t>
  </si>
  <si>
    <t xml:space="preserve">RESTR_P </t>
  </si>
  <si>
    <t>Beaucoup de valeurs non utilisées (peut-être mal vieillit), potentielle mise à niveau et nettoyage des données inutiles ou non valable maintenant ? Est-ce que les valeurs de l'attribut "GESTION" de la BDTopo peuvent suffir ?</t>
  </si>
  <si>
    <t>NOMBRE D'OBJETS VALEUR</t>
  </si>
  <si>
    <t>NOMBRE D'OBJETS   VALEUR BDTOPO</t>
  </si>
  <si>
    <t>Ecole primaire</t>
  </si>
  <si>
    <t xml:space="preserve">DIFFERENCE NOMBRE D'OBJET METROPOLE - BDTOPO </t>
  </si>
  <si>
    <t>ID (Cleabs)</t>
  </si>
  <si>
    <t>ID_SOURCE</t>
  </si>
  <si>
    <t>QUI POSSEDE LE PLUS D'ELEMENT ?              (vert : BDTOPO; rouge: Métropole)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</si>
</sst>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2" fontId="0" fillId="8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0" fontId="5" fillId="8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horizontal="center" vertical="center" wrapText="1"/>
    </xf>
    <xf numFmtId="2" fontId="1" fillId="8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2" fontId="1" fillId="8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2" fontId="1" fillId="6" borderId="1" xfId="1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2" fontId="0" fillId="9" borderId="1" xfId="0" applyNumberFormat="1" applyFont="1" applyFill="1" applyBorder="1" applyAlignment="1">
      <alignment horizontal="center" vertical="center" wrapText="1"/>
    </xf>
    <xf numFmtId="2" fontId="1" fillId="9" borderId="1" xfId="1" applyNumberFormat="1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/>
    <xf numFmtId="0" fontId="0" fillId="9" borderId="1" xfId="0" applyFill="1" applyBorder="1"/>
    <xf numFmtId="2" fontId="1" fillId="6" borderId="1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9" borderId="5" xfId="0" applyFill="1" applyBorder="1"/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2" fontId="1" fillId="8" borderId="2" xfId="1" applyNumberFormat="1" applyFont="1" applyFill="1" applyBorder="1" applyAlignment="1">
      <alignment horizontal="center" vertical="center" wrapText="1"/>
    </xf>
    <xf numFmtId="2" fontId="1" fillId="8" borderId="3" xfId="1" applyNumberFormat="1" applyFont="1" applyFill="1" applyBorder="1" applyAlignment="1">
      <alignment horizontal="center" vertical="center" wrapText="1"/>
    </xf>
    <xf numFmtId="2" fontId="1" fillId="8" borderId="4" xfId="1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Fill="1" applyBorder="1" applyAlignment="1">
      <alignment horizontal="center" vertical="center" wrapText="1"/>
    </xf>
    <xf numFmtId="2" fontId="1" fillId="9" borderId="2" xfId="0" applyNumberFormat="1" applyFont="1" applyFill="1" applyBorder="1" applyAlignment="1">
      <alignment horizontal="center" vertical="center" wrapText="1"/>
    </xf>
    <xf numFmtId="2" fontId="1" fillId="9" borderId="3" xfId="0" applyNumberFormat="1" applyFont="1" applyFill="1" applyBorder="1" applyAlignment="1">
      <alignment horizontal="center" vertical="center" wrapText="1"/>
    </xf>
    <xf numFmtId="2" fontId="1" fillId="9" borderId="4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2" fontId="0" fillId="8" borderId="2" xfId="1" applyNumberFormat="1" applyFont="1" applyFill="1" applyBorder="1" applyAlignment="1">
      <alignment horizontal="center" vertical="center" wrapText="1"/>
    </xf>
    <xf numFmtId="2" fontId="0" fillId="8" borderId="3" xfId="1" applyNumberFormat="1" applyFont="1" applyFill="1" applyBorder="1" applyAlignment="1">
      <alignment horizontal="center" vertical="center" wrapText="1"/>
    </xf>
    <xf numFmtId="2" fontId="0" fillId="8" borderId="4" xfId="1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3" xfId="0" applyNumberFormat="1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1" defaultTableStyle="TableStyleMedium2" defaultPivotStyle="PivotStyleLight16">
    <tableStyle name="Style de tableau croisé dynamique 1" table="0" count="0"/>
  </tableStyles>
  <colors>
    <mruColors>
      <color rgb="FFFFC9C9"/>
      <color rgb="FFFF9B9B"/>
      <color rgb="FF93F193"/>
      <color rgb="FFFF3737"/>
      <color rgb="FF21F117"/>
      <color rgb="FFFFEFEF"/>
      <color rgb="FFFFE7E7"/>
      <color rgb="FFF63C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zoomScale="65" zoomScaleNormal="65" workbookViewId="0">
      <pane xSplit="4" topLeftCell="M1" activePane="topRight" state="frozen"/>
      <selection activeCell="A7" sqref="A7"/>
      <selection pane="topRight" activeCell="Q10" sqref="Q10"/>
    </sheetView>
  </sheetViews>
  <sheetFormatPr baseColWidth="10" defaultRowHeight="15" x14ac:dyDescent="0.25"/>
  <cols>
    <col min="1" max="1" width="22.85546875" customWidth="1"/>
    <col min="2" max="2" width="26.5703125" customWidth="1"/>
    <col min="3" max="4" width="26.7109375" customWidth="1"/>
    <col min="5" max="6" width="26.5703125" customWidth="1"/>
    <col min="7" max="8" width="26.7109375" customWidth="1"/>
    <col min="9" max="9" width="26.85546875" customWidth="1"/>
    <col min="10" max="23" width="26.7109375" customWidth="1"/>
  </cols>
  <sheetData>
    <row r="1" spans="1:23" ht="55.5" customHeight="1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109</v>
      </c>
      <c r="F1" s="2" t="s">
        <v>114</v>
      </c>
      <c r="G1" s="2" t="s">
        <v>111</v>
      </c>
      <c r="H1" s="2" t="s">
        <v>115</v>
      </c>
      <c r="I1" s="2" t="s">
        <v>85</v>
      </c>
      <c r="J1" s="2" t="s">
        <v>78</v>
      </c>
      <c r="K1" s="2" t="s">
        <v>79</v>
      </c>
      <c r="L1" s="2" t="s">
        <v>125</v>
      </c>
      <c r="M1" s="2" t="s">
        <v>113</v>
      </c>
      <c r="N1" s="2" t="s">
        <v>385</v>
      </c>
      <c r="O1" s="2" t="s">
        <v>112</v>
      </c>
      <c r="P1" s="2" t="s">
        <v>384</v>
      </c>
      <c r="Q1" s="2" t="s">
        <v>3</v>
      </c>
      <c r="R1" s="2" t="s">
        <v>80</v>
      </c>
      <c r="S1" s="2" t="s">
        <v>4</v>
      </c>
      <c r="T1" s="2" t="s">
        <v>456</v>
      </c>
      <c r="U1" s="2" t="s">
        <v>2</v>
      </c>
      <c r="V1" s="2" t="s">
        <v>457</v>
      </c>
      <c r="W1" s="2" t="s">
        <v>458</v>
      </c>
    </row>
    <row r="2" spans="1:23" ht="15.75" x14ac:dyDescent="0.25">
      <c r="A2" s="82" t="s">
        <v>7</v>
      </c>
      <c r="B2" s="91" t="s">
        <v>8</v>
      </c>
      <c r="C2" s="5" t="s">
        <v>16</v>
      </c>
      <c r="D2" s="50"/>
      <c r="E2" s="56"/>
      <c r="F2" s="56"/>
      <c r="G2" s="35">
        <v>99.945999999999998</v>
      </c>
      <c r="H2" s="35">
        <v>99.968999999999994</v>
      </c>
      <c r="I2" s="50"/>
      <c r="J2" s="50"/>
      <c r="K2" s="50"/>
      <c r="L2" s="50"/>
      <c r="M2" s="51"/>
      <c r="N2" s="51"/>
      <c r="O2" s="51"/>
      <c r="P2" s="51"/>
      <c r="Q2" s="32" t="b">
        <v>0</v>
      </c>
      <c r="R2" s="32"/>
      <c r="S2" s="32"/>
      <c r="T2" s="32"/>
      <c r="U2" s="11"/>
      <c r="V2" s="11"/>
      <c r="W2" s="11"/>
    </row>
    <row r="3" spans="1:23" ht="31.5" x14ac:dyDescent="0.25">
      <c r="A3" s="83"/>
      <c r="B3" s="91"/>
      <c r="C3" s="5" t="s">
        <v>17</v>
      </c>
      <c r="D3" s="50"/>
      <c r="E3" s="56"/>
      <c r="F3" s="56"/>
      <c r="G3" s="35">
        <v>100</v>
      </c>
      <c r="H3" s="35">
        <v>100</v>
      </c>
      <c r="I3" s="50"/>
      <c r="J3" s="50"/>
      <c r="K3" s="50"/>
      <c r="L3" s="50"/>
      <c r="M3" s="51"/>
      <c r="N3" s="51"/>
      <c r="O3" s="51"/>
      <c r="P3" s="51"/>
      <c r="Q3" s="32" t="b">
        <v>0</v>
      </c>
      <c r="R3" s="32"/>
      <c r="S3" s="32"/>
      <c r="T3" s="32"/>
      <c r="U3" s="11"/>
      <c r="V3" s="11"/>
      <c r="W3" s="11"/>
    </row>
    <row r="4" spans="1:23" ht="63" x14ac:dyDescent="0.25">
      <c r="A4" s="83"/>
      <c r="B4" s="91"/>
      <c r="C4" s="5" t="s">
        <v>18</v>
      </c>
      <c r="D4" s="50"/>
      <c r="E4" s="56"/>
      <c r="F4" s="56"/>
      <c r="G4" s="35">
        <v>99.970500000000001</v>
      </c>
      <c r="H4" s="35">
        <v>99.999700000000004</v>
      </c>
      <c r="I4" s="28" t="s">
        <v>86</v>
      </c>
      <c r="J4" s="28" t="s">
        <v>81</v>
      </c>
      <c r="K4" s="50"/>
      <c r="L4" s="50"/>
      <c r="M4" s="51"/>
      <c r="N4" s="51"/>
      <c r="O4" s="15">
        <v>98.675420530458993</v>
      </c>
      <c r="P4" s="15">
        <v>97.849044646186897</v>
      </c>
      <c r="Q4" s="32" t="b">
        <v>0</v>
      </c>
      <c r="R4" s="32"/>
      <c r="S4" s="32"/>
      <c r="T4" s="32"/>
      <c r="U4" s="11"/>
      <c r="V4" s="28" t="s">
        <v>467</v>
      </c>
      <c r="W4" s="11"/>
    </row>
    <row r="5" spans="1:23" ht="63" x14ac:dyDescent="0.25">
      <c r="A5" s="83"/>
      <c r="B5" s="91" t="s">
        <v>9</v>
      </c>
      <c r="C5" s="5" t="s">
        <v>19</v>
      </c>
      <c r="D5" s="50"/>
      <c r="E5" s="56"/>
      <c r="F5" s="56"/>
      <c r="G5" s="35">
        <v>97.497</v>
      </c>
      <c r="H5" s="35">
        <v>98.858000000000004</v>
      </c>
      <c r="I5" s="28" t="s">
        <v>86</v>
      </c>
      <c r="J5" s="28" t="s">
        <v>82</v>
      </c>
      <c r="K5" s="50"/>
      <c r="L5" s="28" t="s">
        <v>126</v>
      </c>
      <c r="M5" s="51"/>
      <c r="N5" s="51"/>
      <c r="O5" s="16">
        <v>61.747140000000002</v>
      </c>
      <c r="P5" s="16">
        <v>57.323</v>
      </c>
      <c r="Q5" s="32" t="b">
        <v>0</v>
      </c>
      <c r="R5" s="32"/>
      <c r="S5" s="32"/>
      <c r="T5" s="32"/>
      <c r="U5" s="11"/>
      <c r="V5" s="28" t="s">
        <v>466</v>
      </c>
      <c r="W5" s="11"/>
    </row>
    <row r="6" spans="1:23" ht="78.75" x14ac:dyDescent="0.25">
      <c r="A6" s="83"/>
      <c r="B6" s="91"/>
      <c r="C6" s="5" t="s">
        <v>20</v>
      </c>
      <c r="D6" s="50"/>
      <c r="E6" s="56"/>
      <c r="F6" s="56"/>
      <c r="G6" s="35">
        <v>99.94</v>
      </c>
      <c r="H6" s="35">
        <v>99.966999999999999</v>
      </c>
      <c r="I6" s="50"/>
      <c r="J6" s="50"/>
      <c r="K6" s="50"/>
      <c r="L6" s="28" t="s">
        <v>83</v>
      </c>
      <c r="M6" s="51"/>
      <c r="N6" s="51"/>
      <c r="O6" s="51"/>
      <c r="P6" s="51"/>
      <c r="Q6" s="32" t="b">
        <v>0</v>
      </c>
      <c r="R6" s="32"/>
      <c r="S6" s="32"/>
      <c r="T6" s="28" t="s">
        <v>468</v>
      </c>
      <c r="U6" s="28" t="s">
        <v>470</v>
      </c>
      <c r="V6" s="28" t="s">
        <v>469</v>
      </c>
      <c r="W6" s="11"/>
    </row>
    <row r="7" spans="1:23" ht="110.25" x14ac:dyDescent="0.25">
      <c r="A7" s="83"/>
      <c r="B7" s="91"/>
      <c r="C7" s="5" t="s">
        <v>21</v>
      </c>
      <c r="D7" s="50"/>
      <c r="E7" s="56"/>
      <c r="F7" s="56"/>
      <c r="G7" s="35">
        <v>10.577999999999999</v>
      </c>
      <c r="H7" s="35">
        <v>19.420999999999999</v>
      </c>
      <c r="I7" s="28" t="s">
        <v>86</v>
      </c>
      <c r="J7" s="28" t="s">
        <v>84</v>
      </c>
      <c r="K7" s="50"/>
      <c r="L7" s="50"/>
      <c r="M7" s="51"/>
      <c r="N7" s="51"/>
      <c r="O7" s="16">
        <v>6.7587999999999999</v>
      </c>
      <c r="P7" s="16">
        <v>8.7750000000000004</v>
      </c>
      <c r="Q7" s="32" t="b">
        <v>0</v>
      </c>
      <c r="R7" s="32"/>
      <c r="S7" s="32"/>
      <c r="T7" s="28" t="s">
        <v>464</v>
      </c>
      <c r="U7" s="11"/>
      <c r="V7" s="28" t="s">
        <v>465</v>
      </c>
      <c r="W7" s="11"/>
    </row>
    <row r="8" spans="1:23" ht="47.25" customHeight="1" x14ac:dyDescent="0.25">
      <c r="A8" s="83"/>
      <c r="B8" s="91" t="s">
        <v>10</v>
      </c>
      <c r="C8" s="90" t="s">
        <v>22</v>
      </c>
      <c r="D8" s="3" t="s">
        <v>27</v>
      </c>
      <c r="E8" s="37">
        <f>(14071/37386)*100</f>
        <v>37.637083400203288</v>
      </c>
      <c r="F8" s="37">
        <f>(1895052.6/5237618.5)*100</f>
        <v>36.181569925339161</v>
      </c>
      <c r="G8" s="70">
        <f>SUM(E8:E15)</f>
        <v>99.989300807788993</v>
      </c>
      <c r="H8" s="70">
        <f>SUM(F8:F15)</f>
        <v>99.998569925339183</v>
      </c>
      <c r="I8" s="50"/>
      <c r="J8" s="50"/>
      <c r="K8" s="50"/>
      <c r="L8" s="50"/>
      <c r="M8" s="51"/>
      <c r="N8" s="51"/>
      <c r="O8" s="51"/>
      <c r="P8" s="51"/>
      <c r="Q8" s="32" t="b">
        <v>0</v>
      </c>
      <c r="R8" s="32"/>
      <c r="S8" s="32"/>
      <c r="T8" s="67" t="s">
        <v>459</v>
      </c>
      <c r="U8" s="18"/>
      <c r="V8" s="67" t="s">
        <v>460</v>
      </c>
      <c r="W8" s="11"/>
    </row>
    <row r="9" spans="1:23" ht="15.75" x14ac:dyDescent="0.25">
      <c r="A9" s="83"/>
      <c r="B9" s="91"/>
      <c r="C9" s="90"/>
      <c r="D9" s="3" t="s">
        <v>28</v>
      </c>
      <c r="E9" s="37">
        <f>(14064/37386)*100</f>
        <v>37.618359813834054</v>
      </c>
      <c r="F9" s="37">
        <v>35.130000000000003</v>
      </c>
      <c r="G9" s="71"/>
      <c r="H9" s="71"/>
      <c r="I9" s="50"/>
      <c r="J9" s="50"/>
      <c r="K9" s="50"/>
      <c r="L9" s="50"/>
      <c r="M9" s="51"/>
      <c r="N9" s="51"/>
      <c r="O9" s="51"/>
      <c r="P9" s="51"/>
      <c r="Q9" s="32" t="b">
        <v>0</v>
      </c>
      <c r="R9" s="32"/>
      <c r="S9" s="32"/>
      <c r="T9" s="68"/>
      <c r="U9" s="18"/>
      <c r="V9" s="68"/>
      <c r="W9" s="11"/>
    </row>
    <row r="10" spans="1:23" ht="15.75" x14ac:dyDescent="0.25">
      <c r="A10" s="83"/>
      <c r="B10" s="91"/>
      <c r="C10" s="90"/>
      <c r="D10" s="3" t="s">
        <v>29</v>
      </c>
      <c r="E10" s="37">
        <f>(5948/37386)*100</f>
        <v>15.90969881773926</v>
      </c>
      <c r="F10" s="37">
        <v>14.686999999999999</v>
      </c>
      <c r="G10" s="71"/>
      <c r="H10" s="71"/>
      <c r="I10" s="50"/>
      <c r="J10" s="50"/>
      <c r="K10" s="50"/>
      <c r="L10" s="50"/>
      <c r="M10" s="51"/>
      <c r="N10" s="51"/>
      <c r="O10" s="51"/>
      <c r="P10" s="51"/>
      <c r="Q10" s="32" t="b">
        <v>0</v>
      </c>
      <c r="R10" s="32"/>
      <c r="S10" s="32"/>
      <c r="T10" s="68"/>
      <c r="U10" s="18"/>
      <c r="V10" s="68"/>
      <c r="W10" s="11"/>
    </row>
    <row r="11" spans="1:23" ht="78.75" x14ac:dyDescent="0.25">
      <c r="A11" s="83"/>
      <c r="B11" s="91"/>
      <c r="C11" s="90"/>
      <c r="D11" s="3" t="s">
        <v>25</v>
      </c>
      <c r="E11" s="37">
        <f>(43/37386)*100</f>
        <v>0.11501631626812175</v>
      </c>
      <c r="F11" s="37">
        <v>0.45</v>
      </c>
      <c r="G11" s="71"/>
      <c r="H11" s="71"/>
      <c r="I11" s="28" t="s">
        <v>86</v>
      </c>
      <c r="J11" s="28" t="s">
        <v>87</v>
      </c>
      <c r="K11" s="28" t="s">
        <v>88</v>
      </c>
      <c r="L11" s="28" t="s">
        <v>92</v>
      </c>
      <c r="M11" s="51"/>
      <c r="N11" s="51"/>
      <c r="O11" s="33">
        <v>100</v>
      </c>
      <c r="P11" s="24">
        <v>100</v>
      </c>
      <c r="Q11" s="32" t="b">
        <v>0</v>
      </c>
      <c r="R11" s="32"/>
      <c r="S11" s="32"/>
      <c r="T11" s="68"/>
      <c r="U11" s="18"/>
      <c r="V11" s="68"/>
      <c r="W11" s="11"/>
    </row>
    <row r="12" spans="1:23" ht="15.75" x14ac:dyDescent="0.25">
      <c r="A12" s="83"/>
      <c r="B12" s="91"/>
      <c r="C12" s="90"/>
      <c r="D12" s="3" t="s">
        <v>30</v>
      </c>
      <c r="E12" s="37">
        <f>(648/37386)*100</f>
        <v>1.7332691381800676</v>
      </c>
      <c r="F12" s="37">
        <v>0.55000000000000004</v>
      </c>
      <c r="G12" s="71"/>
      <c r="H12" s="71"/>
      <c r="I12" s="67" t="s">
        <v>121</v>
      </c>
      <c r="J12" s="67" t="s">
        <v>122</v>
      </c>
      <c r="K12" s="67" t="s">
        <v>123</v>
      </c>
      <c r="L12" s="67" t="s">
        <v>124</v>
      </c>
      <c r="M12" s="76">
        <v>9.9233700000000002</v>
      </c>
      <c r="N12" s="79"/>
      <c r="O12" s="76">
        <v>67.370500000000007</v>
      </c>
      <c r="P12" s="79"/>
      <c r="Q12" s="32" t="b">
        <v>0</v>
      </c>
      <c r="R12" s="32"/>
      <c r="S12" s="32"/>
      <c r="T12" s="68"/>
      <c r="U12" s="18"/>
      <c r="V12" s="68"/>
      <c r="W12" s="11"/>
    </row>
    <row r="13" spans="1:23" ht="15.75" x14ac:dyDescent="0.25">
      <c r="A13" s="83"/>
      <c r="B13" s="91"/>
      <c r="C13" s="90"/>
      <c r="D13" s="3" t="s">
        <v>31</v>
      </c>
      <c r="E13" s="37">
        <f>(732/37386)*100</f>
        <v>1.9579521746108168</v>
      </c>
      <c r="F13" s="37">
        <v>0.79</v>
      </c>
      <c r="G13" s="71"/>
      <c r="H13" s="71"/>
      <c r="I13" s="68"/>
      <c r="J13" s="68"/>
      <c r="K13" s="68"/>
      <c r="L13" s="68"/>
      <c r="M13" s="77"/>
      <c r="N13" s="80"/>
      <c r="O13" s="77"/>
      <c r="P13" s="80"/>
      <c r="Q13" s="32" t="b">
        <v>0</v>
      </c>
      <c r="R13" s="32"/>
      <c r="S13" s="32"/>
      <c r="T13" s="68"/>
      <c r="U13" s="18"/>
      <c r="V13" s="68"/>
      <c r="W13" s="11"/>
    </row>
    <row r="14" spans="1:23" ht="15.75" x14ac:dyDescent="0.25">
      <c r="A14" s="83"/>
      <c r="B14" s="91"/>
      <c r="C14" s="90"/>
      <c r="D14" s="3" t="s">
        <v>32</v>
      </c>
      <c r="E14" s="37">
        <f>(422/37386)*100</f>
        <v>1.1287647782592414</v>
      </c>
      <c r="F14" s="37">
        <v>0.501</v>
      </c>
      <c r="G14" s="71"/>
      <c r="H14" s="71"/>
      <c r="I14" s="69"/>
      <c r="J14" s="69"/>
      <c r="K14" s="69"/>
      <c r="L14" s="69"/>
      <c r="M14" s="78"/>
      <c r="N14" s="81"/>
      <c r="O14" s="78"/>
      <c r="P14" s="81"/>
      <c r="Q14" s="32" t="b">
        <v>0</v>
      </c>
      <c r="R14" s="32"/>
      <c r="S14" s="32"/>
      <c r="T14" s="68"/>
      <c r="U14" s="18"/>
      <c r="V14" s="68"/>
      <c r="W14" s="11"/>
    </row>
    <row r="15" spans="1:23" ht="15.75" x14ac:dyDescent="0.25">
      <c r="A15" s="83"/>
      <c r="B15" s="91"/>
      <c r="C15" s="90"/>
      <c r="D15" s="3" t="s">
        <v>33</v>
      </c>
      <c r="E15" s="37">
        <f>(1454/37386)*100</f>
        <v>3.889156368694163</v>
      </c>
      <c r="F15" s="37">
        <v>11.709</v>
      </c>
      <c r="G15" s="72"/>
      <c r="H15" s="72"/>
      <c r="I15" s="50"/>
      <c r="J15" s="50"/>
      <c r="K15" s="50"/>
      <c r="L15" s="50"/>
      <c r="M15" s="51"/>
      <c r="N15" s="51"/>
      <c r="O15" s="51"/>
      <c r="P15" s="57"/>
      <c r="Q15" s="32" t="b">
        <v>0</v>
      </c>
      <c r="R15" s="32"/>
      <c r="S15" s="32"/>
      <c r="T15" s="69"/>
      <c r="U15" s="18"/>
      <c r="V15" s="69"/>
      <c r="W15" s="11"/>
    </row>
    <row r="16" spans="1:23" ht="15.75" x14ac:dyDescent="0.25">
      <c r="A16" s="83"/>
      <c r="B16" s="91"/>
      <c r="C16" s="90" t="s">
        <v>23</v>
      </c>
      <c r="D16" s="3" t="s">
        <v>24</v>
      </c>
      <c r="E16" s="37">
        <v>1.21</v>
      </c>
      <c r="F16" s="37">
        <v>2.2200000000000002</v>
      </c>
      <c r="G16" s="70">
        <f>SUM(E16:E18)</f>
        <v>2.0289625113642442</v>
      </c>
      <c r="H16" s="70">
        <f>SUM(F16:F18)</f>
        <v>3.8400000000000003</v>
      </c>
      <c r="I16" s="73" t="s">
        <v>86</v>
      </c>
      <c r="J16" s="67" t="s">
        <v>87</v>
      </c>
      <c r="K16" s="67" t="s">
        <v>88</v>
      </c>
      <c r="L16" s="67" t="s">
        <v>92</v>
      </c>
      <c r="M16" s="79"/>
      <c r="N16" s="79"/>
      <c r="O16" s="76">
        <v>100</v>
      </c>
      <c r="P16" s="92">
        <v>100</v>
      </c>
      <c r="Q16" s="32" t="b">
        <v>0</v>
      </c>
      <c r="R16" s="32"/>
      <c r="S16" s="32"/>
      <c r="T16" s="32"/>
      <c r="U16" s="11"/>
      <c r="V16" s="67" t="s">
        <v>462</v>
      </c>
      <c r="W16" s="11"/>
    </row>
    <row r="17" spans="1:23" ht="63" x14ac:dyDescent="0.25">
      <c r="A17" s="83"/>
      <c r="B17" s="91"/>
      <c r="C17" s="90"/>
      <c r="D17" s="3" t="s">
        <v>26</v>
      </c>
      <c r="E17" s="37">
        <v>0.59896251136424405</v>
      </c>
      <c r="F17" s="37">
        <v>1.05</v>
      </c>
      <c r="G17" s="71"/>
      <c r="H17" s="71"/>
      <c r="I17" s="74"/>
      <c r="J17" s="68"/>
      <c r="K17" s="68"/>
      <c r="L17" s="68"/>
      <c r="M17" s="80"/>
      <c r="N17" s="80"/>
      <c r="O17" s="77"/>
      <c r="P17" s="93"/>
      <c r="Q17" s="32" t="b">
        <v>0</v>
      </c>
      <c r="R17" s="32"/>
      <c r="S17" s="32"/>
      <c r="T17" s="28" t="s">
        <v>463</v>
      </c>
      <c r="U17" s="11"/>
      <c r="V17" s="68"/>
      <c r="W17" s="11"/>
    </row>
    <row r="18" spans="1:23" ht="180" customHeight="1" x14ac:dyDescent="0.25">
      <c r="A18" s="83"/>
      <c r="B18" s="91"/>
      <c r="C18" s="90"/>
      <c r="D18" s="3" t="s">
        <v>25</v>
      </c>
      <c r="E18" s="37">
        <v>0.22</v>
      </c>
      <c r="F18" s="37">
        <v>0.56999999999999995</v>
      </c>
      <c r="G18" s="72"/>
      <c r="H18" s="72"/>
      <c r="I18" s="75"/>
      <c r="J18" s="69"/>
      <c r="K18" s="69"/>
      <c r="L18" s="69"/>
      <c r="M18" s="81"/>
      <c r="N18" s="81"/>
      <c r="O18" s="78"/>
      <c r="P18" s="94"/>
      <c r="Q18" s="32" t="b">
        <v>0</v>
      </c>
      <c r="R18" s="32"/>
      <c r="S18" s="32"/>
      <c r="T18" s="28" t="s">
        <v>461</v>
      </c>
      <c r="U18" s="11"/>
      <c r="V18" s="69"/>
      <c r="W18" s="11"/>
    </row>
    <row r="19" spans="1:23" ht="15.75" x14ac:dyDescent="0.25">
      <c r="A19" s="83"/>
      <c r="B19" s="91" t="s">
        <v>11</v>
      </c>
      <c r="C19" s="90" t="s">
        <v>34</v>
      </c>
      <c r="D19" s="3" t="s">
        <v>35</v>
      </c>
      <c r="E19" s="37">
        <v>2.1259999999999999</v>
      </c>
      <c r="F19" s="37">
        <v>8.8190000000000008</v>
      </c>
      <c r="G19" s="70">
        <f>SUM(E19:E34)</f>
        <v>99.646000000000001</v>
      </c>
      <c r="H19" s="70">
        <f>SUM(F19:F34)</f>
        <v>99.383999999999972</v>
      </c>
      <c r="I19" s="50"/>
      <c r="J19" s="50"/>
      <c r="K19" s="50"/>
      <c r="L19" s="50"/>
      <c r="M19" s="51"/>
      <c r="N19" s="51"/>
      <c r="O19" s="51"/>
      <c r="P19" s="57"/>
      <c r="Q19" s="32" t="b">
        <v>1</v>
      </c>
      <c r="R19" s="32"/>
      <c r="S19" s="32"/>
      <c r="T19" s="67" t="s">
        <v>471</v>
      </c>
      <c r="U19" s="67" t="s">
        <v>473</v>
      </c>
      <c r="V19" s="67" t="s">
        <v>472</v>
      </c>
      <c r="W19" s="11"/>
    </row>
    <row r="20" spans="1:23" ht="31.5" x14ac:dyDescent="0.25">
      <c r="A20" s="83"/>
      <c r="B20" s="91"/>
      <c r="C20" s="90"/>
      <c r="D20" s="3" t="s">
        <v>36</v>
      </c>
      <c r="E20" s="37">
        <v>68.302999999999997</v>
      </c>
      <c r="F20" s="37">
        <v>59.625999999999998</v>
      </c>
      <c r="G20" s="71"/>
      <c r="H20" s="71"/>
      <c r="I20" s="28" t="s">
        <v>90</v>
      </c>
      <c r="J20" s="28" t="s">
        <v>91</v>
      </c>
      <c r="K20" s="28" t="s">
        <v>89</v>
      </c>
      <c r="L20" s="50"/>
      <c r="M20" s="16">
        <v>5.91303</v>
      </c>
      <c r="N20" s="16">
        <v>6.4160000000000004</v>
      </c>
      <c r="O20" s="16">
        <v>6.7587999999999999</v>
      </c>
      <c r="P20" s="16">
        <v>8.7750000000000004</v>
      </c>
      <c r="Q20" s="32" t="b">
        <v>1</v>
      </c>
      <c r="R20" s="32"/>
      <c r="S20" s="32"/>
      <c r="T20" s="68"/>
      <c r="U20" s="68"/>
      <c r="V20" s="68"/>
      <c r="W20" s="11"/>
    </row>
    <row r="21" spans="1:23" ht="15.75" x14ac:dyDescent="0.25">
      <c r="A21" s="83"/>
      <c r="B21" s="91"/>
      <c r="C21" s="90"/>
      <c r="D21" s="3" t="s">
        <v>37</v>
      </c>
      <c r="E21" s="37">
        <v>7.1260000000000003</v>
      </c>
      <c r="F21" s="37">
        <v>7.66</v>
      </c>
      <c r="G21" s="71"/>
      <c r="H21" s="71"/>
      <c r="I21" s="50"/>
      <c r="J21" s="50"/>
      <c r="K21" s="50"/>
      <c r="L21" s="50"/>
      <c r="M21" s="51"/>
      <c r="N21" s="51"/>
      <c r="O21" s="51"/>
      <c r="P21" s="51"/>
      <c r="Q21" s="32" t="b">
        <v>1</v>
      </c>
      <c r="R21" s="32"/>
      <c r="S21" s="32"/>
      <c r="T21" s="68"/>
      <c r="U21" s="68"/>
      <c r="V21" s="68"/>
      <c r="W21" s="11"/>
    </row>
    <row r="22" spans="1:23" ht="15.75" x14ac:dyDescent="0.25">
      <c r="A22" s="83"/>
      <c r="B22" s="91"/>
      <c r="C22" s="90"/>
      <c r="D22" s="3" t="s">
        <v>38</v>
      </c>
      <c r="E22" s="37">
        <v>5.81</v>
      </c>
      <c r="F22" s="37">
        <v>8.7080000000000002</v>
      </c>
      <c r="G22" s="71"/>
      <c r="H22" s="71"/>
      <c r="I22" s="50"/>
      <c r="J22" s="50"/>
      <c r="K22" s="50"/>
      <c r="L22" s="50"/>
      <c r="M22" s="58"/>
      <c r="N22" s="58"/>
      <c r="O22" s="58"/>
      <c r="P22" s="58"/>
      <c r="Q22" s="32" t="b">
        <v>1</v>
      </c>
      <c r="R22" s="32"/>
      <c r="S22" s="32"/>
      <c r="T22" s="68"/>
      <c r="U22" s="68"/>
      <c r="V22" s="68"/>
      <c r="W22" s="11"/>
    </row>
    <row r="23" spans="1:23" ht="15.75" x14ac:dyDescent="0.25">
      <c r="A23" s="83"/>
      <c r="B23" s="91"/>
      <c r="C23" s="90"/>
      <c r="D23" s="3" t="s">
        <v>39</v>
      </c>
      <c r="E23" s="37">
        <v>15.930999999999999</v>
      </c>
      <c r="F23" s="37">
        <v>14.302</v>
      </c>
      <c r="G23" s="71"/>
      <c r="H23" s="71"/>
      <c r="I23" s="28" t="s">
        <v>86</v>
      </c>
      <c r="J23" s="28" t="s">
        <v>101</v>
      </c>
      <c r="K23" s="28" t="s">
        <v>102</v>
      </c>
      <c r="L23" s="50"/>
      <c r="M23" s="16">
        <v>8.2500000000000004E-2</v>
      </c>
      <c r="N23" s="16">
        <v>9.6000000000000002E-2</v>
      </c>
      <c r="O23" s="16">
        <v>99.474000000000004</v>
      </c>
      <c r="P23" s="16">
        <v>99.584999999999994</v>
      </c>
      <c r="Q23" s="32" t="b">
        <v>1</v>
      </c>
      <c r="R23" s="32"/>
      <c r="S23" s="32"/>
      <c r="T23" s="68"/>
      <c r="U23" s="68"/>
      <c r="V23" s="68"/>
      <c r="W23" s="11"/>
    </row>
    <row r="24" spans="1:23" ht="15.75" x14ac:dyDescent="0.25">
      <c r="A24" s="83"/>
      <c r="B24" s="91"/>
      <c r="C24" s="90"/>
      <c r="D24" s="3" t="s">
        <v>40</v>
      </c>
      <c r="E24" s="35" t="s">
        <v>196</v>
      </c>
      <c r="F24" s="35" t="s">
        <v>196</v>
      </c>
      <c r="G24" s="71"/>
      <c r="H24" s="71"/>
      <c r="I24" s="50"/>
      <c r="J24" s="50"/>
      <c r="K24" s="50"/>
      <c r="L24" s="50"/>
      <c r="M24" s="51"/>
      <c r="N24" s="51"/>
      <c r="O24" s="51"/>
      <c r="P24" s="57"/>
      <c r="Q24" s="32" t="b">
        <v>1</v>
      </c>
      <c r="R24" s="32"/>
      <c r="S24" s="32"/>
      <c r="T24" s="68"/>
      <c r="U24" s="68"/>
      <c r="V24" s="68"/>
      <c r="W24" s="11"/>
    </row>
    <row r="25" spans="1:23" ht="15.75" x14ac:dyDescent="0.25">
      <c r="A25" s="83"/>
      <c r="B25" s="91"/>
      <c r="C25" s="90"/>
      <c r="D25" s="3" t="s">
        <v>41</v>
      </c>
      <c r="E25" s="37">
        <v>0.32600000000000001</v>
      </c>
      <c r="F25" s="37">
        <v>0.24</v>
      </c>
      <c r="G25" s="71"/>
      <c r="H25" s="71"/>
      <c r="I25" s="50"/>
      <c r="J25" s="50"/>
      <c r="K25" s="50"/>
      <c r="L25" s="50"/>
      <c r="M25" s="51"/>
      <c r="N25" s="51"/>
      <c r="O25" s="51"/>
      <c r="P25" s="57"/>
      <c r="Q25" s="32" t="b">
        <v>1</v>
      </c>
      <c r="R25" s="32"/>
      <c r="S25" s="32"/>
      <c r="T25" s="68"/>
      <c r="U25" s="68"/>
      <c r="V25" s="68"/>
      <c r="W25" s="11"/>
    </row>
    <row r="26" spans="1:23" ht="15.75" x14ac:dyDescent="0.25">
      <c r="A26" s="83"/>
      <c r="B26" s="91"/>
      <c r="C26" s="90"/>
      <c r="D26" s="3" t="s">
        <v>42</v>
      </c>
      <c r="E26" s="35" t="s">
        <v>196</v>
      </c>
      <c r="F26" s="35" t="s">
        <v>196</v>
      </c>
      <c r="G26" s="71"/>
      <c r="H26" s="71"/>
      <c r="I26" s="50"/>
      <c r="J26" s="50"/>
      <c r="K26" s="50"/>
      <c r="L26" s="50"/>
      <c r="M26" s="51"/>
      <c r="N26" s="51"/>
      <c r="O26" s="51"/>
      <c r="P26" s="57"/>
      <c r="Q26" s="32" t="b">
        <v>1</v>
      </c>
      <c r="R26" s="32"/>
      <c r="S26" s="32"/>
      <c r="T26" s="68"/>
      <c r="U26" s="68"/>
      <c r="V26" s="68"/>
      <c r="W26" s="11"/>
    </row>
    <row r="27" spans="1:23" ht="15.75" x14ac:dyDescent="0.25">
      <c r="A27" s="83"/>
      <c r="B27" s="91"/>
      <c r="C27" s="90"/>
      <c r="D27" s="3" t="s">
        <v>43</v>
      </c>
      <c r="E27" s="35" t="s">
        <v>196</v>
      </c>
      <c r="F27" s="35" t="s">
        <v>196</v>
      </c>
      <c r="G27" s="71"/>
      <c r="H27" s="71"/>
      <c r="I27" s="50"/>
      <c r="J27" s="50"/>
      <c r="K27" s="50"/>
      <c r="L27" s="50"/>
      <c r="M27" s="51"/>
      <c r="N27" s="51"/>
      <c r="O27" s="51"/>
      <c r="P27" s="57"/>
      <c r="Q27" s="32" t="b">
        <v>1</v>
      </c>
      <c r="R27" s="32"/>
      <c r="S27" s="32"/>
      <c r="T27" s="68"/>
      <c r="U27" s="68"/>
      <c r="V27" s="68"/>
      <c r="W27" s="11"/>
    </row>
    <row r="28" spans="1:23" ht="15.75" x14ac:dyDescent="0.25">
      <c r="A28" s="83"/>
      <c r="B28" s="91"/>
      <c r="C28" s="90"/>
      <c r="D28" s="3" t="s">
        <v>44</v>
      </c>
      <c r="E28" s="35" t="s">
        <v>196</v>
      </c>
      <c r="F28" s="35" t="s">
        <v>196</v>
      </c>
      <c r="G28" s="71"/>
      <c r="H28" s="71"/>
      <c r="I28" s="50"/>
      <c r="J28" s="50"/>
      <c r="K28" s="50"/>
      <c r="L28" s="50"/>
      <c r="M28" s="51"/>
      <c r="N28" s="51"/>
      <c r="O28" s="51"/>
      <c r="P28" s="57"/>
      <c r="Q28" s="32" t="b">
        <v>1</v>
      </c>
      <c r="R28" s="32"/>
      <c r="S28" s="32"/>
      <c r="T28" s="68"/>
      <c r="U28" s="68"/>
      <c r="V28" s="68"/>
      <c r="W28" s="11"/>
    </row>
    <row r="29" spans="1:23" ht="15.75" x14ac:dyDescent="0.25">
      <c r="A29" s="83"/>
      <c r="B29" s="91"/>
      <c r="C29" s="90"/>
      <c r="D29" s="3" t="s">
        <v>45</v>
      </c>
      <c r="E29" s="35" t="s">
        <v>196</v>
      </c>
      <c r="F29" s="35" t="s">
        <v>196</v>
      </c>
      <c r="G29" s="71"/>
      <c r="H29" s="71"/>
      <c r="I29" s="50"/>
      <c r="J29" s="50"/>
      <c r="K29" s="50"/>
      <c r="L29" s="50"/>
      <c r="M29" s="51"/>
      <c r="N29" s="51"/>
      <c r="O29" s="51"/>
      <c r="P29" s="57"/>
      <c r="Q29" s="32" t="b">
        <v>1</v>
      </c>
      <c r="R29" s="32"/>
      <c r="S29" s="32"/>
      <c r="T29" s="68"/>
      <c r="U29" s="68"/>
      <c r="V29" s="68"/>
      <c r="W29" s="11"/>
    </row>
    <row r="30" spans="1:23" ht="15.75" x14ac:dyDescent="0.25">
      <c r="A30" s="83"/>
      <c r="B30" s="91"/>
      <c r="C30" s="90"/>
      <c r="D30" s="3" t="s">
        <v>46</v>
      </c>
      <c r="E30" s="35" t="s">
        <v>196</v>
      </c>
      <c r="F30" s="35" t="s">
        <v>196</v>
      </c>
      <c r="G30" s="71"/>
      <c r="H30" s="71"/>
      <c r="I30" s="50"/>
      <c r="J30" s="50"/>
      <c r="K30" s="50"/>
      <c r="L30" s="50"/>
      <c r="M30" s="51"/>
      <c r="N30" s="51"/>
      <c r="O30" s="51"/>
      <c r="P30" s="57"/>
      <c r="Q30" s="32" t="b">
        <v>1</v>
      </c>
      <c r="R30" s="32"/>
      <c r="S30" s="32"/>
      <c r="T30" s="68"/>
      <c r="U30" s="68"/>
      <c r="V30" s="68"/>
      <c r="W30" s="11"/>
    </row>
    <row r="31" spans="1:23" ht="15.75" x14ac:dyDescent="0.25">
      <c r="A31" s="83"/>
      <c r="B31" s="91"/>
      <c r="C31" s="90"/>
      <c r="D31" s="3" t="s">
        <v>47</v>
      </c>
      <c r="E31" s="35" t="s">
        <v>196</v>
      </c>
      <c r="F31" s="35" t="s">
        <v>196</v>
      </c>
      <c r="G31" s="71"/>
      <c r="H31" s="71"/>
      <c r="I31" s="50"/>
      <c r="J31" s="50"/>
      <c r="K31" s="50"/>
      <c r="L31" s="50"/>
      <c r="M31" s="51"/>
      <c r="N31" s="51"/>
      <c r="O31" s="51"/>
      <c r="P31" s="57"/>
      <c r="Q31" s="32" t="b">
        <v>1</v>
      </c>
      <c r="R31" s="32"/>
      <c r="S31" s="32"/>
      <c r="T31" s="68"/>
      <c r="U31" s="68"/>
      <c r="V31" s="68"/>
      <c r="W31" s="11"/>
    </row>
    <row r="32" spans="1:23" ht="15.75" x14ac:dyDescent="0.25">
      <c r="A32" s="83"/>
      <c r="B32" s="91"/>
      <c r="C32" s="90"/>
      <c r="D32" s="3" t="s">
        <v>48</v>
      </c>
      <c r="E32" s="35" t="s">
        <v>196</v>
      </c>
      <c r="F32" s="35" t="s">
        <v>196</v>
      </c>
      <c r="G32" s="71"/>
      <c r="H32" s="71"/>
      <c r="I32" s="50"/>
      <c r="J32" s="50"/>
      <c r="K32" s="50"/>
      <c r="L32" s="50"/>
      <c r="M32" s="51"/>
      <c r="N32" s="51"/>
      <c r="O32" s="51"/>
      <c r="P32" s="57"/>
      <c r="Q32" s="32" t="b">
        <v>1</v>
      </c>
      <c r="R32" s="32"/>
      <c r="S32" s="32"/>
      <c r="T32" s="68"/>
      <c r="U32" s="68"/>
      <c r="V32" s="68"/>
      <c r="W32" s="11"/>
    </row>
    <row r="33" spans="1:23" ht="15.75" x14ac:dyDescent="0.25">
      <c r="A33" s="83"/>
      <c r="B33" s="91"/>
      <c r="C33" s="90"/>
      <c r="D33" s="3" t="s">
        <v>110</v>
      </c>
      <c r="E33" s="37">
        <v>2.4E-2</v>
      </c>
      <c r="F33" s="37">
        <v>2.9000000000000001E-2</v>
      </c>
      <c r="G33" s="71"/>
      <c r="H33" s="71"/>
      <c r="I33" s="50"/>
      <c r="J33" s="50"/>
      <c r="K33" s="50"/>
      <c r="L33" s="50"/>
      <c r="M33" s="51"/>
      <c r="N33" s="51"/>
      <c r="O33" s="51"/>
      <c r="P33" s="57"/>
      <c r="Q33" s="32" t="b">
        <v>1</v>
      </c>
      <c r="R33" s="32"/>
      <c r="S33" s="32"/>
      <c r="T33" s="68"/>
      <c r="U33" s="68"/>
      <c r="V33" s="68"/>
      <c r="W33" s="11"/>
    </row>
    <row r="34" spans="1:23" ht="31.5" x14ac:dyDescent="0.25">
      <c r="A34" s="83"/>
      <c r="B34" s="91"/>
      <c r="C34" s="90"/>
      <c r="D34" s="3" t="s">
        <v>50</v>
      </c>
      <c r="E34" s="35" t="s">
        <v>196</v>
      </c>
      <c r="F34" s="35" t="s">
        <v>196</v>
      </c>
      <c r="G34" s="72"/>
      <c r="H34" s="72"/>
      <c r="I34" s="50"/>
      <c r="J34" s="50"/>
      <c r="K34" s="50"/>
      <c r="L34" s="50"/>
      <c r="M34" s="51"/>
      <c r="N34" s="51"/>
      <c r="O34" s="51"/>
      <c r="P34" s="57"/>
      <c r="Q34" s="32" t="b">
        <v>1</v>
      </c>
      <c r="R34" s="32"/>
      <c r="S34" s="32"/>
      <c r="T34" s="69"/>
      <c r="U34" s="69"/>
      <c r="V34" s="69"/>
      <c r="W34" s="11"/>
    </row>
    <row r="35" spans="1:23" ht="47.25" x14ac:dyDescent="0.25">
      <c r="A35" s="83"/>
      <c r="B35" s="91"/>
      <c r="C35" s="5" t="s">
        <v>51</v>
      </c>
      <c r="D35" s="50"/>
      <c r="E35" s="56"/>
      <c r="F35" s="56"/>
      <c r="G35" s="35">
        <v>0.48699999999999999</v>
      </c>
      <c r="H35" s="35">
        <v>0.45600000000000002</v>
      </c>
      <c r="I35" s="50"/>
      <c r="J35" s="50"/>
      <c r="K35" s="50"/>
      <c r="L35" s="50"/>
      <c r="M35" s="51"/>
      <c r="N35" s="51"/>
      <c r="O35" s="51"/>
      <c r="P35" s="57"/>
      <c r="Q35" s="32" t="b">
        <v>1</v>
      </c>
      <c r="R35" s="32"/>
      <c r="S35" s="32"/>
      <c r="T35" s="28" t="s">
        <v>474</v>
      </c>
      <c r="U35" s="11"/>
      <c r="V35" s="11"/>
      <c r="W35" s="11"/>
    </row>
    <row r="36" spans="1:23" ht="31.5" x14ac:dyDescent="0.25">
      <c r="A36" s="83"/>
      <c r="B36" s="91"/>
      <c r="C36" s="5" t="s">
        <v>52</v>
      </c>
      <c r="D36" s="50"/>
      <c r="E36" s="56"/>
      <c r="F36" s="56"/>
      <c r="G36" s="35">
        <v>22.724</v>
      </c>
      <c r="H36" s="35">
        <v>21.588000000000001</v>
      </c>
      <c r="I36" s="50"/>
      <c r="J36" s="50"/>
      <c r="K36" s="50"/>
      <c r="L36" s="50"/>
      <c r="M36" s="51"/>
      <c r="N36" s="51"/>
      <c r="O36" s="51"/>
      <c r="P36" s="57"/>
      <c r="Q36" s="32" t="b">
        <v>1</v>
      </c>
      <c r="R36" s="32"/>
      <c r="S36" s="32"/>
      <c r="T36" s="28" t="s">
        <v>474</v>
      </c>
      <c r="U36" s="11"/>
      <c r="V36" s="11"/>
      <c r="W36" s="11"/>
    </row>
    <row r="37" spans="1:23" ht="31.5" x14ac:dyDescent="0.25">
      <c r="A37" s="83"/>
      <c r="B37" s="91" t="s">
        <v>12</v>
      </c>
      <c r="C37" s="90" t="s">
        <v>53</v>
      </c>
      <c r="D37" s="3" t="s">
        <v>36</v>
      </c>
      <c r="E37" s="37">
        <v>0.96299999999999997</v>
      </c>
      <c r="F37" s="37">
        <v>1.08</v>
      </c>
      <c r="G37" s="70">
        <f>SUM(E37:E42)</f>
        <v>3.1190000000000002</v>
      </c>
      <c r="H37" s="70">
        <f>SUM(F37:F42)</f>
        <v>5.2070000000000007</v>
      </c>
      <c r="I37" s="28" t="s">
        <v>90</v>
      </c>
      <c r="J37" s="28" t="s">
        <v>91</v>
      </c>
      <c r="K37" s="28" t="s">
        <v>89</v>
      </c>
      <c r="L37" s="50"/>
      <c r="M37" s="16">
        <v>5.91303</v>
      </c>
      <c r="N37" s="16">
        <v>6.4160000000000004</v>
      </c>
      <c r="O37" s="16">
        <v>6.7587999999999999</v>
      </c>
      <c r="P37" s="16">
        <v>8.7750000000000004</v>
      </c>
      <c r="Q37" s="32" t="b">
        <v>1</v>
      </c>
      <c r="R37" s="32"/>
      <c r="S37" s="32"/>
      <c r="T37" s="67" t="s">
        <v>475</v>
      </c>
      <c r="U37" s="11"/>
      <c r="V37" s="11"/>
      <c r="W37" s="11"/>
    </row>
    <row r="38" spans="1:23" ht="15.75" x14ac:dyDescent="0.25">
      <c r="A38" s="83"/>
      <c r="B38" s="91"/>
      <c r="C38" s="90"/>
      <c r="D38" s="3" t="s">
        <v>54</v>
      </c>
      <c r="E38" s="37">
        <v>0.126</v>
      </c>
      <c r="F38" s="37">
        <v>0.23699999999999999</v>
      </c>
      <c r="G38" s="71"/>
      <c r="H38" s="71"/>
      <c r="I38" s="50"/>
      <c r="J38" s="50"/>
      <c r="K38" s="50"/>
      <c r="L38" s="50"/>
      <c r="M38" s="51"/>
      <c r="N38" s="51"/>
      <c r="O38" s="51"/>
      <c r="P38" s="57"/>
      <c r="Q38" s="32" t="b">
        <v>1</v>
      </c>
      <c r="R38" s="32"/>
      <c r="S38" s="32"/>
      <c r="T38" s="68"/>
      <c r="U38" s="11"/>
      <c r="V38" s="11"/>
      <c r="W38" s="11"/>
    </row>
    <row r="39" spans="1:23" ht="15.75" x14ac:dyDescent="0.25">
      <c r="A39" s="83"/>
      <c r="B39" s="91"/>
      <c r="C39" s="90"/>
      <c r="D39" s="3" t="s">
        <v>40</v>
      </c>
      <c r="E39" s="37">
        <v>0.13400000000000001</v>
      </c>
      <c r="F39" s="37">
        <v>0.217</v>
      </c>
      <c r="G39" s="71"/>
      <c r="H39" s="71"/>
      <c r="I39" s="50"/>
      <c r="J39" s="50"/>
      <c r="K39" s="50"/>
      <c r="L39" s="50"/>
      <c r="M39" s="51"/>
      <c r="N39" s="51"/>
      <c r="O39" s="51"/>
      <c r="P39" s="57"/>
      <c r="Q39" s="32" t="b">
        <v>1</v>
      </c>
      <c r="R39" s="32"/>
      <c r="S39" s="32"/>
      <c r="T39" s="68"/>
      <c r="U39" s="11"/>
      <c r="V39" s="11"/>
      <c r="W39" s="11"/>
    </row>
    <row r="40" spans="1:23" ht="15.75" x14ac:dyDescent="0.25">
      <c r="A40" s="83"/>
      <c r="B40" s="91"/>
      <c r="C40" s="90"/>
      <c r="D40" s="3" t="s">
        <v>55</v>
      </c>
      <c r="E40" s="37">
        <v>1.5029999999999999</v>
      </c>
      <c r="F40" s="37">
        <v>3.032</v>
      </c>
      <c r="G40" s="71"/>
      <c r="H40" s="71"/>
      <c r="I40" s="50"/>
      <c r="J40" s="50"/>
      <c r="K40" s="50"/>
      <c r="L40" s="50"/>
      <c r="M40" s="51"/>
      <c r="N40" s="51"/>
      <c r="O40" s="51"/>
      <c r="P40" s="57"/>
      <c r="Q40" s="32" t="b">
        <v>1</v>
      </c>
      <c r="R40" s="32"/>
      <c r="S40" s="32"/>
      <c r="T40" s="68"/>
      <c r="U40" s="11"/>
      <c r="V40" s="11"/>
      <c r="W40" s="11"/>
    </row>
    <row r="41" spans="1:23" ht="15.75" x14ac:dyDescent="0.25">
      <c r="A41" s="83"/>
      <c r="B41" s="91"/>
      <c r="C41" s="90"/>
      <c r="D41" s="3" t="s">
        <v>56</v>
      </c>
      <c r="E41" s="37">
        <v>0.39</v>
      </c>
      <c r="F41" s="37">
        <v>0.64</v>
      </c>
      <c r="G41" s="71"/>
      <c r="H41" s="71"/>
      <c r="I41" s="50"/>
      <c r="J41" s="50"/>
      <c r="K41" s="50"/>
      <c r="L41" s="50"/>
      <c r="M41" s="51"/>
      <c r="N41" s="51"/>
      <c r="O41" s="51"/>
      <c r="P41" s="57"/>
      <c r="Q41" s="32" t="b">
        <v>1</v>
      </c>
      <c r="R41" s="32"/>
      <c r="S41" s="32"/>
      <c r="T41" s="68"/>
      <c r="U41" s="11"/>
      <c r="V41" s="11"/>
      <c r="W41" s="11"/>
    </row>
    <row r="42" spans="1:23" ht="15.75" x14ac:dyDescent="0.25">
      <c r="A42" s="83"/>
      <c r="B42" s="91"/>
      <c r="C42" s="90"/>
      <c r="D42" s="3" t="s">
        <v>110</v>
      </c>
      <c r="E42" s="37">
        <v>3.0000000000000001E-3</v>
      </c>
      <c r="F42" s="37">
        <v>1E-3</v>
      </c>
      <c r="G42" s="72"/>
      <c r="H42" s="72"/>
      <c r="I42" s="50"/>
      <c r="J42" s="50"/>
      <c r="K42" s="50"/>
      <c r="L42" s="50"/>
      <c r="M42" s="51"/>
      <c r="N42" s="51"/>
      <c r="O42" s="51"/>
      <c r="P42" s="57"/>
      <c r="Q42" s="32" t="b">
        <v>1</v>
      </c>
      <c r="R42" s="32"/>
      <c r="S42" s="32"/>
      <c r="T42" s="69"/>
      <c r="U42" s="11"/>
      <c r="V42" s="11"/>
      <c r="W42" s="11"/>
    </row>
    <row r="43" spans="1:23" ht="63" customHeight="1" x14ac:dyDescent="0.25">
      <c r="A43" s="83"/>
      <c r="B43" s="87" t="s">
        <v>13</v>
      </c>
      <c r="C43" s="90" t="s">
        <v>58</v>
      </c>
      <c r="D43" s="3" t="s">
        <v>57</v>
      </c>
      <c r="E43" s="37">
        <v>88.99</v>
      </c>
      <c r="F43" s="37">
        <f>(4545938/5238091)*100</f>
        <v>86.786159308801629</v>
      </c>
      <c r="G43" s="70">
        <f>SUM(E43:E49)</f>
        <v>99.999253791222017</v>
      </c>
      <c r="H43" s="70">
        <f>SUM(F43:F49)</f>
        <v>99.999525897889143</v>
      </c>
      <c r="I43" s="28" t="s">
        <v>86</v>
      </c>
      <c r="J43" s="34" t="s">
        <v>95</v>
      </c>
      <c r="K43" s="28" t="s">
        <v>93</v>
      </c>
      <c r="L43" s="28" t="s">
        <v>94</v>
      </c>
      <c r="M43" s="33">
        <f>100-13.6211</f>
        <v>86.378900000000002</v>
      </c>
      <c r="N43" s="33">
        <f>100-14.836</f>
        <v>85.164000000000001</v>
      </c>
      <c r="O43" s="33">
        <v>100</v>
      </c>
      <c r="P43" s="24">
        <v>100</v>
      </c>
      <c r="Q43" s="32" t="b">
        <v>0</v>
      </c>
      <c r="R43" s="32"/>
      <c r="S43" s="32"/>
      <c r="T43" s="32"/>
      <c r="U43" s="67" t="s">
        <v>476</v>
      </c>
      <c r="V43" s="67" t="s">
        <v>477</v>
      </c>
      <c r="W43" s="11"/>
    </row>
    <row r="44" spans="1:23" ht="47.25" x14ac:dyDescent="0.25">
      <c r="A44" s="83"/>
      <c r="B44" s="88"/>
      <c r="C44" s="90"/>
      <c r="D44" s="3" t="s">
        <v>59</v>
      </c>
      <c r="E44" s="37">
        <v>5.6</v>
      </c>
      <c r="F44" s="37">
        <v>4.24</v>
      </c>
      <c r="G44" s="71"/>
      <c r="H44" s="71"/>
      <c r="I44" s="28" t="s">
        <v>86</v>
      </c>
      <c r="J44" s="34" t="s">
        <v>601</v>
      </c>
      <c r="K44" s="28" t="s">
        <v>602</v>
      </c>
      <c r="L44" s="28" t="s">
        <v>94</v>
      </c>
      <c r="M44" s="33">
        <v>13.6211</v>
      </c>
      <c r="N44" s="33">
        <v>14.836</v>
      </c>
      <c r="O44" s="33">
        <v>100</v>
      </c>
      <c r="P44" s="24">
        <v>100</v>
      </c>
      <c r="Q44" s="32" t="b">
        <v>0</v>
      </c>
      <c r="R44" s="32"/>
      <c r="S44" s="32"/>
      <c r="T44" s="32"/>
      <c r="U44" s="68"/>
      <c r="V44" s="68"/>
      <c r="W44" s="11"/>
    </row>
    <row r="45" spans="1:23" ht="15.75" x14ac:dyDescent="0.25">
      <c r="A45" s="83"/>
      <c r="B45" s="88"/>
      <c r="C45" s="90"/>
      <c r="D45" s="3" t="s">
        <v>60</v>
      </c>
      <c r="E45" s="37">
        <f>(195/37389)*100</f>
        <v>0.52154376955789139</v>
      </c>
      <c r="F45" s="37">
        <f>(9305.99/5238091)*100</f>
        <v>0.17765995283396183</v>
      </c>
      <c r="G45" s="71"/>
      <c r="H45" s="71"/>
      <c r="I45" s="28" t="s">
        <v>86</v>
      </c>
      <c r="J45" s="28" t="s">
        <v>99</v>
      </c>
      <c r="K45" s="28" t="s">
        <v>100</v>
      </c>
      <c r="L45" s="50"/>
      <c r="M45" s="33">
        <v>0.622</v>
      </c>
      <c r="N45" s="33">
        <v>0.27100000000000002</v>
      </c>
      <c r="O45" s="33">
        <v>100</v>
      </c>
      <c r="P45" s="24">
        <v>100</v>
      </c>
      <c r="Q45" s="32" t="b">
        <v>0</v>
      </c>
      <c r="R45" s="32"/>
      <c r="S45" s="32"/>
      <c r="T45" s="32"/>
      <c r="U45" s="68"/>
      <c r="V45" s="68"/>
      <c r="W45" s="11"/>
    </row>
    <row r="46" spans="1:23" ht="110.25" x14ac:dyDescent="0.25">
      <c r="A46" s="83"/>
      <c r="B46" s="88"/>
      <c r="C46" s="90"/>
      <c r="D46" s="3" t="s">
        <v>61</v>
      </c>
      <c r="E46" s="37">
        <v>0.76</v>
      </c>
      <c r="F46" s="37">
        <v>0.92</v>
      </c>
      <c r="G46" s="71"/>
      <c r="H46" s="71"/>
      <c r="I46" s="38" t="s">
        <v>98</v>
      </c>
      <c r="J46" s="28" t="s">
        <v>96</v>
      </c>
      <c r="K46" s="28" t="s">
        <v>97</v>
      </c>
      <c r="L46" s="28" t="s">
        <v>108</v>
      </c>
      <c r="M46" s="51"/>
      <c r="N46" s="51"/>
      <c r="O46" s="33">
        <v>1.7170000000000001</v>
      </c>
      <c r="P46" s="24">
        <v>1.84</v>
      </c>
      <c r="Q46" s="32" t="b">
        <v>0</v>
      </c>
      <c r="R46" s="32"/>
      <c r="S46" s="32"/>
      <c r="T46" s="32"/>
      <c r="U46" s="68"/>
      <c r="V46" s="68"/>
      <c r="W46" s="11"/>
    </row>
    <row r="47" spans="1:23" ht="15.75" x14ac:dyDescent="0.25">
      <c r="A47" s="83"/>
      <c r="B47" s="88"/>
      <c r="C47" s="90"/>
      <c r="D47" s="3" t="s">
        <v>62</v>
      </c>
      <c r="E47" s="37">
        <v>3.55</v>
      </c>
      <c r="F47" s="37">
        <f>(396681.16/5238091)*100</f>
        <v>7.5730100908899827</v>
      </c>
      <c r="G47" s="71"/>
      <c r="H47" s="71"/>
      <c r="I47" s="50"/>
      <c r="J47" s="50"/>
      <c r="K47" s="50"/>
      <c r="L47" s="50"/>
      <c r="M47" s="51"/>
      <c r="N47" s="51"/>
      <c r="O47" s="51"/>
      <c r="P47" s="57"/>
      <c r="Q47" s="32" t="b">
        <v>0</v>
      </c>
      <c r="R47" s="32"/>
      <c r="S47" s="32"/>
      <c r="T47" s="32"/>
      <c r="U47" s="68"/>
      <c r="V47" s="68"/>
      <c r="W47" s="11"/>
    </row>
    <row r="48" spans="1:23" ht="15.75" x14ac:dyDescent="0.25">
      <c r="A48" s="83"/>
      <c r="B48" s="88"/>
      <c r="C48" s="90"/>
      <c r="D48" s="3" t="s">
        <v>63</v>
      </c>
      <c r="E48" s="37">
        <f>(216/37389)*100</f>
        <v>0.57771002166412577</v>
      </c>
      <c r="F48" s="37">
        <f>(15855.5205/5238091)*100</f>
        <v>0.30269654536356855</v>
      </c>
      <c r="G48" s="71"/>
      <c r="H48" s="71"/>
      <c r="I48" s="28" t="s">
        <v>387</v>
      </c>
      <c r="J48" s="28" t="s">
        <v>99</v>
      </c>
      <c r="K48" s="28" t="s">
        <v>63</v>
      </c>
      <c r="L48" s="50"/>
      <c r="M48" s="51"/>
      <c r="N48" s="51"/>
      <c r="O48" s="51"/>
      <c r="P48" s="57"/>
      <c r="Q48" s="32" t="b">
        <v>0</v>
      </c>
      <c r="R48" s="32"/>
      <c r="S48" s="32"/>
      <c r="T48" s="32"/>
      <c r="U48" s="68"/>
      <c r="V48" s="68"/>
      <c r="W48" s="11"/>
    </row>
    <row r="49" spans="1:23" ht="31.5" x14ac:dyDescent="0.25">
      <c r="A49" s="83"/>
      <c r="B49" s="88"/>
      <c r="C49" s="90"/>
      <c r="D49" s="3" t="s">
        <v>64</v>
      </c>
      <c r="E49" s="35" t="s">
        <v>196</v>
      </c>
      <c r="F49" s="35" t="s">
        <v>196</v>
      </c>
      <c r="G49" s="72"/>
      <c r="H49" s="72"/>
      <c r="I49" s="28" t="s">
        <v>86</v>
      </c>
      <c r="J49" s="28" t="s">
        <v>603</v>
      </c>
      <c r="K49" s="28" t="s">
        <v>604</v>
      </c>
      <c r="L49" s="50"/>
      <c r="M49" s="33">
        <v>1.841</v>
      </c>
      <c r="N49" s="33">
        <v>3.0779999999999998</v>
      </c>
      <c r="O49" s="33">
        <v>1.86</v>
      </c>
      <c r="P49" s="24">
        <v>3.11</v>
      </c>
      <c r="Q49" s="32" t="b">
        <v>0</v>
      </c>
      <c r="R49" s="32"/>
      <c r="S49" s="32"/>
      <c r="T49" s="28" t="s">
        <v>478</v>
      </c>
      <c r="U49" s="69"/>
      <c r="V49" s="69"/>
      <c r="W49" s="11"/>
    </row>
    <row r="50" spans="1:23" ht="15.75" x14ac:dyDescent="0.25">
      <c r="A50" s="83"/>
      <c r="B50" s="88"/>
      <c r="C50" s="90" t="s">
        <v>68</v>
      </c>
      <c r="D50" s="3" t="s">
        <v>65</v>
      </c>
      <c r="E50" s="37">
        <v>67.33</v>
      </c>
      <c r="F50" s="37">
        <v>68.2</v>
      </c>
      <c r="G50" s="70">
        <f>SUM(E50:E52)</f>
        <v>99.99</v>
      </c>
      <c r="H50" s="70">
        <f>SUM(F50:F52)</f>
        <v>100.00449423272715</v>
      </c>
      <c r="I50" s="28" t="s">
        <v>86</v>
      </c>
      <c r="J50" s="28" t="s">
        <v>103</v>
      </c>
      <c r="K50" s="28" t="s">
        <v>104</v>
      </c>
      <c r="L50" s="28" t="s">
        <v>107</v>
      </c>
      <c r="M50" s="15">
        <v>62.024099999999997</v>
      </c>
      <c r="N50" s="15">
        <v>63.54</v>
      </c>
      <c r="O50" s="76">
        <v>100</v>
      </c>
      <c r="P50" s="92">
        <v>100</v>
      </c>
      <c r="Q50" s="32" t="b">
        <v>0</v>
      </c>
      <c r="R50" s="32"/>
      <c r="S50" s="32"/>
      <c r="T50" s="32"/>
      <c r="U50" s="11"/>
      <c r="V50" s="67" t="s">
        <v>499</v>
      </c>
      <c r="W50" s="11"/>
    </row>
    <row r="51" spans="1:23" ht="15.75" x14ac:dyDescent="0.25">
      <c r="A51" s="83"/>
      <c r="B51" s="88"/>
      <c r="C51" s="90"/>
      <c r="D51" s="3" t="s">
        <v>66</v>
      </c>
      <c r="E51" s="37">
        <v>19.489999999999998</v>
      </c>
      <c r="F51" s="37">
        <f>(897209.6/5238091)*100</f>
        <v>17.12856076765371</v>
      </c>
      <c r="G51" s="71"/>
      <c r="H51" s="71"/>
      <c r="I51" s="28" t="s">
        <v>86</v>
      </c>
      <c r="J51" s="28" t="s">
        <v>103</v>
      </c>
      <c r="K51" s="28" t="s">
        <v>105</v>
      </c>
      <c r="L51" s="28" t="s">
        <v>107</v>
      </c>
      <c r="M51" s="15">
        <v>16.512799999999999</v>
      </c>
      <c r="N51" s="15">
        <v>14.568</v>
      </c>
      <c r="O51" s="77"/>
      <c r="P51" s="93"/>
      <c r="Q51" s="32" t="b">
        <v>0</v>
      </c>
      <c r="R51" s="32"/>
      <c r="S51" s="32"/>
      <c r="T51" s="32"/>
      <c r="U51" s="11"/>
      <c r="V51" s="68"/>
      <c r="W51" s="11"/>
    </row>
    <row r="52" spans="1:23" ht="15.75" x14ac:dyDescent="0.25">
      <c r="A52" s="83"/>
      <c r="B52" s="88"/>
      <c r="C52" s="90"/>
      <c r="D52" s="3" t="s">
        <v>67</v>
      </c>
      <c r="E52" s="37">
        <v>13.17</v>
      </c>
      <c r="F52" s="37">
        <f>(768738.75/5238091)*100</f>
        <v>14.67593346507344</v>
      </c>
      <c r="G52" s="72"/>
      <c r="H52" s="72"/>
      <c r="I52" s="28" t="s">
        <v>86</v>
      </c>
      <c r="J52" s="28" t="s">
        <v>103</v>
      </c>
      <c r="K52" s="28" t="s">
        <v>106</v>
      </c>
      <c r="L52" s="28" t="s">
        <v>107</v>
      </c>
      <c r="M52" s="15">
        <v>7.9</v>
      </c>
      <c r="N52" s="15">
        <v>7.0620000000000003</v>
      </c>
      <c r="O52" s="78"/>
      <c r="P52" s="94"/>
      <c r="Q52" s="32" t="b">
        <v>0</v>
      </c>
      <c r="R52" s="32"/>
      <c r="S52" s="32"/>
      <c r="T52" s="32"/>
      <c r="U52" s="11"/>
      <c r="V52" s="69"/>
      <c r="W52" s="11"/>
    </row>
    <row r="53" spans="1:23" ht="47.25" x14ac:dyDescent="0.25">
      <c r="A53" s="83"/>
      <c r="B53" s="88"/>
      <c r="C53" s="85" t="s">
        <v>69</v>
      </c>
      <c r="D53" s="3" t="s">
        <v>66</v>
      </c>
      <c r="E53" s="37">
        <v>0.51</v>
      </c>
      <c r="F53" s="37">
        <v>0.297857574090446</v>
      </c>
      <c r="G53" s="70">
        <f>SUM(E53:E54)</f>
        <v>0.97</v>
      </c>
      <c r="H53" s="70">
        <f>SUM(F53:F54)</f>
        <v>0.57275778940743804</v>
      </c>
      <c r="I53" s="28" t="s">
        <v>86</v>
      </c>
      <c r="J53" s="28" t="s">
        <v>96</v>
      </c>
      <c r="K53" s="28" t="s">
        <v>105</v>
      </c>
      <c r="L53" s="28" t="s">
        <v>388</v>
      </c>
      <c r="M53" s="33">
        <v>0.71299000000000001</v>
      </c>
      <c r="N53" s="33">
        <v>0.70299999999999996</v>
      </c>
      <c r="O53" s="76">
        <v>1.71766</v>
      </c>
      <c r="P53" s="92">
        <v>1.84</v>
      </c>
      <c r="Q53" s="32" t="b">
        <v>0</v>
      </c>
      <c r="R53" s="32"/>
      <c r="S53" s="32"/>
      <c r="T53" s="32"/>
      <c r="U53" s="11"/>
      <c r="V53" s="67" t="s">
        <v>480</v>
      </c>
      <c r="W53" s="11"/>
    </row>
    <row r="54" spans="1:23" ht="47.25" x14ac:dyDescent="0.25">
      <c r="A54" s="83"/>
      <c r="B54" s="89"/>
      <c r="C54" s="86"/>
      <c r="D54" s="3" t="s">
        <v>67</v>
      </c>
      <c r="E54" s="37">
        <v>0.46</v>
      </c>
      <c r="F54" s="37">
        <v>0.27490021531699199</v>
      </c>
      <c r="G54" s="72"/>
      <c r="H54" s="72"/>
      <c r="I54" s="28" t="s">
        <v>86</v>
      </c>
      <c r="J54" s="28" t="s">
        <v>96</v>
      </c>
      <c r="K54" s="28" t="s">
        <v>106</v>
      </c>
      <c r="L54" s="28" t="s">
        <v>388</v>
      </c>
      <c r="M54" s="33">
        <v>0.47139999999999999</v>
      </c>
      <c r="N54" s="33">
        <v>0.40699999999999997</v>
      </c>
      <c r="O54" s="78"/>
      <c r="P54" s="94"/>
      <c r="Q54" s="32" t="b">
        <v>0</v>
      </c>
      <c r="R54" s="32"/>
      <c r="S54" s="32"/>
      <c r="T54" s="32"/>
      <c r="U54" s="11"/>
      <c r="V54" s="69"/>
      <c r="W54" s="11"/>
    </row>
    <row r="55" spans="1:23" ht="47.25" customHeight="1" x14ac:dyDescent="0.25">
      <c r="A55" s="83"/>
      <c r="B55" s="87" t="s">
        <v>14</v>
      </c>
      <c r="C55" s="5" t="s">
        <v>70</v>
      </c>
      <c r="D55" s="50"/>
      <c r="E55" s="56"/>
      <c r="F55" s="56"/>
      <c r="G55" s="35">
        <v>50.73</v>
      </c>
      <c r="H55" s="35">
        <v>51.329000000000001</v>
      </c>
      <c r="I55" s="28" t="s">
        <v>86</v>
      </c>
      <c r="J55" s="28" t="s">
        <v>116</v>
      </c>
      <c r="K55" s="50"/>
      <c r="L55" s="50"/>
      <c r="M55" s="50"/>
      <c r="N55" s="50"/>
      <c r="O55" s="33">
        <v>31.0946</v>
      </c>
      <c r="P55" s="24">
        <v>33.752000000000002</v>
      </c>
      <c r="Q55" s="32" t="b">
        <v>0</v>
      </c>
      <c r="R55" s="32"/>
      <c r="S55" s="32"/>
      <c r="T55" s="32"/>
      <c r="U55" s="11"/>
      <c r="V55" s="67" t="s">
        <v>481</v>
      </c>
      <c r="W55" s="11"/>
    </row>
    <row r="56" spans="1:23" ht="31.5" x14ac:dyDescent="0.25">
      <c r="A56" s="83"/>
      <c r="B56" s="88"/>
      <c r="C56" s="5" t="s">
        <v>71</v>
      </c>
      <c r="D56" s="50"/>
      <c r="E56" s="56"/>
      <c r="F56" s="56"/>
      <c r="G56" s="35">
        <v>50.729900000000001</v>
      </c>
      <c r="H56" s="35">
        <v>51.329000000000001</v>
      </c>
      <c r="I56" s="28" t="s">
        <v>86</v>
      </c>
      <c r="J56" s="34" t="s">
        <v>118</v>
      </c>
      <c r="K56" s="50"/>
      <c r="L56" s="50"/>
      <c r="M56" s="50"/>
      <c r="N56" s="50"/>
      <c r="O56" s="33">
        <v>32.221600000000002</v>
      </c>
      <c r="P56" s="24">
        <v>34.558</v>
      </c>
      <c r="Q56" s="32" t="b">
        <v>0</v>
      </c>
      <c r="R56" s="32"/>
      <c r="S56" s="32"/>
      <c r="T56" s="32"/>
      <c r="U56" s="11"/>
      <c r="V56" s="68"/>
      <c r="W56" s="11"/>
    </row>
    <row r="57" spans="1:23" ht="31.5" x14ac:dyDescent="0.25">
      <c r="A57" s="83"/>
      <c r="B57" s="88"/>
      <c r="C57" s="5" t="s">
        <v>72</v>
      </c>
      <c r="D57" s="50"/>
      <c r="E57" s="56"/>
      <c r="F57" s="56"/>
      <c r="G57" s="35">
        <v>51.697949999999999</v>
      </c>
      <c r="H57" s="35">
        <v>52.874000000000002</v>
      </c>
      <c r="I57" s="28" t="s">
        <v>86</v>
      </c>
      <c r="J57" s="34" t="s">
        <v>119</v>
      </c>
      <c r="K57" s="50"/>
      <c r="L57" s="50"/>
      <c r="M57" s="50"/>
      <c r="N57" s="50"/>
      <c r="O57" s="33">
        <v>31.132999999999999</v>
      </c>
      <c r="P57" s="24">
        <v>33.792999999999999</v>
      </c>
      <c r="Q57" s="32" t="b">
        <v>0</v>
      </c>
      <c r="R57" s="32"/>
      <c r="S57" s="32"/>
      <c r="T57" s="32"/>
      <c r="U57" s="11"/>
      <c r="V57" s="68"/>
      <c r="W57" s="11"/>
    </row>
    <row r="58" spans="1:23" ht="31.5" x14ac:dyDescent="0.25">
      <c r="A58" s="83"/>
      <c r="B58" s="89"/>
      <c r="C58" s="5" t="s">
        <v>73</v>
      </c>
      <c r="D58" s="50"/>
      <c r="E58" s="56"/>
      <c r="F58" s="56"/>
      <c r="G58" s="35">
        <v>51.697949999999999</v>
      </c>
      <c r="H58" s="35">
        <v>52.874000000000002</v>
      </c>
      <c r="I58" s="28" t="s">
        <v>86</v>
      </c>
      <c r="J58" s="34" t="s">
        <v>117</v>
      </c>
      <c r="K58" s="50"/>
      <c r="L58" s="50"/>
      <c r="M58" s="50"/>
      <c r="N58" s="50"/>
      <c r="O58" s="33">
        <v>32.219499999999996</v>
      </c>
      <c r="P58" s="24">
        <v>34.546999999999997</v>
      </c>
      <c r="Q58" s="32" t="b">
        <v>0</v>
      </c>
      <c r="R58" s="32"/>
      <c r="S58" s="32"/>
      <c r="T58" s="32"/>
      <c r="U58" s="11"/>
      <c r="V58" s="69"/>
      <c r="W58" s="11"/>
    </row>
    <row r="59" spans="1:23" ht="47.25" x14ac:dyDescent="0.25">
      <c r="A59" s="83"/>
      <c r="B59" s="87" t="s">
        <v>15</v>
      </c>
      <c r="C59" s="5" t="s">
        <v>74</v>
      </c>
      <c r="D59" s="50"/>
      <c r="E59" s="56"/>
      <c r="F59" s="56"/>
      <c r="G59" s="35">
        <v>99.975899999999996</v>
      </c>
      <c r="H59" s="35">
        <v>100</v>
      </c>
      <c r="I59" s="28" t="s">
        <v>86</v>
      </c>
      <c r="J59" s="38" t="s">
        <v>120</v>
      </c>
      <c r="K59" s="50"/>
      <c r="L59" s="50"/>
      <c r="M59" s="50"/>
      <c r="N59" s="50"/>
      <c r="O59" s="33">
        <v>100</v>
      </c>
      <c r="P59" s="24">
        <v>100</v>
      </c>
      <c r="Q59" s="32" t="b">
        <v>0</v>
      </c>
      <c r="R59" s="32"/>
      <c r="S59" s="32"/>
      <c r="T59" s="32"/>
      <c r="U59" s="11"/>
      <c r="V59" s="28" t="s">
        <v>482</v>
      </c>
      <c r="W59" s="11"/>
    </row>
    <row r="60" spans="1:23" ht="31.5" x14ac:dyDescent="0.25">
      <c r="A60" s="83"/>
      <c r="B60" s="88"/>
      <c r="C60" s="5" t="s">
        <v>77</v>
      </c>
      <c r="D60" s="50"/>
      <c r="E60" s="56"/>
      <c r="F60" s="56"/>
      <c r="G60" s="35">
        <v>100</v>
      </c>
      <c r="H60" s="35">
        <v>100</v>
      </c>
      <c r="I60" s="50"/>
      <c r="J60" s="50"/>
      <c r="K60" s="50"/>
      <c r="L60" s="50"/>
      <c r="M60" s="50"/>
      <c r="N60" s="50"/>
      <c r="O60" s="50"/>
      <c r="P60" s="50"/>
      <c r="Q60" s="32" t="b">
        <v>1</v>
      </c>
      <c r="R60" s="32"/>
      <c r="S60" s="32"/>
      <c r="T60" s="67" t="s">
        <v>483</v>
      </c>
      <c r="U60" s="11"/>
      <c r="V60" s="11"/>
      <c r="W60" s="11"/>
    </row>
    <row r="61" spans="1:23" ht="31.5" x14ac:dyDescent="0.25">
      <c r="A61" s="83"/>
      <c r="B61" s="88"/>
      <c r="C61" s="5" t="s">
        <v>75</v>
      </c>
      <c r="D61" s="50"/>
      <c r="E61" s="56"/>
      <c r="F61" s="56"/>
      <c r="G61" s="35">
        <v>65.688999999999993</v>
      </c>
      <c r="H61" s="35">
        <v>73.831000000000003</v>
      </c>
      <c r="I61" s="50"/>
      <c r="J61" s="50"/>
      <c r="K61" s="50"/>
      <c r="L61" s="50"/>
      <c r="M61" s="50"/>
      <c r="N61" s="50"/>
      <c r="O61" s="50"/>
      <c r="P61" s="50"/>
      <c r="Q61" s="32" t="b">
        <v>1</v>
      </c>
      <c r="R61" s="32"/>
      <c r="S61" s="32"/>
      <c r="T61" s="68"/>
      <c r="U61" s="11"/>
      <c r="V61" s="11"/>
      <c r="W61" s="11"/>
    </row>
    <row r="62" spans="1:23" ht="31.5" x14ac:dyDescent="0.25">
      <c r="A62" s="84"/>
      <c r="B62" s="89"/>
      <c r="C62" s="5" t="s">
        <v>76</v>
      </c>
      <c r="D62" s="50"/>
      <c r="E62" s="56"/>
      <c r="F62" s="56"/>
      <c r="G62" s="35">
        <v>92.269000000000005</v>
      </c>
      <c r="H62" s="35">
        <v>94.122</v>
      </c>
      <c r="I62" s="50"/>
      <c r="J62" s="50"/>
      <c r="K62" s="50"/>
      <c r="L62" s="50"/>
      <c r="M62" s="50"/>
      <c r="N62" s="50"/>
      <c r="O62" s="50"/>
      <c r="P62" s="50"/>
      <c r="Q62" s="32" t="b">
        <v>1</v>
      </c>
      <c r="R62" s="32"/>
      <c r="S62" s="32"/>
      <c r="T62" s="69"/>
      <c r="U62" s="11"/>
      <c r="V62" s="11"/>
      <c r="W62" s="11"/>
    </row>
    <row r="63" spans="1:23" ht="15.75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9"/>
      <c r="U63" s="36"/>
    </row>
    <row r="64" spans="1:23" ht="15.75" x14ac:dyDescent="0.25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9"/>
      <c r="R64" s="36"/>
      <c r="S64" s="36"/>
      <c r="T64" s="39"/>
      <c r="U64" s="36"/>
    </row>
    <row r="65" spans="2:21" ht="15.75" x14ac:dyDescent="0.25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9"/>
      <c r="R65" s="36"/>
      <c r="S65" s="36"/>
      <c r="T65" s="39"/>
      <c r="U65" s="36"/>
    </row>
    <row r="66" spans="2:21" ht="15.75" x14ac:dyDescent="0.25">
      <c r="B66" s="36"/>
      <c r="C66" s="26"/>
      <c r="D66" s="26"/>
      <c r="E66" s="40"/>
      <c r="F66" s="26"/>
      <c r="G66" s="26"/>
      <c r="H66" s="26"/>
      <c r="I66" s="36"/>
      <c r="J66" s="36"/>
      <c r="K66" s="36"/>
      <c r="L66" s="36"/>
      <c r="M66" s="36"/>
      <c r="N66" s="36"/>
      <c r="O66" s="36"/>
      <c r="P66" s="36"/>
      <c r="Q66" s="39"/>
      <c r="R66" s="36"/>
      <c r="S66" s="36"/>
      <c r="T66" s="39"/>
      <c r="U66" s="36"/>
    </row>
    <row r="67" spans="2:21" ht="15.75" x14ac:dyDescent="0.25">
      <c r="B67" s="36"/>
      <c r="C67" s="26"/>
      <c r="D67" s="26"/>
      <c r="E67" s="40"/>
      <c r="F67" s="26"/>
      <c r="G67" s="26"/>
      <c r="H67" s="26"/>
      <c r="I67" s="36"/>
      <c r="J67" s="36"/>
      <c r="K67" s="36"/>
      <c r="L67" s="36"/>
      <c r="M67" s="36"/>
      <c r="N67" s="36"/>
      <c r="O67" s="36"/>
      <c r="P67" s="36"/>
      <c r="Q67" s="39"/>
      <c r="R67" s="36"/>
      <c r="S67" s="36"/>
      <c r="T67" s="39"/>
      <c r="U67" s="36"/>
    </row>
    <row r="68" spans="2:21" ht="15.75" x14ac:dyDescent="0.25">
      <c r="B68" s="36"/>
      <c r="C68" s="26"/>
      <c r="D68" s="26"/>
      <c r="E68" s="40"/>
      <c r="F68" s="26"/>
      <c r="G68" s="26"/>
      <c r="H68" s="26"/>
      <c r="I68" s="36"/>
      <c r="J68" s="36"/>
      <c r="K68" s="36"/>
      <c r="L68" s="36"/>
      <c r="M68" s="36"/>
      <c r="N68" s="36"/>
      <c r="O68" s="36"/>
      <c r="P68" s="36"/>
      <c r="Q68" s="39"/>
      <c r="R68" s="36"/>
      <c r="S68" s="36"/>
      <c r="T68" s="39"/>
      <c r="U68" s="36"/>
    </row>
    <row r="69" spans="2:21" ht="15.75" x14ac:dyDescent="0.25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9"/>
      <c r="R69" s="36"/>
      <c r="S69" s="36"/>
      <c r="T69" s="39"/>
      <c r="U69" s="36"/>
    </row>
    <row r="70" spans="2:21" ht="15.75" x14ac:dyDescent="0.25">
      <c r="B70" s="36"/>
      <c r="C70" s="26"/>
      <c r="D70" s="26"/>
      <c r="E70" s="26"/>
      <c r="F70" s="26"/>
      <c r="G70" s="26"/>
      <c r="H70" s="26"/>
      <c r="I70" s="36"/>
      <c r="J70" s="36"/>
      <c r="K70" s="36"/>
      <c r="L70" s="36"/>
      <c r="M70" s="36"/>
      <c r="N70" s="36"/>
      <c r="O70" s="36"/>
      <c r="P70" s="36"/>
      <c r="Q70" s="39"/>
      <c r="R70" s="36"/>
      <c r="S70" s="36"/>
      <c r="T70" s="39"/>
      <c r="U70" s="36"/>
    </row>
    <row r="71" spans="2:21" ht="15.75" x14ac:dyDescent="0.25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9"/>
      <c r="R71" s="36"/>
      <c r="S71" s="36"/>
      <c r="T71" s="36"/>
      <c r="U71" s="36"/>
    </row>
    <row r="72" spans="2:21" ht="15.75" x14ac:dyDescent="0.25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9"/>
      <c r="R72" s="36"/>
      <c r="S72" s="36"/>
      <c r="T72" s="36"/>
      <c r="U72" s="36"/>
    </row>
    <row r="73" spans="2:21" ht="15.75" x14ac:dyDescent="0.25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9"/>
      <c r="R73" s="36"/>
      <c r="S73" s="36"/>
      <c r="T73" s="36"/>
      <c r="U73" s="36"/>
    </row>
    <row r="74" spans="2:21" ht="15.75" x14ac:dyDescent="0.25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9"/>
      <c r="R74" s="36"/>
      <c r="S74" s="36"/>
      <c r="T74" s="36"/>
      <c r="U74" s="36"/>
    </row>
    <row r="75" spans="2:21" ht="15.75" x14ac:dyDescent="0.25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9"/>
      <c r="R75" s="36"/>
      <c r="S75" s="36"/>
      <c r="T75" s="36"/>
      <c r="U75" s="36"/>
    </row>
    <row r="76" spans="2:21" ht="15.75" x14ac:dyDescent="0.25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9"/>
      <c r="R76" s="36"/>
      <c r="S76" s="36"/>
      <c r="T76" s="36"/>
      <c r="U76" s="36"/>
    </row>
    <row r="77" spans="2:21" ht="15.75" x14ac:dyDescent="0.25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9"/>
      <c r="R77" s="36"/>
      <c r="S77" s="36"/>
      <c r="T77" s="36"/>
      <c r="U77" s="36"/>
    </row>
    <row r="78" spans="2:21" ht="15.75" x14ac:dyDescent="0.25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9"/>
      <c r="R78" s="36"/>
      <c r="S78" s="36"/>
      <c r="T78" s="36"/>
      <c r="U78" s="36"/>
    </row>
    <row r="79" spans="2:21" ht="15.75" x14ac:dyDescent="0.25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9"/>
      <c r="R79" s="36"/>
      <c r="S79" s="36"/>
      <c r="T79" s="36"/>
      <c r="U79" s="36"/>
    </row>
    <row r="80" spans="2:21" ht="15.75" x14ac:dyDescent="0.25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9"/>
      <c r="R80" s="36"/>
      <c r="S80" s="36"/>
      <c r="T80" s="36"/>
      <c r="U80" s="36"/>
    </row>
    <row r="81" spans="2:21" ht="15.75" x14ac:dyDescent="0.2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9"/>
      <c r="R81" s="36"/>
      <c r="S81" s="36"/>
      <c r="T81" s="36"/>
      <c r="U81" s="36"/>
    </row>
    <row r="82" spans="2:21" ht="15.75" x14ac:dyDescent="0.25">
      <c r="Q82" s="30"/>
      <c r="T82" s="36"/>
    </row>
    <row r="83" spans="2:21" ht="15.75" x14ac:dyDescent="0.25">
      <c r="Q83" s="30"/>
      <c r="T83" s="36"/>
    </row>
    <row r="84" spans="2:21" ht="15.75" x14ac:dyDescent="0.25">
      <c r="Q84" s="30"/>
      <c r="T84" s="36"/>
    </row>
    <row r="85" spans="2:21" ht="15.75" x14ac:dyDescent="0.25">
      <c r="Q85" s="30"/>
      <c r="T85" s="36"/>
    </row>
    <row r="86" spans="2:21" ht="15.75" x14ac:dyDescent="0.25">
      <c r="Q86" s="30"/>
      <c r="T86" s="36"/>
    </row>
    <row r="87" spans="2:21" ht="15.75" x14ac:dyDescent="0.25">
      <c r="Q87" s="30"/>
      <c r="T87" s="36"/>
    </row>
    <row r="88" spans="2:21" ht="15.75" x14ac:dyDescent="0.25">
      <c r="Q88" s="30"/>
      <c r="T88" s="36"/>
    </row>
    <row r="89" spans="2:21" ht="15.75" x14ac:dyDescent="0.25">
      <c r="Q89" s="30"/>
      <c r="T89" s="36"/>
    </row>
    <row r="90" spans="2:21" x14ac:dyDescent="0.25">
      <c r="Q90" s="30"/>
    </row>
    <row r="91" spans="2:21" x14ac:dyDescent="0.25">
      <c r="Q91" s="30"/>
    </row>
    <row r="92" spans="2:21" x14ac:dyDescent="0.25">
      <c r="Q92" s="30"/>
    </row>
    <row r="93" spans="2:21" x14ac:dyDescent="0.25">
      <c r="Q93" s="30"/>
    </row>
    <row r="94" spans="2:21" x14ac:dyDescent="0.25">
      <c r="Q94" s="30"/>
    </row>
    <row r="95" spans="2:21" x14ac:dyDescent="0.25">
      <c r="Q95" s="30"/>
    </row>
    <row r="96" spans="2:21" x14ac:dyDescent="0.25">
      <c r="Q96" s="30"/>
    </row>
    <row r="97" spans="17:17" x14ac:dyDescent="0.25">
      <c r="Q97" s="30"/>
    </row>
    <row r="98" spans="17:17" x14ac:dyDescent="0.25">
      <c r="Q98" s="30"/>
    </row>
    <row r="99" spans="17:17" x14ac:dyDescent="0.25">
      <c r="Q99" s="30"/>
    </row>
    <row r="100" spans="17:17" x14ac:dyDescent="0.25">
      <c r="Q100" s="30"/>
    </row>
    <row r="101" spans="17:17" x14ac:dyDescent="0.25">
      <c r="Q101" s="30"/>
    </row>
    <row r="102" spans="17:17" x14ac:dyDescent="0.25">
      <c r="Q102" s="30"/>
    </row>
    <row r="103" spans="17:17" x14ac:dyDescent="0.25">
      <c r="Q103" s="30"/>
    </row>
    <row r="104" spans="17:17" x14ac:dyDescent="0.25">
      <c r="Q104" s="30"/>
    </row>
    <row r="105" spans="17:17" x14ac:dyDescent="0.25">
      <c r="Q105" s="30"/>
    </row>
    <row r="106" spans="17:17" x14ac:dyDescent="0.25">
      <c r="Q106" s="30"/>
    </row>
    <row r="107" spans="17:17" x14ac:dyDescent="0.25">
      <c r="Q107" s="30"/>
    </row>
    <row r="108" spans="17:17" x14ac:dyDescent="0.25">
      <c r="Q108" s="30"/>
    </row>
    <row r="109" spans="17:17" x14ac:dyDescent="0.25">
      <c r="Q109" s="30"/>
    </row>
    <row r="110" spans="17:17" x14ac:dyDescent="0.25">
      <c r="Q110" s="30"/>
    </row>
    <row r="111" spans="17:17" x14ac:dyDescent="0.25">
      <c r="Q111" s="30"/>
    </row>
    <row r="112" spans="17:17" x14ac:dyDescent="0.25">
      <c r="Q112" s="30"/>
    </row>
    <row r="113" spans="17:17" x14ac:dyDescent="0.25">
      <c r="Q113" s="30"/>
    </row>
    <row r="114" spans="17:17" x14ac:dyDescent="0.25">
      <c r="Q114" s="30"/>
    </row>
    <row r="115" spans="17:17" x14ac:dyDescent="0.25">
      <c r="Q115" s="30"/>
    </row>
    <row r="116" spans="17:17" x14ac:dyDescent="0.25">
      <c r="Q116" s="30"/>
    </row>
    <row r="117" spans="17:17" x14ac:dyDescent="0.25">
      <c r="Q117" s="30"/>
    </row>
    <row r="118" spans="17:17" x14ac:dyDescent="0.25">
      <c r="Q118" s="30"/>
    </row>
    <row r="119" spans="17:17" x14ac:dyDescent="0.25">
      <c r="Q119" s="30"/>
    </row>
    <row r="120" spans="17:17" x14ac:dyDescent="0.25">
      <c r="Q120" s="30"/>
    </row>
    <row r="121" spans="17:17" x14ac:dyDescent="0.25">
      <c r="Q121" s="30"/>
    </row>
    <row r="122" spans="17:17" x14ac:dyDescent="0.25">
      <c r="Q122" s="30"/>
    </row>
    <row r="123" spans="17:17" x14ac:dyDescent="0.25">
      <c r="Q123" s="30"/>
    </row>
    <row r="124" spans="17:17" x14ac:dyDescent="0.25">
      <c r="Q124" s="31"/>
    </row>
  </sheetData>
  <mergeCells count="63">
    <mergeCell ref="T60:T62"/>
    <mergeCell ref="U43:U49"/>
    <mergeCell ref="V43:V49"/>
    <mergeCell ref="V50:V52"/>
    <mergeCell ref="V53:V54"/>
    <mergeCell ref="V55:V58"/>
    <mergeCell ref="V16:V18"/>
    <mergeCell ref="T19:T34"/>
    <mergeCell ref="V19:V34"/>
    <mergeCell ref="U19:U34"/>
    <mergeCell ref="T37:T42"/>
    <mergeCell ref="P53:P54"/>
    <mergeCell ref="M16:M18"/>
    <mergeCell ref="N16:N18"/>
    <mergeCell ref="O16:O18"/>
    <mergeCell ref="P16:P18"/>
    <mergeCell ref="P12:P14"/>
    <mergeCell ref="B43:B54"/>
    <mergeCell ref="G50:G52"/>
    <mergeCell ref="H50:H52"/>
    <mergeCell ref="G53:G54"/>
    <mergeCell ref="H53:H54"/>
    <mergeCell ref="L16:L18"/>
    <mergeCell ref="G19:G34"/>
    <mergeCell ref="H19:H34"/>
    <mergeCell ref="G37:G42"/>
    <mergeCell ref="H37:H42"/>
    <mergeCell ref="G43:G49"/>
    <mergeCell ref="H43:H49"/>
    <mergeCell ref="O50:O52"/>
    <mergeCell ref="P50:P52"/>
    <mergeCell ref="O53:O54"/>
    <mergeCell ref="A2:A62"/>
    <mergeCell ref="C53:C54"/>
    <mergeCell ref="B55:B58"/>
    <mergeCell ref="B59:B62"/>
    <mergeCell ref="C37:C42"/>
    <mergeCell ref="B37:B42"/>
    <mergeCell ref="C43:C49"/>
    <mergeCell ref="C50:C52"/>
    <mergeCell ref="B2:B4"/>
    <mergeCell ref="B5:B7"/>
    <mergeCell ref="C8:C15"/>
    <mergeCell ref="C16:C18"/>
    <mergeCell ref="B8:B18"/>
    <mergeCell ref="C19:C34"/>
    <mergeCell ref="B19:B36"/>
    <mergeCell ref="T8:T15"/>
    <mergeCell ref="V8:V15"/>
    <mergeCell ref="G16:G18"/>
    <mergeCell ref="H8:H15"/>
    <mergeCell ref="G8:G15"/>
    <mergeCell ref="I12:I14"/>
    <mergeCell ref="J12:J14"/>
    <mergeCell ref="K16:K18"/>
    <mergeCell ref="I16:I18"/>
    <mergeCell ref="J16:J18"/>
    <mergeCell ref="L12:L14"/>
    <mergeCell ref="H16:H18"/>
    <mergeCell ref="K12:K14"/>
    <mergeCell ref="M12:M14"/>
    <mergeCell ref="N12:N14"/>
    <mergeCell ref="O12:O14"/>
  </mergeCells>
  <conditionalFormatting sqref="G2:H8 G16:H16 G19:H19 G35:H37 G43:H43 G50:H50 G53:H53 G55:H62 E2:F62">
    <cfRule type="colorScale" priority="12">
      <colorScale>
        <cfvo type="min"/>
        <cfvo type="max"/>
        <color rgb="FFFFEFEF"/>
        <color theme="5" tint="0.39997558519241921"/>
      </colorScale>
    </cfRule>
  </conditionalFormatting>
  <conditionalFormatting sqref="O4:P4 M20:P21 M23:P23">
    <cfRule type="colorScale" priority="8">
      <colorScale>
        <cfvo type="num" val="0"/>
        <cfvo type="num" val="100"/>
        <color rgb="FFFFEFEF"/>
        <color theme="5" tint="0.39997558519241921"/>
      </colorScale>
    </cfRule>
  </conditionalFormatting>
  <conditionalFormatting sqref="O5:P5">
    <cfRule type="colorScale" priority="7">
      <colorScale>
        <cfvo type="num" val="0"/>
        <cfvo type="num" val="100"/>
        <color rgb="FFFFEFEF"/>
        <color theme="5" tint="0.39997558519241921"/>
      </colorScale>
    </cfRule>
  </conditionalFormatting>
  <conditionalFormatting sqref="M2:P6 M19:P19 M15:P16 M8:P11 M24:P36 M38:P49 M53:P53 O50:P50 M54:N54 O55:P59 M12:O12">
    <cfRule type="colorScale" priority="6">
      <colorScale>
        <cfvo type="num" val="0"/>
        <cfvo type="num" val="100"/>
        <color rgb="FFFFEFEF"/>
        <color theme="5" tint="0.39997558519241921"/>
      </colorScale>
    </cfRule>
  </conditionalFormatting>
  <conditionalFormatting sqref="M7:P7">
    <cfRule type="colorScale" priority="5">
      <colorScale>
        <cfvo type="num" val="0"/>
        <cfvo type="num" val="100"/>
        <color rgb="FFFFEFEF"/>
        <color theme="5" tint="0.39997558519241921"/>
      </colorScale>
    </cfRule>
  </conditionalFormatting>
  <conditionalFormatting sqref="M37:P37">
    <cfRule type="colorScale" priority="3">
      <colorScale>
        <cfvo type="num" val="0"/>
        <cfvo type="num" val="100"/>
        <color rgb="FFFFEFEF"/>
        <color theme="5" tint="0.39997558519241921"/>
      </colorScale>
    </cfRule>
  </conditionalFormatting>
  <conditionalFormatting sqref="M50:N52">
    <cfRule type="colorScale" priority="2">
      <colorScale>
        <cfvo type="num" val="0"/>
        <cfvo type="num" val="100"/>
        <color rgb="FFFFEFEF"/>
        <color theme="5" tint="0.39997558519241921"/>
      </colorScale>
    </cfRule>
  </conditionalFormatting>
  <conditionalFormatting sqref="P12">
    <cfRule type="colorScale" priority="1">
      <colorScale>
        <cfvo type="num" val="0"/>
        <cfvo type="num" val="100"/>
        <color rgb="FFFFEFEF"/>
        <color theme="5" tint="0.39997558519241921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5"/>
  <sheetViews>
    <sheetView zoomScale="55" zoomScaleNormal="55" workbookViewId="0">
      <pane xSplit="4" topLeftCell="K1" activePane="topRight" state="frozen"/>
      <selection pane="topRight" activeCell="Q4" sqref="Q4:Q5"/>
    </sheetView>
  </sheetViews>
  <sheetFormatPr baseColWidth="10" defaultRowHeight="15" x14ac:dyDescent="0.25"/>
  <cols>
    <col min="1" max="23" width="26.7109375" customWidth="1"/>
  </cols>
  <sheetData>
    <row r="1" spans="1:23" ht="56.25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109</v>
      </c>
      <c r="F1" s="2" t="s">
        <v>114</v>
      </c>
      <c r="G1" s="2" t="s">
        <v>111</v>
      </c>
      <c r="H1" s="2" t="s">
        <v>115</v>
      </c>
      <c r="I1" s="2" t="s">
        <v>85</v>
      </c>
      <c r="J1" s="2" t="s">
        <v>78</v>
      </c>
      <c r="K1" s="2" t="s">
        <v>79</v>
      </c>
      <c r="L1" s="2" t="s">
        <v>125</v>
      </c>
      <c r="M1" s="2" t="s">
        <v>113</v>
      </c>
      <c r="N1" s="2" t="s">
        <v>385</v>
      </c>
      <c r="O1" s="2" t="s">
        <v>112</v>
      </c>
      <c r="P1" s="2" t="s">
        <v>384</v>
      </c>
      <c r="Q1" s="2" t="s">
        <v>3</v>
      </c>
      <c r="R1" s="2" t="s">
        <v>80</v>
      </c>
      <c r="S1" s="2" t="s">
        <v>4</v>
      </c>
      <c r="T1" s="2" t="s">
        <v>456</v>
      </c>
      <c r="U1" s="2" t="s">
        <v>2</v>
      </c>
      <c r="V1" s="2" t="s">
        <v>457</v>
      </c>
      <c r="W1" s="2" t="s">
        <v>458</v>
      </c>
    </row>
    <row r="2" spans="1:23" ht="15.75" x14ac:dyDescent="0.25">
      <c r="A2" s="103" t="s">
        <v>127</v>
      </c>
      <c r="B2" s="91" t="s">
        <v>8</v>
      </c>
      <c r="C2" s="1" t="s">
        <v>16</v>
      </c>
      <c r="D2" s="50"/>
      <c r="E2" s="51"/>
      <c r="F2" s="51"/>
      <c r="G2" s="9">
        <v>99.99</v>
      </c>
      <c r="H2" s="9">
        <v>99.997</v>
      </c>
      <c r="I2" s="52"/>
      <c r="J2" s="52"/>
      <c r="K2" s="52"/>
      <c r="L2" s="52"/>
      <c r="M2" s="53"/>
      <c r="N2" s="53"/>
      <c r="O2" s="53"/>
      <c r="P2" s="53"/>
      <c r="Q2" s="8" t="b">
        <v>0</v>
      </c>
      <c r="R2" s="8"/>
      <c r="S2" s="8"/>
      <c r="T2" s="32"/>
      <c r="U2" s="11"/>
      <c r="V2" s="11"/>
      <c r="W2" s="11"/>
    </row>
    <row r="3" spans="1:23" ht="31.5" x14ac:dyDescent="0.25">
      <c r="A3" s="104"/>
      <c r="B3" s="91"/>
      <c r="C3" s="1" t="s">
        <v>17</v>
      </c>
      <c r="D3" s="50"/>
      <c r="E3" s="51"/>
      <c r="F3" s="51"/>
      <c r="G3" s="9">
        <v>100</v>
      </c>
      <c r="H3" s="9">
        <v>100</v>
      </c>
      <c r="I3" s="52"/>
      <c r="J3" s="52"/>
      <c r="K3" s="52"/>
      <c r="L3" s="52"/>
      <c r="M3" s="53"/>
      <c r="N3" s="53"/>
      <c r="O3" s="53"/>
      <c r="P3" s="53"/>
      <c r="Q3" s="8" t="b">
        <v>0</v>
      </c>
      <c r="R3" s="8"/>
      <c r="S3" s="8"/>
      <c r="T3" s="32"/>
      <c r="U3" s="11"/>
      <c r="V3" s="11"/>
      <c r="W3" s="11"/>
    </row>
    <row r="4" spans="1:23" ht="15.75" x14ac:dyDescent="0.25">
      <c r="A4" s="104"/>
      <c r="B4" s="91"/>
      <c r="C4" s="1" t="s">
        <v>135</v>
      </c>
      <c r="D4" s="50"/>
      <c r="E4" s="51"/>
      <c r="F4" s="51"/>
      <c r="G4" s="9">
        <v>99.09</v>
      </c>
      <c r="H4" s="9">
        <v>94.962000000000003</v>
      </c>
      <c r="I4" s="7" t="s">
        <v>86</v>
      </c>
      <c r="J4" s="7" t="s">
        <v>371</v>
      </c>
      <c r="K4" s="52"/>
      <c r="L4" s="52"/>
      <c r="M4" s="53"/>
      <c r="N4" s="53"/>
      <c r="O4" s="15">
        <v>98.675420530458993</v>
      </c>
      <c r="P4" s="15">
        <v>97.849044646186897</v>
      </c>
      <c r="Q4" s="18" t="b">
        <v>0</v>
      </c>
      <c r="R4" s="8"/>
      <c r="S4" s="8"/>
      <c r="T4" s="32"/>
      <c r="U4" s="11"/>
      <c r="V4" s="113" t="s">
        <v>467</v>
      </c>
      <c r="W4" s="11"/>
    </row>
    <row r="5" spans="1:23" ht="15.75" x14ac:dyDescent="0.25">
      <c r="A5" s="104"/>
      <c r="B5" s="91"/>
      <c r="C5" s="1" t="s">
        <v>136</v>
      </c>
      <c r="D5" s="50"/>
      <c r="E5" s="51"/>
      <c r="F5" s="51"/>
      <c r="G5" s="9">
        <v>2.0920000000000001</v>
      </c>
      <c r="H5" s="9">
        <v>2.2010000000000001</v>
      </c>
      <c r="I5" s="7" t="s">
        <v>86</v>
      </c>
      <c r="J5" s="7" t="s">
        <v>372</v>
      </c>
      <c r="K5" s="52"/>
      <c r="L5" s="52"/>
      <c r="M5" s="53"/>
      <c r="N5" s="53"/>
      <c r="O5" s="15">
        <v>98.653466174610301</v>
      </c>
      <c r="P5" s="15">
        <v>97.832907440107206</v>
      </c>
      <c r="Q5" s="18" t="b">
        <v>0</v>
      </c>
      <c r="R5" s="8"/>
      <c r="S5" s="8"/>
      <c r="T5" s="32"/>
      <c r="U5" s="11"/>
      <c r="V5" s="113"/>
      <c r="W5" s="11"/>
    </row>
    <row r="6" spans="1:23" ht="31.5" x14ac:dyDescent="0.25">
      <c r="A6" s="104"/>
      <c r="B6" s="91" t="s">
        <v>9</v>
      </c>
      <c r="C6" s="1" t="s">
        <v>137</v>
      </c>
      <c r="D6" s="50"/>
      <c r="E6" s="51"/>
      <c r="F6" s="51"/>
      <c r="G6" s="9">
        <v>99.994</v>
      </c>
      <c r="H6" s="9">
        <v>99.997</v>
      </c>
      <c r="I6" s="7" t="s">
        <v>86</v>
      </c>
      <c r="J6" s="7" t="s">
        <v>370</v>
      </c>
      <c r="K6" s="52"/>
      <c r="L6" s="7" t="s">
        <v>126</v>
      </c>
      <c r="M6" s="53"/>
      <c r="N6" s="53"/>
      <c r="O6" s="29">
        <v>61.747140000000002</v>
      </c>
      <c r="P6" s="29">
        <v>57.323</v>
      </c>
      <c r="Q6" s="8" t="b">
        <v>0</v>
      </c>
      <c r="R6" s="8"/>
      <c r="S6" s="8"/>
      <c r="T6" s="32"/>
      <c r="U6" s="11"/>
      <c r="V6" s="113" t="s">
        <v>466</v>
      </c>
      <c r="W6" s="11"/>
    </row>
    <row r="7" spans="1:23" ht="31.5" x14ac:dyDescent="0.25">
      <c r="A7" s="104"/>
      <c r="B7" s="91"/>
      <c r="C7" s="1" t="s">
        <v>138</v>
      </c>
      <c r="D7" s="50"/>
      <c r="E7" s="51"/>
      <c r="F7" s="51"/>
      <c r="G7" s="9">
        <v>2.0950000000000002</v>
      </c>
      <c r="H7" s="9">
        <v>2.2029999999999998</v>
      </c>
      <c r="I7" s="7" t="s">
        <v>86</v>
      </c>
      <c r="J7" s="7" t="s">
        <v>369</v>
      </c>
      <c r="K7" s="52"/>
      <c r="L7" s="7" t="s">
        <v>126</v>
      </c>
      <c r="M7" s="53"/>
      <c r="N7" s="53"/>
      <c r="O7" s="29">
        <v>61.737699999999997</v>
      </c>
      <c r="P7" s="29">
        <v>57.354999999999997</v>
      </c>
      <c r="Q7" s="8" t="b">
        <v>0</v>
      </c>
      <c r="R7" s="8"/>
      <c r="S7" s="8"/>
      <c r="T7" s="32"/>
      <c r="U7" s="11"/>
      <c r="V7" s="113"/>
      <c r="W7" s="11"/>
    </row>
    <row r="8" spans="1:23" ht="45" x14ac:dyDescent="0.25">
      <c r="A8" s="104"/>
      <c r="B8" s="91"/>
      <c r="C8" s="1" t="s">
        <v>139</v>
      </c>
      <c r="D8" s="50"/>
      <c r="E8" s="51"/>
      <c r="F8" s="51"/>
      <c r="G8" s="9">
        <v>99.09</v>
      </c>
      <c r="H8" s="9">
        <v>94.962000000000003</v>
      </c>
      <c r="I8" s="52"/>
      <c r="J8" s="52"/>
      <c r="K8" s="52"/>
      <c r="L8" s="7" t="s">
        <v>374</v>
      </c>
      <c r="M8" s="53"/>
      <c r="N8" s="53"/>
      <c r="O8" s="53"/>
      <c r="P8" s="53"/>
      <c r="Q8" s="8" t="b">
        <v>0</v>
      </c>
      <c r="R8" s="8"/>
      <c r="S8" s="8"/>
      <c r="T8" s="113" t="s">
        <v>468</v>
      </c>
      <c r="U8" s="113" t="s">
        <v>470</v>
      </c>
      <c r="V8" s="113" t="s">
        <v>469</v>
      </c>
      <c r="W8" s="11"/>
    </row>
    <row r="9" spans="1:23" ht="45" x14ac:dyDescent="0.25">
      <c r="A9" s="104"/>
      <c r="B9" s="91"/>
      <c r="C9" s="1" t="s">
        <v>140</v>
      </c>
      <c r="D9" s="50"/>
      <c r="E9" s="51"/>
      <c r="F9" s="51"/>
      <c r="G9" s="9">
        <v>2.0920000000000001</v>
      </c>
      <c r="H9" s="9">
        <v>2.2010000000000001</v>
      </c>
      <c r="I9" s="52"/>
      <c r="J9" s="52"/>
      <c r="K9" s="52"/>
      <c r="L9" s="7" t="s">
        <v>373</v>
      </c>
      <c r="M9" s="53"/>
      <c r="N9" s="53"/>
      <c r="O9" s="53"/>
      <c r="P9" s="53"/>
      <c r="Q9" s="8" t="b">
        <v>0</v>
      </c>
      <c r="R9" s="8"/>
      <c r="S9" s="8"/>
      <c r="T9" s="113"/>
      <c r="U9" s="113"/>
      <c r="V9" s="113"/>
      <c r="W9" s="11"/>
    </row>
    <row r="10" spans="1:23" ht="110.25" x14ac:dyDescent="0.25">
      <c r="A10" s="104"/>
      <c r="B10" s="91"/>
      <c r="C10" s="1" t="s">
        <v>141</v>
      </c>
      <c r="D10" s="50"/>
      <c r="E10" s="51"/>
      <c r="F10" s="51"/>
      <c r="G10" s="9">
        <v>10.58</v>
      </c>
      <c r="H10" s="9">
        <v>19.315999999999999</v>
      </c>
      <c r="I10" s="7" t="s">
        <v>86</v>
      </c>
      <c r="J10" s="7" t="s">
        <v>84</v>
      </c>
      <c r="K10" s="52"/>
      <c r="L10" s="52"/>
      <c r="M10" s="53"/>
      <c r="N10" s="53"/>
      <c r="O10" s="29">
        <v>6.7587999999999999</v>
      </c>
      <c r="P10" s="29">
        <v>8.7750000000000004</v>
      </c>
      <c r="Q10" s="8" t="b">
        <v>0</v>
      </c>
      <c r="R10" s="8"/>
      <c r="S10" s="8"/>
      <c r="T10" s="28" t="s">
        <v>464</v>
      </c>
      <c r="U10" s="11"/>
      <c r="V10" s="28" t="s">
        <v>465</v>
      </c>
      <c r="W10" s="11"/>
    </row>
    <row r="11" spans="1:23" ht="94.5" customHeight="1" x14ac:dyDescent="0.25">
      <c r="A11" s="104"/>
      <c r="B11" s="91" t="s">
        <v>10</v>
      </c>
      <c r="C11" s="90" t="s">
        <v>142</v>
      </c>
      <c r="D11" s="3" t="s">
        <v>147</v>
      </c>
      <c r="E11" s="9">
        <v>0.90700000000000003</v>
      </c>
      <c r="F11" s="9">
        <v>6.0910000000000002</v>
      </c>
      <c r="G11" s="96">
        <v>37.719000000000001</v>
      </c>
      <c r="H11" s="96">
        <v>42.3</v>
      </c>
      <c r="I11" s="52"/>
      <c r="J11" s="52"/>
      <c r="K11" s="52"/>
      <c r="L11" s="52"/>
      <c r="M11" s="53"/>
      <c r="N11" s="53"/>
      <c r="O11" s="53"/>
      <c r="P11" s="53"/>
      <c r="Q11" s="8" t="b">
        <v>0</v>
      </c>
      <c r="R11" s="8"/>
      <c r="S11" s="8"/>
      <c r="T11" s="67" t="s">
        <v>485</v>
      </c>
      <c r="U11" s="11"/>
      <c r="V11" s="67" t="s">
        <v>484</v>
      </c>
      <c r="W11" s="11"/>
    </row>
    <row r="12" spans="1:23" ht="31.5" x14ac:dyDescent="0.25">
      <c r="A12" s="104"/>
      <c r="B12" s="91"/>
      <c r="C12" s="90"/>
      <c r="D12" s="3" t="s">
        <v>148</v>
      </c>
      <c r="E12" s="9">
        <v>1.2090000000000001</v>
      </c>
      <c r="F12" s="9">
        <v>3.7109999999999999</v>
      </c>
      <c r="G12" s="97"/>
      <c r="H12" s="97"/>
      <c r="I12" s="52"/>
      <c r="J12" s="52"/>
      <c r="K12" s="52"/>
      <c r="L12" s="52"/>
      <c r="M12" s="53"/>
      <c r="N12" s="53"/>
      <c r="O12" s="53"/>
      <c r="P12" s="53"/>
      <c r="Q12" s="8" t="b">
        <v>0</v>
      </c>
      <c r="R12" s="8"/>
      <c r="S12" s="8"/>
      <c r="T12" s="68"/>
      <c r="U12" s="11"/>
      <c r="V12" s="68"/>
      <c r="W12" s="11"/>
    </row>
    <row r="13" spans="1:23" ht="31.5" x14ac:dyDescent="0.25">
      <c r="A13" s="104"/>
      <c r="B13" s="91"/>
      <c r="C13" s="90"/>
      <c r="D13" s="3" t="s">
        <v>149</v>
      </c>
      <c r="E13" s="9">
        <v>2.863</v>
      </c>
      <c r="F13" s="9">
        <v>3.1139999999999999</v>
      </c>
      <c r="G13" s="97"/>
      <c r="H13" s="97"/>
      <c r="I13" s="52"/>
      <c r="J13" s="52"/>
      <c r="K13" s="52"/>
      <c r="L13" s="52"/>
      <c r="M13" s="53"/>
      <c r="N13" s="53"/>
      <c r="O13" s="53"/>
      <c r="P13" s="53"/>
      <c r="Q13" s="8" t="b">
        <v>0</v>
      </c>
      <c r="R13" s="8"/>
      <c r="S13" s="8"/>
      <c r="T13" s="68"/>
      <c r="U13" s="11"/>
      <c r="V13" s="68"/>
      <c r="W13" s="11"/>
    </row>
    <row r="14" spans="1:23" ht="31.5" x14ac:dyDescent="0.25">
      <c r="A14" s="104"/>
      <c r="B14" s="91"/>
      <c r="C14" s="90"/>
      <c r="D14" s="3" t="s">
        <v>150</v>
      </c>
      <c r="E14" s="9">
        <v>14.4145</v>
      </c>
      <c r="F14" s="9">
        <v>13.242000000000001</v>
      </c>
      <c r="G14" s="97"/>
      <c r="H14" s="97"/>
      <c r="I14" s="52"/>
      <c r="J14" s="52"/>
      <c r="K14" s="52"/>
      <c r="L14" s="52"/>
      <c r="M14" s="53"/>
      <c r="N14" s="53"/>
      <c r="O14" s="53"/>
      <c r="P14" s="53"/>
      <c r="Q14" s="8" t="b">
        <v>0</v>
      </c>
      <c r="R14" s="8"/>
      <c r="S14" s="8"/>
      <c r="T14" s="68"/>
      <c r="U14" s="11"/>
      <c r="V14" s="68"/>
      <c r="W14" s="11"/>
    </row>
    <row r="15" spans="1:23" ht="31.5" x14ac:dyDescent="0.25">
      <c r="A15" s="104"/>
      <c r="B15" s="91"/>
      <c r="C15" s="90"/>
      <c r="D15" s="3" t="s">
        <v>151</v>
      </c>
      <c r="E15" s="9">
        <v>0.6744</v>
      </c>
      <c r="F15" s="9">
        <v>1.298</v>
      </c>
      <c r="G15" s="97"/>
      <c r="H15" s="97"/>
      <c r="I15" s="52"/>
      <c r="J15" s="52"/>
      <c r="K15" s="52"/>
      <c r="L15" s="52"/>
      <c r="M15" s="53"/>
      <c r="N15" s="53"/>
      <c r="O15" s="53"/>
      <c r="P15" s="53"/>
      <c r="Q15" s="8" t="b">
        <v>0</v>
      </c>
      <c r="R15" s="8"/>
      <c r="S15" s="8"/>
      <c r="T15" s="68"/>
      <c r="U15" s="11"/>
      <c r="V15" s="68"/>
      <c r="W15" s="11"/>
    </row>
    <row r="16" spans="1:23" ht="31.5" x14ac:dyDescent="0.25">
      <c r="A16" s="104"/>
      <c r="B16" s="91"/>
      <c r="C16" s="90"/>
      <c r="D16" s="3" t="s">
        <v>152</v>
      </c>
      <c r="E16" s="9">
        <v>17.649999999999999</v>
      </c>
      <c r="F16" s="9">
        <v>14.83</v>
      </c>
      <c r="G16" s="97"/>
      <c r="H16" s="97"/>
      <c r="I16" s="52"/>
      <c r="J16" s="52"/>
      <c r="K16" s="52"/>
      <c r="L16" s="52"/>
      <c r="M16" s="53"/>
      <c r="N16" s="53"/>
      <c r="O16" s="53"/>
      <c r="P16" s="53"/>
      <c r="Q16" s="8" t="b">
        <v>0</v>
      </c>
      <c r="R16" s="8"/>
      <c r="S16" s="8"/>
      <c r="T16" s="68"/>
      <c r="U16" s="11"/>
      <c r="V16" s="68"/>
      <c r="W16" s="11"/>
    </row>
    <row r="17" spans="1:23" ht="15.75" x14ac:dyDescent="0.25">
      <c r="A17" s="104"/>
      <c r="B17" s="91"/>
      <c r="C17" s="90"/>
      <c r="D17" s="3" t="s">
        <v>153</v>
      </c>
      <c r="E17" s="9" t="s">
        <v>196</v>
      </c>
      <c r="F17" s="9" t="s">
        <v>196</v>
      </c>
      <c r="G17" s="98"/>
      <c r="H17" s="98"/>
      <c r="I17" s="52"/>
      <c r="J17" s="52"/>
      <c r="K17" s="52"/>
      <c r="L17" s="52"/>
      <c r="M17" s="53"/>
      <c r="N17" s="53"/>
      <c r="O17" s="53"/>
      <c r="P17" s="53"/>
      <c r="Q17" s="8" t="b">
        <v>0</v>
      </c>
      <c r="R17" s="8"/>
      <c r="S17" s="8"/>
      <c r="T17" s="69"/>
      <c r="U17" s="11"/>
      <c r="V17" s="69"/>
      <c r="W17" s="11"/>
    </row>
    <row r="18" spans="1:23" ht="15.75" x14ac:dyDescent="0.25">
      <c r="A18" s="104"/>
      <c r="B18" s="91"/>
      <c r="C18" s="90" t="s">
        <v>143</v>
      </c>
      <c r="D18" s="3" t="s">
        <v>154</v>
      </c>
      <c r="E18" s="9">
        <v>26.591000000000001</v>
      </c>
      <c r="F18" s="9">
        <v>24.587</v>
      </c>
      <c r="G18" s="96">
        <v>68.028000000000006</v>
      </c>
      <c r="H18" s="96">
        <v>60.121000000000002</v>
      </c>
      <c r="I18" s="52"/>
      <c r="J18" s="52"/>
      <c r="K18" s="52"/>
      <c r="L18" s="52"/>
      <c r="M18" s="53"/>
      <c r="N18" s="53"/>
      <c r="O18" s="53"/>
      <c r="P18" s="53"/>
      <c r="Q18" s="8" t="b">
        <v>1</v>
      </c>
      <c r="R18" s="8"/>
      <c r="S18" s="8"/>
      <c r="T18" s="32"/>
      <c r="U18" s="11"/>
      <c r="V18" s="11"/>
      <c r="W18" s="11"/>
    </row>
    <row r="19" spans="1:23" ht="15.75" x14ac:dyDescent="0.25">
      <c r="A19" s="104"/>
      <c r="B19" s="91"/>
      <c r="C19" s="90"/>
      <c r="D19" s="3" t="s">
        <v>155</v>
      </c>
      <c r="E19" s="9">
        <v>31.963000000000001</v>
      </c>
      <c r="F19" s="9">
        <v>27.53</v>
      </c>
      <c r="G19" s="97"/>
      <c r="H19" s="97"/>
      <c r="I19" s="52"/>
      <c r="J19" s="52"/>
      <c r="K19" s="52"/>
      <c r="L19" s="52"/>
      <c r="M19" s="53"/>
      <c r="N19" s="53"/>
      <c r="O19" s="53"/>
      <c r="P19" s="53"/>
      <c r="Q19" s="8" t="b">
        <v>1</v>
      </c>
      <c r="R19" s="8"/>
      <c r="S19" s="8"/>
      <c r="T19" s="32"/>
      <c r="U19" s="11"/>
      <c r="V19" s="11"/>
      <c r="W19" s="11"/>
    </row>
    <row r="20" spans="1:23" ht="31.5" x14ac:dyDescent="0.25">
      <c r="A20" s="104"/>
      <c r="B20" s="91"/>
      <c r="C20" s="90"/>
      <c r="D20" s="3" t="s">
        <v>156</v>
      </c>
      <c r="E20" s="9">
        <v>6.87</v>
      </c>
      <c r="F20" s="9">
        <v>5.8310000000000004</v>
      </c>
      <c r="G20" s="97"/>
      <c r="H20" s="97"/>
      <c r="I20" s="52"/>
      <c r="J20" s="52"/>
      <c r="K20" s="52"/>
      <c r="L20" s="52"/>
      <c r="M20" s="53"/>
      <c r="N20" s="53"/>
      <c r="O20" s="53"/>
      <c r="P20" s="53"/>
      <c r="Q20" s="8" t="b">
        <v>1</v>
      </c>
      <c r="R20" s="8"/>
      <c r="S20" s="8"/>
      <c r="T20" s="32"/>
      <c r="U20" s="11"/>
      <c r="V20" s="11"/>
      <c r="W20" s="11"/>
    </row>
    <row r="21" spans="1:23" ht="15.75" x14ac:dyDescent="0.25">
      <c r="A21" s="104"/>
      <c r="B21" s="91"/>
      <c r="C21" s="90"/>
      <c r="D21" s="3" t="s">
        <v>157</v>
      </c>
      <c r="E21" s="9">
        <v>0.38800000000000001</v>
      </c>
      <c r="F21" s="9">
        <v>0.35699999999999998</v>
      </c>
      <c r="G21" s="97"/>
      <c r="H21" s="97"/>
      <c r="I21" s="52"/>
      <c r="J21" s="52"/>
      <c r="K21" s="52"/>
      <c r="L21" s="52"/>
      <c r="M21" s="53"/>
      <c r="N21" s="53"/>
      <c r="O21" s="53"/>
      <c r="P21" s="53"/>
      <c r="Q21" s="8" t="b">
        <v>1</v>
      </c>
      <c r="R21" s="8"/>
      <c r="S21" s="8"/>
      <c r="T21" s="32"/>
      <c r="U21" s="11"/>
      <c r="V21" s="11"/>
      <c r="W21" s="11"/>
    </row>
    <row r="22" spans="1:23" ht="15.75" x14ac:dyDescent="0.25">
      <c r="A22" s="104"/>
      <c r="B22" s="91"/>
      <c r="C22" s="90"/>
      <c r="D22" s="3" t="s">
        <v>158</v>
      </c>
      <c r="E22" s="9">
        <v>0.32600000000000001</v>
      </c>
      <c r="F22" s="9">
        <v>0.24299999999999999</v>
      </c>
      <c r="G22" s="97"/>
      <c r="H22" s="97"/>
      <c r="I22" s="52"/>
      <c r="J22" s="52"/>
      <c r="K22" s="52"/>
      <c r="L22" s="52"/>
      <c r="M22" s="53"/>
      <c r="N22" s="53"/>
      <c r="O22" s="53"/>
      <c r="P22" s="53"/>
      <c r="Q22" s="8" t="b">
        <v>1</v>
      </c>
      <c r="R22" s="8"/>
      <c r="S22" s="8"/>
      <c r="T22" s="32"/>
      <c r="U22" s="11"/>
      <c r="V22" s="11"/>
      <c r="W22" s="11"/>
    </row>
    <row r="23" spans="1:23" ht="15.75" x14ac:dyDescent="0.25">
      <c r="A23" s="104"/>
      <c r="B23" s="91"/>
      <c r="C23" s="90"/>
      <c r="D23" s="3" t="s">
        <v>159</v>
      </c>
      <c r="E23" s="9">
        <v>0.23799999999999999</v>
      </c>
      <c r="F23" s="9">
        <v>0.17599999999999999</v>
      </c>
      <c r="G23" s="97"/>
      <c r="H23" s="97"/>
      <c r="I23" s="52"/>
      <c r="J23" s="52"/>
      <c r="K23" s="52"/>
      <c r="L23" s="52"/>
      <c r="M23" s="53"/>
      <c r="N23" s="53"/>
      <c r="O23" s="53"/>
      <c r="P23" s="53"/>
      <c r="Q23" s="8" t="b">
        <v>1</v>
      </c>
      <c r="R23" s="8"/>
      <c r="S23" s="8"/>
      <c r="T23" s="32"/>
      <c r="U23" s="11"/>
      <c r="V23" s="11"/>
      <c r="W23" s="11"/>
    </row>
    <row r="24" spans="1:23" ht="15.75" x14ac:dyDescent="0.25">
      <c r="A24" s="104"/>
      <c r="B24" s="91"/>
      <c r="C24" s="90"/>
      <c r="D24" s="3" t="s">
        <v>160</v>
      </c>
      <c r="E24" s="9">
        <v>0.16500000000000001</v>
      </c>
      <c r="F24" s="9">
        <v>0.14099999999999999</v>
      </c>
      <c r="G24" s="97"/>
      <c r="H24" s="97"/>
      <c r="I24" s="52"/>
      <c r="J24" s="52"/>
      <c r="K24" s="52"/>
      <c r="L24" s="52"/>
      <c r="M24" s="53"/>
      <c r="N24" s="53"/>
      <c r="O24" s="53"/>
      <c r="P24" s="53"/>
      <c r="Q24" s="8" t="b">
        <v>1</v>
      </c>
      <c r="R24" s="8"/>
      <c r="S24" s="8"/>
      <c r="T24" s="32"/>
      <c r="U24" s="11"/>
      <c r="V24" s="11"/>
      <c r="W24" s="11"/>
    </row>
    <row r="25" spans="1:23" ht="15.75" x14ac:dyDescent="0.25">
      <c r="A25" s="104"/>
      <c r="B25" s="91"/>
      <c r="C25" s="90"/>
      <c r="D25" s="3" t="s">
        <v>161</v>
      </c>
      <c r="E25" s="9">
        <v>0.13109999999999999</v>
      </c>
      <c r="F25" s="9">
        <v>7.4999999999999997E-2</v>
      </c>
      <c r="G25" s="97"/>
      <c r="H25" s="97"/>
      <c r="I25" s="52"/>
      <c r="J25" s="52"/>
      <c r="K25" s="52"/>
      <c r="L25" s="52"/>
      <c r="M25" s="53"/>
      <c r="N25" s="53"/>
      <c r="O25" s="53"/>
      <c r="P25" s="53"/>
      <c r="Q25" s="8" t="b">
        <v>1</v>
      </c>
      <c r="R25" s="8"/>
      <c r="S25" s="8"/>
      <c r="T25" s="32"/>
      <c r="U25" s="11"/>
      <c r="V25" s="11"/>
      <c r="W25" s="11"/>
    </row>
    <row r="26" spans="1:23" ht="15.75" x14ac:dyDescent="0.25">
      <c r="A26" s="104"/>
      <c r="B26" s="91"/>
      <c r="C26" s="90"/>
      <c r="D26" s="3" t="s">
        <v>162</v>
      </c>
      <c r="E26" s="9">
        <v>5.0799999999999998E-2</v>
      </c>
      <c r="F26" s="9">
        <v>4.1000000000000002E-2</v>
      </c>
      <c r="G26" s="97"/>
      <c r="H26" s="97"/>
      <c r="I26" s="52"/>
      <c r="J26" s="52"/>
      <c r="K26" s="52"/>
      <c r="L26" s="52"/>
      <c r="M26" s="53"/>
      <c r="N26" s="53"/>
      <c r="O26" s="53"/>
      <c r="P26" s="53"/>
      <c r="Q26" s="8" t="b">
        <v>1</v>
      </c>
      <c r="R26" s="8"/>
      <c r="S26" s="8"/>
      <c r="T26" s="32"/>
      <c r="U26" s="11"/>
      <c r="V26" s="11"/>
      <c r="W26" s="11"/>
    </row>
    <row r="27" spans="1:23" ht="15.75" x14ac:dyDescent="0.25">
      <c r="A27" s="104"/>
      <c r="B27" s="91"/>
      <c r="C27" s="90"/>
      <c r="D27" s="3" t="s">
        <v>163</v>
      </c>
      <c r="E27" s="9">
        <v>0.12570000000000001</v>
      </c>
      <c r="F27" s="9">
        <v>0.13500000000000001</v>
      </c>
      <c r="G27" s="97"/>
      <c r="H27" s="97"/>
      <c r="I27" s="52"/>
      <c r="J27" s="52"/>
      <c r="K27" s="52"/>
      <c r="L27" s="52"/>
      <c r="M27" s="53"/>
      <c r="N27" s="53"/>
      <c r="O27" s="53"/>
      <c r="P27" s="53"/>
      <c r="Q27" s="8" t="b">
        <v>1</v>
      </c>
      <c r="R27" s="8"/>
      <c r="S27" s="8"/>
      <c r="T27" s="32"/>
      <c r="U27" s="11"/>
      <c r="V27" s="11"/>
      <c r="W27" s="11"/>
    </row>
    <row r="28" spans="1:23" ht="15.75" x14ac:dyDescent="0.25">
      <c r="A28" s="104"/>
      <c r="B28" s="91"/>
      <c r="C28" s="90"/>
      <c r="D28" s="3" t="s">
        <v>164</v>
      </c>
      <c r="E28" s="9">
        <v>9.0899999999999995E-2</v>
      </c>
      <c r="F28" s="9">
        <v>5.0999999999999997E-2</v>
      </c>
      <c r="G28" s="97"/>
      <c r="H28" s="97"/>
      <c r="I28" s="52"/>
      <c r="J28" s="52"/>
      <c r="K28" s="52"/>
      <c r="L28" s="52"/>
      <c r="M28" s="53"/>
      <c r="N28" s="53"/>
      <c r="O28" s="53"/>
      <c r="P28" s="53"/>
      <c r="Q28" s="8" t="b">
        <v>1</v>
      </c>
      <c r="R28" s="8"/>
      <c r="S28" s="8"/>
      <c r="T28" s="32"/>
      <c r="U28" s="11"/>
      <c r="V28" s="11"/>
      <c r="W28" s="11"/>
    </row>
    <row r="29" spans="1:23" ht="15.75" x14ac:dyDescent="0.25">
      <c r="A29" s="104"/>
      <c r="B29" s="91"/>
      <c r="C29" s="90"/>
      <c r="D29" s="3" t="s">
        <v>165</v>
      </c>
      <c r="E29" s="9">
        <v>9.9000000000000005E-2</v>
      </c>
      <c r="F29" s="9">
        <v>6.6000000000000003E-2</v>
      </c>
      <c r="G29" s="97"/>
      <c r="H29" s="97"/>
      <c r="I29" s="52"/>
      <c r="J29" s="52"/>
      <c r="K29" s="52"/>
      <c r="L29" s="52"/>
      <c r="M29" s="53"/>
      <c r="N29" s="53"/>
      <c r="O29" s="53"/>
      <c r="P29" s="53"/>
      <c r="Q29" s="8" t="b">
        <v>1</v>
      </c>
      <c r="R29" s="8"/>
      <c r="S29" s="8"/>
      <c r="T29" s="32"/>
      <c r="U29" s="11"/>
      <c r="V29" s="11"/>
      <c r="W29" s="11"/>
    </row>
    <row r="30" spans="1:23" ht="15.75" x14ac:dyDescent="0.25">
      <c r="A30" s="104"/>
      <c r="B30" s="91"/>
      <c r="C30" s="90"/>
      <c r="D30" s="3" t="s">
        <v>166</v>
      </c>
      <c r="E30" s="9">
        <v>0.2462</v>
      </c>
      <c r="F30" s="9">
        <v>0.24099999999999999</v>
      </c>
      <c r="G30" s="97"/>
      <c r="H30" s="97"/>
      <c r="I30" s="52"/>
      <c r="J30" s="52"/>
      <c r="K30" s="52"/>
      <c r="L30" s="52"/>
      <c r="M30" s="53"/>
      <c r="N30" s="53"/>
      <c r="O30" s="53"/>
      <c r="P30" s="53"/>
      <c r="Q30" s="8" t="b">
        <v>1</v>
      </c>
      <c r="R30" s="8"/>
      <c r="S30" s="8"/>
      <c r="T30" s="32"/>
      <c r="U30" s="11"/>
      <c r="V30" s="11"/>
      <c r="W30" s="11"/>
    </row>
    <row r="31" spans="1:23" ht="31.5" x14ac:dyDescent="0.25">
      <c r="A31" s="104"/>
      <c r="B31" s="91"/>
      <c r="C31" s="90"/>
      <c r="D31" s="3" t="s">
        <v>167</v>
      </c>
      <c r="E31" s="9">
        <v>0.107</v>
      </c>
      <c r="F31" s="9">
        <v>7.8E-2</v>
      </c>
      <c r="G31" s="97"/>
      <c r="H31" s="97"/>
      <c r="I31" s="52"/>
      <c r="J31" s="52"/>
      <c r="K31" s="52"/>
      <c r="L31" s="52"/>
      <c r="M31" s="53"/>
      <c r="N31" s="53"/>
      <c r="O31" s="53"/>
      <c r="P31" s="53"/>
      <c r="Q31" s="8" t="b">
        <v>1</v>
      </c>
      <c r="R31" s="8"/>
      <c r="S31" s="8"/>
      <c r="T31" s="32"/>
      <c r="U31" s="11"/>
      <c r="V31" s="11"/>
      <c r="W31" s="11"/>
    </row>
    <row r="32" spans="1:23" ht="31.5" x14ac:dyDescent="0.25">
      <c r="A32" s="104"/>
      <c r="B32" s="91"/>
      <c r="C32" s="90"/>
      <c r="D32" s="3" t="s">
        <v>168</v>
      </c>
      <c r="E32" s="9">
        <v>8.2900000000000001E-2</v>
      </c>
      <c r="F32" s="9">
        <v>9.5000000000000001E-2</v>
      </c>
      <c r="G32" s="97"/>
      <c r="H32" s="97"/>
      <c r="I32" s="52"/>
      <c r="J32" s="52"/>
      <c r="K32" s="52"/>
      <c r="L32" s="52"/>
      <c r="M32" s="53"/>
      <c r="N32" s="53"/>
      <c r="O32" s="53"/>
      <c r="P32" s="53"/>
      <c r="Q32" s="8" t="b">
        <v>1</v>
      </c>
      <c r="R32" s="8"/>
      <c r="S32" s="8"/>
      <c r="T32" s="32"/>
      <c r="U32" s="11"/>
      <c r="V32" s="11"/>
      <c r="W32" s="11"/>
    </row>
    <row r="33" spans="1:23" ht="31.5" x14ac:dyDescent="0.25">
      <c r="A33" s="104"/>
      <c r="B33" s="91"/>
      <c r="C33" s="90"/>
      <c r="D33" s="3" t="s">
        <v>169</v>
      </c>
      <c r="E33" s="9">
        <v>0.01</v>
      </c>
      <c r="F33" s="9">
        <v>1.7000000000000001E-2</v>
      </c>
      <c r="G33" s="97"/>
      <c r="H33" s="97"/>
      <c r="I33" s="52"/>
      <c r="J33" s="52"/>
      <c r="K33" s="52"/>
      <c r="L33" s="52"/>
      <c r="M33" s="53"/>
      <c r="N33" s="53"/>
      <c r="O33" s="53"/>
      <c r="P33" s="53"/>
      <c r="Q33" s="8" t="b">
        <v>1</v>
      </c>
      <c r="R33" s="8"/>
      <c r="S33" s="8"/>
      <c r="T33" s="32"/>
      <c r="U33" s="11"/>
      <c r="V33" s="11"/>
      <c r="W33" s="11"/>
    </row>
    <row r="34" spans="1:23" ht="31.5" x14ac:dyDescent="0.25">
      <c r="A34" s="104"/>
      <c r="B34" s="91"/>
      <c r="C34" s="90"/>
      <c r="D34" s="3" t="s">
        <v>170</v>
      </c>
      <c r="E34" s="9">
        <v>2.1000000000000001E-2</v>
      </c>
      <c r="F34" s="9">
        <v>1.9E-2</v>
      </c>
      <c r="G34" s="97"/>
      <c r="H34" s="97"/>
      <c r="I34" s="52"/>
      <c r="J34" s="52"/>
      <c r="K34" s="52"/>
      <c r="L34" s="52"/>
      <c r="M34" s="53"/>
      <c r="N34" s="53"/>
      <c r="O34" s="53"/>
      <c r="P34" s="53"/>
      <c r="Q34" s="8" t="b">
        <v>1</v>
      </c>
      <c r="R34" s="8"/>
      <c r="S34" s="8"/>
      <c r="T34" s="32"/>
      <c r="U34" s="11"/>
      <c r="V34" s="11"/>
      <c r="W34" s="11"/>
    </row>
    <row r="35" spans="1:23" ht="31.5" x14ac:dyDescent="0.25">
      <c r="A35" s="104"/>
      <c r="B35" s="91"/>
      <c r="C35" s="90"/>
      <c r="D35" s="3" t="s">
        <v>171</v>
      </c>
      <c r="E35" s="9">
        <v>2.1399999999999999E-2</v>
      </c>
      <c r="F35" s="9">
        <v>5.0000000000000001E-3</v>
      </c>
      <c r="G35" s="97"/>
      <c r="H35" s="97"/>
      <c r="I35" s="52"/>
      <c r="J35" s="52"/>
      <c r="K35" s="52"/>
      <c r="L35" s="52"/>
      <c r="M35" s="53"/>
      <c r="N35" s="53"/>
      <c r="O35" s="53"/>
      <c r="P35" s="53"/>
      <c r="Q35" s="8" t="b">
        <v>1</v>
      </c>
      <c r="R35" s="8"/>
      <c r="S35" s="8"/>
      <c r="T35" s="32"/>
      <c r="U35" s="11"/>
      <c r="V35" s="11"/>
      <c r="W35" s="11"/>
    </row>
    <row r="36" spans="1:23" ht="31.5" x14ac:dyDescent="0.25">
      <c r="A36" s="104"/>
      <c r="B36" s="91"/>
      <c r="C36" s="90"/>
      <c r="D36" s="3" t="s">
        <v>172</v>
      </c>
      <c r="E36" s="9">
        <v>8.0000000000000002E-3</v>
      </c>
      <c r="F36" s="9">
        <v>8.0000000000000002E-3</v>
      </c>
      <c r="G36" s="97"/>
      <c r="H36" s="97"/>
      <c r="I36" s="52"/>
      <c r="J36" s="52"/>
      <c r="K36" s="52"/>
      <c r="L36" s="52"/>
      <c r="M36" s="53"/>
      <c r="N36" s="53"/>
      <c r="O36" s="53"/>
      <c r="P36" s="53"/>
      <c r="Q36" s="8" t="b">
        <v>1</v>
      </c>
      <c r="R36" s="8"/>
      <c r="S36" s="8"/>
      <c r="T36" s="32"/>
      <c r="U36" s="11"/>
      <c r="V36" s="11"/>
      <c r="W36" s="11"/>
    </row>
    <row r="37" spans="1:23" ht="31.5" x14ac:dyDescent="0.25">
      <c r="A37" s="104"/>
      <c r="B37" s="91"/>
      <c r="C37" s="90"/>
      <c r="D37" s="3" t="s">
        <v>173</v>
      </c>
      <c r="E37" s="9">
        <v>0.1686</v>
      </c>
      <c r="F37" s="9">
        <v>0.126</v>
      </c>
      <c r="G37" s="97"/>
      <c r="H37" s="97"/>
      <c r="I37" s="52"/>
      <c r="J37" s="52"/>
      <c r="K37" s="52"/>
      <c r="L37" s="52"/>
      <c r="M37" s="53"/>
      <c r="N37" s="53"/>
      <c r="O37" s="53"/>
      <c r="P37" s="53"/>
      <c r="Q37" s="8" t="b">
        <v>1</v>
      </c>
      <c r="R37" s="8"/>
      <c r="S37" s="8"/>
      <c r="T37" s="32"/>
      <c r="U37" s="11"/>
      <c r="V37" s="11"/>
      <c r="W37" s="11"/>
    </row>
    <row r="38" spans="1:23" ht="31.5" x14ac:dyDescent="0.25">
      <c r="A38" s="104"/>
      <c r="B38" s="91"/>
      <c r="C38" s="90"/>
      <c r="D38" s="3" t="s">
        <v>174</v>
      </c>
      <c r="E38" s="9" t="s">
        <v>196</v>
      </c>
      <c r="F38" s="9" t="s">
        <v>196</v>
      </c>
      <c r="G38" s="97"/>
      <c r="H38" s="97"/>
      <c r="I38" s="52"/>
      <c r="J38" s="52"/>
      <c r="K38" s="52"/>
      <c r="L38" s="52"/>
      <c r="M38" s="53"/>
      <c r="N38" s="53"/>
      <c r="O38" s="53"/>
      <c r="P38" s="53"/>
      <c r="Q38" s="8" t="b">
        <v>1</v>
      </c>
      <c r="R38" s="8"/>
      <c r="S38" s="8"/>
      <c r="T38" s="32"/>
      <c r="U38" s="11"/>
      <c r="V38" s="11"/>
      <c r="W38" s="11"/>
    </row>
    <row r="39" spans="1:23" ht="31.5" x14ac:dyDescent="0.25">
      <c r="A39" s="104"/>
      <c r="B39" s="91"/>
      <c r="C39" s="90"/>
      <c r="D39" s="3" t="s">
        <v>175</v>
      </c>
      <c r="E39" s="9">
        <v>3.4790000000000001E-2</v>
      </c>
      <c r="F39" s="9">
        <v>0.03</v>
      </c>
      <c r="G39" s="97"/>
      <c r="H39" s="97"/>
      <c r="I39" s="52"/>
      <c r="J39" s="52"/>
      <c r="K39" s="52"/>
      <c r="L39" s="52"/>
      <c r="M39" s="53"/>
      <c r="N39" s="53"/>
      <c r="O39" s="53"/>
      <c r="P39" s="53"/>
      <c r="Q39" s="8" t="b">
        <v>1</v>
      </c>
      <c r="R39" s="8"/>
      <c r="S39" s="8"/>
      <c r="T39" s="32"/>
      <c r="U39" s="11"/>
      <c r="V39" s="11"/>
      <c r="W39" s="11"/>
    </row>
    <row r="40" spans="1:23" ht="31.5" x14ac:dyDescent="0.25">
      <c r="A40" s="104"/>
      <c r="B40" s="91"/>
      <c r="C40" s="90"/>
      <c r="D40" s="3" t="s">
        <v>176</v>
      </c>
      <c r="E40" s="9" t="s">
        <v>196</v>
      </c>
      <c r="F40" s="9" t="s">
        <v>196</v>
      </c>
      <c r="G40" s="97"/>
      <c r="H40" s="97"/>
      <c r="I40" s="52"/>
      <c r="J40" s="52"/>
      <c r="K40" s="52"/>
      <c r="L40" s="52"/>
      <c r="M40" s="53"/>
      <c r="N40" s="53"/>
      <c r="O40" s="53"/>
      <c r="P40" s="53"/>
      <c r="Q40" s="8" t="b">
        <v>1</v>
      </c>
      <c r="R40" s="8"/>
      <c r="S40" s="8"/>
      <c r="T40" s="32"/>
      <c r="U40" s="11"/>
      <c r="V40" s="11"/>
      <c r="W40" s="11"/>
    </row>
    <row r="41" spans="1:23" ht="15.75" x14ac:dyDescent="0.25">
      <c r="A41" s="104"/>
      <c r="B41" s="91"/>
      <c r="C41" s="90"/>
      <c r="D41" s="3" t="s">
        <v>177</v>
      </c>
      <c r="E41" s="9">
        <v>4.5490000000000003E-2</v>
      </c>
      <c r="F41" s="9">
        <v>0.109</v>
      </c>
      <c r="G41" s="97"/>
      <c r="H41" s="97"/>
      <c r="I41" s="52"/>
      <c r="J41" s="52"/>
      <c r="K41" s="52"/>
      <c r="L41" s="52"/>
      <c r="M41" s="53"/>
      <c r="N41" s="53"/>
      <c r="O41" s="53"/>
      <c r="P41" s="53"/>
      <c r="Q41" s="8" t="b">
        <v>1</v>
      </c>
      <c r="R41" s="8"/>
      <c r="S41" s="8"/>
      <c r="T41" s="32"/>
      <c r="U41" s="11"/>
      <c r="V41" s="11"/>
      <c r="W41" s="11"/>
    </row>
    <row r="42" spans="1:23" ht="15.75" x14ac:dyDescent="0.25">
      <c r="A42" s="104"/>
      <c r="B42" s="91"/>
      <c r="C42" s="90"/>
      <c r="D42" s="3" t="s">
        <v>178</v>
      </c>
      <c r="E42" s="9">
        <v>0.1177</v>
      </c>
      <c r="F42" s="9">
        <v>8.5999999999999993E-2</v>
      </c>
      <c r="G42" s="97"/>
      <c r="H42" s="97"/>
      <c r="I42" s="52"/>
      <c r="J42" s="52"/>
      <c r="K42" s="52"/>
      <c r="L42" s="52"/>
      <c r="M42" s="53"/>
      <c r="N42" s="53"/>
      <c r="O42" s="53"/>
      <c r="P42" s="53"/>
      <c r="Q42" s="8" t="b">
        <v>1</v>
      </c>
      <c r="R42" s="8"/>
      <c r="S42" s="8"/>
      <c r="T42" s="32"/>
      <c r="U42" s="11"/>
      <c r="V42" s="11"/>
      <c r="W42" s="11"/>
    </row>
    <row r="43" spans="1:23" ht="15.75" x14ac:dyDescent="0.25">
      <c r="A43" s="104"/>
      <c r="B43" s="91"/>
      <c r="C43" s="90"/>
      <c r="D43" s="3" t="s">
        <v>179</v>
      </c>
      <c r="E43" s="9">
        <v>0.107</v>
      </c>
      <c r="F43" s="9">
        <v>6.3E-2</v>
      </c>
      <c r="G43" s="97"/>
      <c r="H43" s="97"/>
      <c r="I43" s="52"/>
      <c r="J43" s="52"/>
      <c r="K43" s="52"/>
      <c r="L43" s="52"/>
      <c r="M43" s="53"/>
      <c r="N43" s="53"/>
      <c r="O43" s="53"/>
      <c r="P43" s="53"/>
      <c r="Q43" s="8" t="b">
        <v>1</v>
      </c>
      <c r="R43" s="8"/>
      <c r="S43" s="8"/>
      <c r="T43" s="32"/>
      <c r="U43" s="11"/>
      <c r="V43" s="11"/>
      <c r="W43" s="11"/>
    </row>
    <row r="44" spans="1:23" ht="31.5" x14ac:dyDescent="0.25">
      <c r="A44" s="104"/>
      <c r="B44" s="91"/>
      <c r="C44" s="90"/>
      <c r="D44" s="3" t="s">
        <v>180</v>
      </c>
      <c r="E44" s="9">
        <v>0.1686</v>
      </c>
      <c r="F44" s="9">
        <v>0.126</v>
      </c>
      <c r="G44" s="98"/>
      <c r="H44" s="98"/>
      <c r="I44" s="52"/>
      <c r="J44" s="52"/>
      <c r="K44" s="52"/>
      <c r="L44" s="52"/>
      <c r="M44" s="53"/>
      <c r="N44" s="53"/>
      <c r="O44" s="53"/>
      <c r="P44" s="53"/>
      <c r="Q44" s="8" t="b">
        <v>1</v>
      </c>
      <c r="R44" s="8"/>
      <c r="S44" s="8"/>
      <c r="T44" s="32"/>
      <c r="U44" s="11"/>
      <c r="V44" s="11"/>
      <c r="W44" s="11"/>
    </row>
    <row r="45" spans="1:23" ht="15.75" x14ac:dyDescent="0.25">
      <c r="A45" s="104"/>
      <c r="B45" s="91"/>
      <c r="C45" s="90" t="s">
        <v>144</v>
      </c>
      <c r="D45" s="3" t="s">
        <v>181</v>
      </c>
      <c r="E45" s="9">
        <v>0.76800000000000002</v>
      </c>
      <c r="F45" s="9">
        <v>0.746</v>
      </c>
      <c r="G45" s="96">
        <v>38.286999999999999</v>
      </c>
      <c r="H45" s="96">
        <v>37.575000000000003</v>
      </c>
      <c r="I45" s="52"/>
      <c r="J45" s="52"/>
      <c r="K45" s="52"/>
      <c r="L45" s="52"/>
      <c r="M45" s="53"/>
      <c r="N45" s="53"/>
      <c r="O45" s="53"/>
      <c r="P45" s="53"/>
      <c r="Q45" s="8" t="b">
        <v>1</v>
      </c>
      <c r="R45" s="8"/>
      <c r="S45" s="8"/>
      <c r="T45" s="32"/>
      <c r="U45" s="11"/>
      <c r="V45" s="11"/>
      <c r="W45" s="11"/>
    </row>
    <row r="46" spans="1:23" ht="31.5" x14ac:dyDescent="0.25">
      <c r="A46" s="104"/>
      <c r="B46" s="91"/>
      <c r="C46" s="90"/>
      <c r="D46" s="3" t="s">
        <v>182</v>
      </c>
      <c r="E46" s="9">
        <v>3.7010000000000001</v>
      </c>
      <c r="F46" s="9">
        <v>3.4729999999999999</v>
      </c>
      <c r="G46" s="97"/>
      <c r="H46" s="97"/>
      <c r="I46" s="52"/>
      <c r="J46" s="52"/>
      <c r="K46" s="52"/>
      <c r="L46" s="52"/>
      <c r="M46" s="53"/>
      <c r="N46" s="53"/>
      <c r="O46" s="53"/>
      <c r="P46" s="53"/>
      <c r="Q46" s="8" t="b">
        <v>1</v>
      </c>
      <c r="R46" s="8"/>
      <c r="S46" s="8"/>
      <c r="T46" s="32"/>
      <c r="U46" s="11"/>
      <c r="V46" s="11"/>
      <c r="W46" s="11"/>
    </row>
    <row r="47" spans="1:23" ht="31.5" x14ac:dyDescent="0.25">
      <c r="A47" s="104"/>
      <c r="B47" s="91"/>
      <c r="C47" s="90"/>
      <c r="D47" s="3" t="s">
        <v>183</v>
      </c>
      <c r="E47" s="9">
        <v>6.6070000000000002</v>
      </c>
      <c r="F47" s="9">
        <v>6.4930000000000003</v>
      </c>
      <c r="G47" s="97"/>
      <c r="H47" s="97"/>
      <c r="I47" s="52"/>
      <c r="J47" s="52"/>
      <c r="K47" s="52"/>
      <c r="L47" s="52"/>
      <c r="M47" s="53"/>
      <c r="N47" s="53"/>
      <c r="O47" s="53"/>
      <c r="P47" s="53"/>
      <c r="Q47" s="8" t="b">
        <v>1</v>
      </c>
      <c r="R47" s="8"/>
      <c r="S47" s="8"/>
      <c r="T47" s="32"/>
      <c r="U47" s="11"/>
      <c r="V47" s="11"/>
      <c r="W47" s="11"/>
    </row>
    <row r="48" spans="1:23" ht="31.5" x14ac:dyDescent="0.25">
      <c r="A48" s="104"/>
      <c r="B48" s="91"/>
      <c r="C48" s="90"/>
      <c r="D48" s="3" t="s">
        <v>184</v>
      </c>
      <c r="E48" s="9">
        <v>10.279</v>
      </c>
      <c r="F48" s="9">
        <v>9.7059999999999995</v>
      </c>
      <c r="G48" s="97"/>
      <c r="H48" s="97"/>
      <c r="I48" s="52"/>
      <c r="J48" s="52"/>
      <c r="K48" s="52"/>
      <c r="L48" s="52"/>
      <c r="M48" s="53"/>
      <c r="N48" s="53"/>
      <c r="O48" s="53"/>
      <c r="P48" s="53"/>
      <c r="Q48" s="8" t="b">
        <v>1</v>
      </c>
      <c r="R48" s="8"/>
      <c r="S48" s="8"/>
      <c r="T48" s="32"/>
      <c r="U48" s="11"/>
      <c r="V48" s="11"/>
      <c r="W48" s="11"/>
    </row>
    <row r="49" spans="1:23" ht="31.5" x14ac:dyDescent="0.25">
      <c r="A49" s="104"/>
      <c r="B49" s="91"/>
      <c r="C49" s="90"/>
      <c r="D49" s="3" t="s">
        <v>185</v>
      </c>
      <c r="E49" s="9">
        <v>4.5228999999999999</v>
      </c>
      <c r="F49" s="9">
        <v>4.33</v>
      </c>
      <c r="G49" s="97"/>
      <c r="H49" s="97"/>
      <c r="I49" s="52"/>
      <c r="J49" s="52"/>
      <c r="K49" s="52"/>
      <c r="L49" s="52"/>
      <c r="M49" s="53"/>
      <c r="N49" s="53"/>
      <c r="O49" s="53"/>
      <c r="P49" s="53"/>
      <c r="Q49" s="8" t="b">
        <v>1</v>
      </c>
      <c r="R49" s="8"/>
      <c r="S49" s="8"/>
      <c r="T49" s="32"/>
      <c r="U49" s="11"/>
      <c r="V49" s="11"/>
      <c r="W49" s="11"/>
    </row>
    <row r="50" spans="1:23" ht="31.5" x14ac:dyDescent="0.25">
      <c r="A50" s="104"/>
      <c r="B50" s="91"/>
      <c r="C50" s="90"/>
      <c r="D50" s="3" t="s">
        <v>186</v>
      </c>
      <c r="E50" s="9">
        <v>12.407</v>
      </c>
      <c r="F50" s="9">
        <v>12.827</v>
      </c>
      <c r="G50" s="98"/>
      <c r="H50" s="98"/>
      <c r="I50" s="52"/>
      <c r="J50" s="52"/>
      <c r="K50" s="52"/>
      <c r="L50" s="52"/>
      <c r="M50" s="53"/>
      <c r="N50" s="53"/>
      <c r="O50" s="53"/>
      <c r="P50" s="53"/>
      <c r="Q50" s="8" t="b">
        <v>1</v>
      </c>
      <c r="R50" s="8"/>
      <c r="S50" s="8"/>
      <c r="T50" s="32"/>
      <c r="U50" s="11"/>
      <c r="V50" s="11"/>
      <c r="W50" s="11"/>
    </row>
    <row r="51" spans="1:23" ht="31.5" x14ac:dyDescent="0.25">
      <c r="A51" s="104"/>
      <c r="B51" s="91"/>
      <c r="C51" s="1" t="s">
        <v>145</v>
      </c>
      <c r="D51" s="50"/>
      <c r="E51" s="51"/>
      <c r="F51" s="51"/>
      <c r="G51" s="9">
        <v>17.010000000000002</v>
      </c>
      <c r="H51" s="9">
        <v>22.567</v>
      </c>
      <c r="I51" s="52"/>
      <c r="J51" s="52"/>
      <c r="K51" s="52"/>
      <c r="L51" s="52"/>
      <c r="M51" s="53"/>
      <c r="N51" s="53"/>
      <c r="O51" s="53"/>
      <c r="P51" s="53"/>
      <c r="Q51" s="8" t="b">
        <v>1</v>
      </c>
      <c r="R51" s="8"/>
      <c r="S51" s="8"/>
      <c r="T51" s="32"/>
      <c r="U51" s="11"/>
      <c r="V51" s="11"/>
      <c r="W51" s="11"/>
    </row>
    <row r="52" spans="1:23" ht="63" customHeight="1" x14ac:dyDescent="0.25">
      <c r="A52" s="104"/>
      <c r="B52" s="91"/>
      <c r="C52" s="90" t="s">
        <v>146</v>
      </c>
      <c r="D52" s="3" t="s">
        <v>187</v>
      </c>
      <c r="E52" s="9">
        <v>27.49</v>
      </c>
      <c r="F52" s="9">
        <v>25.361999999999998</v>
      </c>
      <c r="G52" s="96">
        <v>68.08</v>
      </c>
      <c r="H52" s="96">
        <v>60.064</v>
      </c>
      <c r="I52" s="52"/>
      <c r="J52" s="52"/>
      <c r="K52" s="52"/>
      <c r="L52" s="52"/>
      <c r="M52" s="53"/>
      <c r="N52" s="53"/>
      <c r="O52" s="53"/>
      <c r="P52" s="53"/>
      <c r="Q52" s="8" t="b">
        <v>1</v>
      </c>
      <c r="R52" s="8"/>
      <c r="S52" s="8"/>
      <c r="T52" s="67" t="s">
        <v>498</v>
      </c>
      <c r="U52" s="11"/>
      <c r="V52" s="11"/>
      <c r="W52" s="11"/>
    </row>
    <row r="53" spans="1:23" ht="15.75" x14ac:dyDescent="0.25">
      <c r="A53" s="104"/>
      <c r="B53" s="91"/>
      <c r="C53" s="90"/>
      <c r="D53" s="3" t="s">
        <v>188</v>
      </c>
      <c r="E53" s="9">
        <v>33.396999999999998</v>
      </c>
      <c r="F53" s="9">
        <v>28.606000000000002</v>
      </c>
      <c r="G53" s="97"/>
      <c r="H53" s="97"/>
      <c r="I53" s="52"/>
      <c r="J53" s="52"/>
      <c r="K53" s="52"/>
      <c r="L53" s="52"/>
      <c r="M53" s="53"/>
      <c r="N53" s="53"/>
      <c r="O53" s="53"/>
      <c r="P53" s="53"/>
      <c r="Q53" s="8" t="b">
        <v>1</v>
      </c>
      <c r="R53" s="8"/>
      <c r="S53" s="8"/>
      <c r="T53" s="68"/>
      <c r="U53" s="11"/>
      <c r="V53" s="11"/>
      <c r="W53" s="11"/>
    </row>
    <row r="54" spans="1:23" ht="15.75" x14ac:dyDescent="0.25">
      <c r="A54" s="104"/>
      <c r="B54" s="91"/>
      <c r="C54" s="90"/>
      <c r="D54" s="3" t="s">
        <v>189</v>
      </c>
      <c r="E54" s="9">
        <v>7.1959999999999997</v>
      </c>
      <c r="F54" s="9">
        <v>6.0960000000000001</v>
      </c>
      <c r="G54" s="98"/>
      <c r="H54" s="98"/>
      <c r="I54" s="52"/>
      <c r="J54" s="52"/>
      <c r="K54" s="52"/>
      <c r="L54" s="52"/>
      <c r="M54" s="53"/>
      <c r="N54" s="53"/>
      <c r="O54" s="53"/>
      <c r="P54" s="53"/>
      <c r="Q54" s="8" t="b">
        <v>1</v>
      </c>
      <c r="R54" s="8"/>
      <c r="S54" s="8"/>
      <c r="T54" s="69"/>
      <c r="U54" s="11"/>
      <c r="V54" s="11"/>
      <c r="W54" s="11"/>
    </row>
    <row r="55" spans="1:23" ht="15.75" customHeight="1" x14ac:dyDescent="0.25">
      <c r="A55" s="104"/>
      <c r="B55" s="91" t="s">
        <v>11</v>
      </c>
      <c r="C55" s="90" t="s">
        <v>34</v>
      </c>
      <c r="D55" s="12" t="s">
        <v>190</v>
      </c>
      <c r="E55" s="9">
        <v>2.1269999999999998</v>
      </c>
      <c r="F55" s="9">
        <v>8.8789999999999996</v>
      </c>
      <c r="G55" s="96">
        <v>100</v>
      </c>
      <c r="H55" s="96">
        <v>100</v>
      </c>
      <c r="I55" s="52"/>
      <c r="J55" s="52"/>
      <c r="K55" s="52"/>
      <c r="L55" s="52"/>
      <c r="M55" s="53"/>
      <c r="N55" s="53"/>
      <c r="O55" s="53"/>
      <c r="P55" s="53"/>
      <c r="Q55" s="8" t="b">
        <v>0</v>
      </c>
      <c r="R55" s="8"/>
      <c r="S55" s="8"/>
      <c r="T55" s="113" t="s">
        <v>609</v>
      </c>
      <c r="U55" s="113" t="s">
        <v>473</v>
      </c>
      <c r="V55" s="113" t="s">
        <v>472</v>
      </c>
      <c r="W55" s="11"/>
    </row>
    <row r="56" spans="1:23" ht="15.75" x14ac:dyDescent="0.25">
      <c r="A56" s="104"/>
      <c r="B56" s="91"/>
      <c r="C56" s="90"/>
      <c r="D56" s="12" t="s">
        <v>37</v>
      </c>
      <c r="E56" s="9">
        <v>6.9980000000000002</v>
      </c>
      <c r="F56" s="9">
        <v>7.3289999999999997</v>
      </c>
      <c r="G56" s="97"/>
      <c r="H56" s="97"/>
      <c r="I56" s="52"/>
      <c r="J56" s="52"/>
      <c r="K56" s="52"/>
      <c r="L56" s="52"/>
      <c r="M56" s="53"/>
      <c r="N56" s="53"/>
      <c r="O56" s="53"/>
      <c r="P56" s="53"/>
      <c r="Q56" s="8" t="b">
        <v>0</v>
      </c>
      <c r="R56" s="8"/>
      <c r="S56" s="8"/>
      <c r="T56" s="113"/>
      <c r="U56" s="113"/>
      <c r="V56" s="113"/>
      <c r="W56" s="11"/>
    </row>
    <row r="57" spans="1:23" ht="30" x14ac:dyDescent="0.25">
      <c r="A57" s="104"/>
      <c r="B57" s="91"/>
      <c r="C57" s="90"/>
      <c r="D57" s="12" t="s">
        <v>36</v>
      </c>
      <c r="E57" s="9">
        <v>66.42</v>
      </c>
      <c r="F57" s="9">
        <v>55.9</v>
      </c>
      <c r="G57" s="97"/>
      <c r="H57" s="97"/>
      <c r="I57" s="7" t="s">
        <v>90</v>
      </c>
      <c r="J57" s="7" t="s">
        <v>91</v>
      </c>
      <c r="K57" s="7" t="s">
        <v>89</v>
      </c>
      <c r="L57" s="52"/>
      <c r="M57" s="29">
        <v>5.91303</v>
      </c>
      <c r="N57" s="29">
        <v>6.4160000000000004</v>
      </c>
      <c r="O57" s="29">
        <v>6.7587999999999999</v>
      </c>
      <c r="P57" s="29">
        <v>8.7750000000000004</v>
      </c>
      <c r="Q57" s="8" t="b">
        <v>0</v>
      </c>
      <c r="R57" s="8"/>
      <c r="S57" s="8"/>
      <c r="T57" s="113"/>
      <c r="U57" s="113"/>
      <c r="V57" s="113"/>
      <c r="W57" s="11"/>
    </row>
    <row r="58" spans="1:23" ht="15.75" x14ac:dyDescent="0.25">
      <c r="A58" s="104"/>
      <c r="B58" s="91"/>
      <c r="C58" s="90"/>
      <c r="D58" s="12" t="s">
        <v>38</v>
      </c>
      <c r="E58" s="9">
        <v>5.8150000000000004</v>
      </c>
      <c r="F58" s="9">
        <v>8.7040000000000006</v>
      </c>
      <c r="G58" s="97"/>
      <c r="H58" s="97"/>
      <c r="I58" s="52"/>
      <c r="J58" s="52"/>
      <c r="K58" s="52"/>
      <c r="L58" s="52"/>
      <c r="M58" s="53"/>
      <c r="N58" s="53"/>
      <c r="O58" s="53"/>
      <c r="P58" s="53"/>
      <c r="Q58" s="8" t="b">
        <v>0</v>
      </c>
      <c r="R58" s="8"/>
      <c r="S58" s="8"/>
      <c r="T58" s="113"/>
      <c r="U58" s="113"/>
      <c r="V58" s="113"/>
      <c r="W58" s="11"/>
    </row>
    <row r="59" spans="1:23" ht="15.75" x14ac:dyDescent="0.25">
      <c r="A59" s="104"/>
      <c r="B59" s="91"/>
      <c r="C59" s="90"/>
      <c r="D59" s="12" t="s">
        <v>39</v>
      </c>
      <c r="E59" s="9">
        <v>15.17</v>
      </c>
      <c r="F59" s="9">
        <v>13.541</v>
      </c>
      <c r="G59" s="97"/>
      <c r="H59" s="97"/>
      <c r="I59" s="7" t="s">
        <v>86</v>
      </c>
      <c r="J59" s="7" t="s">
        <v>101</v>
      </c>
      <c r="K59" s="7" t="s">
        <v>102</v>
      </c>
      <c r="L59" s="52"/>
      <c r="M59" s="29">
        <v>8.2500000000000004E-2</v>
      </c>
      <c r="N59" s="29">
        <v>9.6000000000000002E-2</v>
      </c>
      <c r="O59" s="29">
        <v>99.474000000000004</v>
      </c>
      <c r="P59" s="29">
        <v>99.584999999999994</v>
      </c>
      <c r="Q59" s="8" t="b">
        <v>0</v>
      </c>
      <c r="R59" s="8"/>
      <c r="S59" s="8"/>
      <c r="T59" s="113"/>
      <c r="U59" s="113"/>
      <c r="V59" s="113"/>
      <c r="W59" s="11"/>
    </row>
    <row r="60" spans="1:23" ht="15.75" x14ac:dyDescent="0.25">
      <c r="A60" s="104"/>
      <c r="B60" s="91"/>
      <c r="C60" s="90"/>
      <c r="D60" s="12" t="s">
        <v>40</v>
      </c>
      <c r="E60" s="9">
        <v>0.24099999999999999</v>
      </c>
      <c r="F60" s="9">
        <v>0.37</v>
      </c>
      <c r="G60" s="97"/>
      <c r="H60" s="97"/>
      <c r="I60" s="52"/>
      <c r="J60" s="52"/>
      <c r="K60" s="52"/>
      <c r="L60" s="52"/>
      <c r="M60" s="53"/>
      <c r="N60" s="53"/>
      <c r="O60" s="53"/>
      <c r="P60" s="53"/>
      <c r="Q60" s="8" t="b">
        <v>0</v>
      </c>
      <c r="R60" s="8"/>
      <c r="S60" s="8"/>
      <c r="T60" s="113"/>
      <c r="U60" s="113"/>
      <c r="V60" s="113"/>
      <c r="W60" s="11"/>
    </row>
    <row r="61" spans="1:23" ht="15.75" x14ac:dyDescent="0.25">
      <c r="A61" s="104"/>
      <c r="B61" s="91"/>
      <c r="C61" s="90"/>
      <c r="D61" s="12" t="s">
        <v>41</v>
      </c>
      <c r="E61" s="9">
        <v>0.32379999999999998</v>
      </c>
      <c r="F61" s="9">
        <v>0.24099999999999999</v>
      </c>
      <c r="G61" s="97"/>
      <c r="H61" s="97"/>
      <c r="I61" s="52"/>
      <c r="J61" s="52"/>
      <c r="K61" s="52"/>
      <c r="L61" s="52"/>
      <c r="M61" s="53"/>
      <c r="N61" s="53"/>
      <c r="O61" s="53"/>
      <c r="P61" s="53"/>
      <c r="Q61" s="8" t="b">
        <v>0</v>
      </c>
      <c r="R61" s="8"/>
      <c r="S61" s="8"/>
      <c r="T61" s="113"/>
      <c r="U61" s="113"/>
      <c r="V61" s="113"/>
      <c r="W61" s="11"/>
    </row>
    <row r="62" spans="1:23" ht="15.75" x14ac:dyDescent="0.25">
      <c r="A62" s="104"/>
      <c r="B62" s="91"/>
      <c r="C62" s="90"/>
      <c r="D62" s="12" t="s">
        <v>191</v>
      </c>
      <c r="E62" s="9">
        <v>0.1338</v>
      </c>
      <c r="F62" s="9">
        <v>0.224</v>
      </c>
      <c r="G62" s="97"/>
      <c r="H62" s="97"/>
      <c r="I62" s="52"/>
      <c r="J62" s="52"/>
      <c r="K62" s="52"/>
      <c r="L62" s="52"/>
      <c r="M62" s="53"/>
      <c r="N62" s="53"/>
      <c r="O62" s="53"/>
      <c r="P62" s="53"/>
      <c r="Q62" s="8" t="b">
        <v>0</v>
      </c>
      <c r="R62" s="8"/>
      <c r="S62" s="8"/>
      <c r="T62" s="113"/>
      <c r="U62" s="113"/>
      <c r="V62" s="113"/>
      <c r="W62" s="11"/>
    </row>
    <row r="63" spans="1:23" ht="15.75" x14ac:dyDescent="0.25">
      <c r="A63" s="104"/>
      <c r="B63" s="91"/>
      <c r="C63" s="90"/>
      <c r="D63" s="12" t="s">
        <v>44</v>
      </c>
      <c r="E63" s="14">
        <v>0.754</v>
      </c>
      <c r="F63" s="14">
        <v>0.85499999999999998</v>
      </c>
      <c r="G63" s="97"/>
      <c r="H63" s="97"/>
      <c r="I63" s="54"/>
      <c r="J63" s="54"/>
      <c r="K63" s="54"/>
      <c r="L63" s="54"/>
      <c r="M63" s="55"/>
      <c r="N63" s="55"/>
      <c r="O63" s="55"/>
      <c r="P63" s="55"/>
      <c r="Q63" s="8" t="b">
        <v>0</v>
      </c>
      <c r="R63" s="10"/>
      <c r="S63" s="10"/>
      <c r="T63" s="113"/>
      <c r="U63" s="113"/>
      <c r="V63" s="113"/>
      <c r="W63" s="11"/>
    </row>
    <row r="64" spans="1:23" ht="15.75" x14ac:dyDescent="0.25">
      <c r="A64" s="104"/>
      <c r="B64" s="91"/>
      <c r="C64" s="90"/>
      <c r="D64" s="12" t="s">
        <v>45</v>
      </c>
      <c r="E64" s="14">
        <v>0.115</v>
      </c>
      <c r="F64" s="14">
        <v>0.22500000000000001</v>
      </c>
      <c r="G64" s="97"/>
      <c r="H64" s="97"/>
      <c r="I64" s="54"/>
      <c r="J64" s="54"/>
      <c r="K64" s="54"/>
      <c r="L64" s="54"/>
      <c r="M64" s="55"/>
      <c r="N64" s="55"/>
      <c r="O64" s="55"/>
      <c r="P64" s="55"/>
      <c r="Q64" s="8" t="b">
        <v>0</v>
      </c>
      <c r="R64" s="10"/>
      <c r="S64" s="10"/>
      <c r="T64" s="113"/>
      <c r="U64" s="113"/>
      <c r="V64" s="113"/>
      <c r="W64" s="11"/>
    </row>
    <row r="65" spans="1:23" ht="15.75" x14ac:dyDescent="0.25">
      <c r="A65" s="104"/>
      <c r="B65" s="91"/>
      <c r="C65" s="90"/>
      <c r="D65" s="12" t="s">
        <v>46</v>
      </c>
      <c r="E65" s="9" t="s">
        <v>196</v>
      </c>
      <c r="F65" s="9" t="s">
        <v>196</v>
      </c>
      <c r="G65" s="97"/>
      <c r="H65" s="97"/>
      <c r="I65" s="54"/>
      <c r="J65" s="54"/>
      <c r="K65" s="54"/>
      <c r="L65" s="54"/>
      <c r="M65" s="55"/>
      <c r="N65" s="55"/>
      <c r="O65" s="55"/>
      <c r="P65" s="55"/>
      <c r="Q65" s="8" t="b">
        <v>0</v>
      </c>
      <c r="R65" s="10"/>
      <c r="S65" s="10"/>
      <c r="T65" s="113"/>
      <c r="U65" s="113"/>
      <c r="V65" s="113"/>
      <c r="W65" s="11"/>
    </row>
    <row r="66" spans="1:23" ht="15.75" x14ac:dyDescent="0.25">
      <c r="A66" s="104"/>
      <c r="B66" s="91"/>
      <c r="C66" s="90"/>
      <c r="D66" s="12" t="s">
        <v>47</v>
      </c>
      <c r="E66" s="14">
        <v>1.504</v>
      </c>
      <c r="F66" s="14">
        <v>3.0219999999999998</v>
      </c>
      <c r="G66" s="97"/>
      <c r="H66" s="97"/>
      <c r="I66" s="54"/>
      <c r="J66" s="54"/>
      <c r="K66" s="54"/>
      <c r="L66" s="54"/>
      <c r="M66" s="55"/>
      <c r="N66" s="55"/>
      <c r="O66" s="55"/>
      <c r="P66" s="55"/>
      <c r="Q66" s="8" t="b">
        <v>0</v>
      </c>
      <c r="R66" s="10"/>
      <c r="S66" s="10"/>
      <c r="T66" s="113"/>
      <c r="U66" s="113"/>
      <c r="V66" s="113"/>
      <c r="W66" s="11"/>
    </row>
    <row r="67" spans="1:23" ht="15.75" x14ac:dyDescent="0.25">
      <c r="A67" s="104"/>
      <c r="B67" s="91"/>
      <c r="C67" s="90"/>
      <c r="D67" s="12" t="s">
        <v>48</v>
      </c>
      <c r="E67" s="14">
        <v>0.39</v>
      </c>
      <c r="F67" s="14">
        <v>0.68</v>
      </c>
      <c r="G67" s="97"/>
      <c r="H67" s="97"/>
      <c r="I67" s="54"/>
      <c r="J67" s="54"/>
      <c r="K67" s="54"/>
      <c r="L67" s="54"/>
      <c r="M67" s="55"/>
      <c r="N67" s="55"/>
      <c r="O67" s="55"/>
      <c r="P67" s="55"/>
      <c r="Q67" s="8" t="b">
        <v>0</v>
      </c>
      <c r="R67" s="10"/>
      <c r="S67" s="10"/>
      <c r="T67" s="113"/>
      <c r="U67" s="113"/>
      <c r="V67" s="113"/>
      <c r="W67" s="11"/>
    </row>
    <row r="68" spans="1:23" ht="31.5" x14ac:dyDescent="0.25">
      <c r="A68" s="104"/>
      <c r="B68" s="91"/>
      <c r="C68" s="90"/>
      <c r="D68" s="12" t="s">
        <v>49</v>
      </c>
      <c r="E68" s="14">
        <v>2.4E-2</v>
      </c>
      <c r="F68" s="14">
        <v>2.9000000000000001E-2</v>
      </c>
      <c r="G68" s="97"/>
      <c r="H68" s="97"/>
      <c r="I68" s="54"/>
      <c r="J68" s="54"/>
      <c r="K68" s="54"/>
      <c r="L68" s="54"/>
      <c r="M68" s="55"/>
      <c r="N68" s="55"/>
      <c r="O68" s="55"/>
      <c r="P68" s="55"/>
      <c r="Q68" s="8" t="b">
        <v>0</v>
      </c>
      <c r="R68" s="10"/>
      <c r="S68" s="10"/>
      <c r="T68" s="113"/>
      <c r="U68" s="113"/>
      <c r="V68" s="113"/>
      <c r="W68" s="11"/>
    </row>
    <row r="69" spans="1:23" ht="31.5" x14ac:dyDescent="0.25">
      <c r="A69" s="104"/>
      <c r="B69" s="91"/>
      <c r="C69" s="90"/>
      <c r="D69" s="12" t="s">
        <v>50</v>
      </c>
      <c r="E69" s="14">
        <v>2.5999999999999999E-3</v>
      </c>
      <c r="F69" s="14">
        <v>1E-3</v>
      </c>
      <c r="G69" s="98"/>
      <c r="H69" s="98"/>
      <c r="I69" s="54"/>
      <c r="J69" s="54"/>
      <c r="K69" s="54"/>
      <c r="L69" s="54"/>
      <c r="M69" s="55"/>
      <c r="N69" s="55"/>
      <c r="O69" s="55"/>
      <c r="P69" s="55"/>
      <c r="Q69" s="8" t="b">
        <v>0</v>
      </c>
      <c r="R69" s="10"/>
      <c r="S69" s="10"/>
      <c r="T69" s="113"/>
      <c r="U69" s="113"/>
      <c r="V69" s="113"/>
      <c r="W69" s="11"/>
    </row>
    <row r="70" spans="1:23" ht="15.75" x14ac:dyDescent="0.25">
      <c r="A70" s="104"/>
      <c r="B70" s="91" t="s">
        <v>13</v>
      </c>
      <c r="C70" s="90" t="s">
        <v>367</v>
      </c>
      <c r="D70" s="3" t="s">
        <v>65</v>
      </c>
      <c r="E70" s="15">
        <v>67.319000000000003</v>
      </c>
      <c r="F70" s="15">
        <v>68.132999999999996</v>
      </c>
      <c r="G70" s="99">
        <v>100</v>
      </c>
      <c r="H70" s="99">
        <v>100</v>
      </c>
      <c r="I70" s="7" t="s">
        <v>86</v>
      </c>
      <c r="J70" s="7" t="s">
        <v>103</v>
      </c>
      <c r="K70" s="7" t="s">
        <v>104</v>
      </c>
      <c r="L70" s="7" t="s">
        <v>107</v>
      </c>
      <c r="M70" s="15">
        <v>62.024099999999997</v>
      </c>
      <c r="N70" s="15">
        <v>63.54</v>
      </c>
      <c r="O70" s="99">
        <v>100</v>
      </c>
      <c r="P70" s="99">
        <v>100</v>
      </c>
      <c r="Q70" s="8" t="b">
        <v>0</v>
      </c>
      <c r="R70" s="11"/>
      <c r="S70" s="11"/>
      <c r="T70" s="44"/>
      <c r="U70" s="44"/>
      <c r="V70" s="67" t="s">
        <v>479</v>
      </c>
      <c r="W70" s="11"/>
    </row>
    <row r="71" spans="1:23" ht="15.75" x14ac:dyDescent="0.25">
      <c r="A71" s="104"/>
      <c r="B71" s="91"/>
      <c r="C71" s="90"/>
      <c r="D71" s="3" t="s">
        <v>195</v>
      </c>
      <c r="E71" s="15">
        <v>19.498999999999999</v>
      </c>
      <c r="F71" s="15">
        <v>17.137</v>
      </c>
      <c r="G71" s="101"/>
      <c r="H71" s="101"/>
      <c r="I71" s="7" t="s">
        <v>86</v>
      </c>
      <c r="J71" s="7" t="s">
        <v>103</v>
      </c>
      <c r="K71" s="7" t="s">
        <v>105</v>
      </c>
      <c r="L71" s="7" t="s">
        <v>107</v>
      </c>
      <c r="M71" s="15">
        <v>16.512799999999999</v>
      </c>
      <c r="N71" s="15">
        <v>14.568</v>
      </c>
      <c r="O71" s="101"/>
      <c r="P71" s="101"/>
      <c r="Q71" s="8" t="b">
        <v>0</v>
      </c>
      <c r="R71" s="11"/>
      <c r="S71" s="11"/>
      <c r="T71" s="11"/>
      <c r="U71" s="11"/>
      <c r="V71" s="68"/>
      <c r="W71" s="11"/>
    </row>
    <row r="72" spans="1:23" ht="15.75" x14ac:dyDescent="0.25">
      <c r="A72" s="104"/>
      <c r="B72" s="91"/>
      <c r="C72" s="90"/>
      <c r="D72" s="3" t="s">
        <v>196</v>
      </c>
      <c r="E72" s="15">
        <v>13.1807</v>
      </c>
      <c r="F72" s="15">
        <v>14.73</v>
      </c>
      <c r="G72" s="100"/>
      <c r="H72" s="100"/>
      <c r="I72" s="7" t="s">
        <v>86</v>
      </c>
      <c r="J72" s="7" t="s">
        <v>103</v>
      </c>
      <c r="K72" s="7" t="s">
        <v>106</v>
      </c>
      <c r="L72" s="7" t="s">
        <v>107</v>
      </c>
      <c r="M72" s="15">
        <v>7.9</v>
      </c>
      <c r="N72" s="15">
        <v>7.0620000000000003</v>
      </c>
      <c r="O72" s="100"/>
      <c r="P72" s="100"/>
      <c r="Q72" s="8" t="b">
        <v>0</v>
      </c>
      <c r="R72" s="11"/>
      <c r="S72" s="11"/>
      <c r="T72" s="11"/>
      <c r="U72" s="11"/>
      <c r="V72" s="69"/>
      <c r="W72" s="11"/>
    </row>
    <row r="73" spans="1:23" ht="94.5" x14ac:dyDescent="0.25">
      <c r="A73" s="104"/>
      <c r="B73" s="91"/>
      <c r="C73" s="90" t="s">
        <v>192</v>
      </c>
      <c r="D73" s="3" t="s">
        <v>102</v>
      </c>
      <c r="E73" s="15">
        <v>7.1239999999999997</v>
      </c>
      <c r="F73" s="15">
        <v>8.6780000000000008</v>
      </c>
      <c r="G73" s="99">
        <v>7.1369999999999996</v>
      </c>
      <c r="H73" s="99">
        <v>8.6829999999999998</v>
      </c>
      <c r="I73" s="50"/>
      <c r="J73" s="43" t="s">
        <v>605</v>
      </c>
      <c r="K73" s="50"/>
      <c r="L73" s="50"/>
      <c r="M73" s="51"/>
      <c r="N73" s="51"/>
      <c r="O73" s="51"/>
      <c r="P73" s="51"/>
      <c r="Q73" s="8" t="b">
        <v>0</v>
      </c>
      <c r="R73" s="11"/>
      <c r="S73" s="11"/>
      <c r="T73" s="11"/>
      <c r="U73" s="11"/>
      <c r="V73" s="43" t="s">
        <v>606</v>
      </c>
      <c r="W73" s="11"/>
    </row>
    <row r="74" spans="1:23" ht="15.75" x14ac:dyDescent="0.25">
      <c r="A74" s="104"/>
      <c r="B74" s="91"/>
      <c r="C74" s="90"/>
      <c r="D74" s="3" t="s">
        <v>197</v>
      </c>
      <c r="E74" s="15">
        <v>1.3299999999999999E-2</v>
      </c>
      <c r="F74" s="15">
        <v>5.0000000000000001E-3</v>
      </c>
      <c r="G74" s="100"/>
      <c r="H74" s="100"/>
      <c r="I74" s="50"/>
      <c r="J74" s="50"/>
      <c r="K74" s="50"/>
      <c r="L74" s="50"/>
      <c r="M74" s="51"/>
      <c r="N74" s="51"/>
      <c r="O74" s="51"/>
      <c r="P74" s="51"/>
      <c r="Q74" s="8" t="b">
        <v>0</v>
      </c>
      <c r="R74" s="11"/>
      <c r="S74" s="11"/>
      <c r="T74" s="11"/>
      <c r="U74" s="11"/>
      <c r="V74" s="11"/>
      <c r="W74" s="11"/>
    </row>
    <row r="75" spans="1:23" ht="15.75" x14ac:dyDescent="0.25">
      <c r="A75" s="104"/>
      <c r="B75" s="91"/>
      <c r="C75" s="90" t="s">
        <v>193</v>
      </c>
      <c r="D75" s="3" t="s">
        <v>198</v>
      </c>
      <c r="E75" s="15">
        <v>5.49</v>
      </c>
      <c r="F75" s="15">
        <v>3.7120000000000002</v>
      </c>
      <c r="G75" s="99">
        <v>25.411000000000001</v>
      </c>
      <c r="H75" s="99">
        <v>21.805</v>
      </c>
      <c r="I75" s="50"/>
      <c r="J75" s="50"/>
      <c r="K75" s="50"/>
      <c r="L75" s="50"/>
      <c r="M75" s="51"/>
      <c r="N75" s="51"/>
      <c r="O75" s="51"/>
      <c r="P75" s="51"/>
      <c r="Q75" s="8" t="b">
        <v>1</v>
      </c>
      <c r="R75" s="11"/>
      <c r="S75" s="11"/>
      <c r="T75" s="11"/>
      <c r="U75" s="11"/>
      <c r="V75" s="11"/>
      <c r="W75" s="11"/>
    </row>
    <row r="76" spans="1:23" ht="15.75" x14ac:dyDescent="0.25">
      <c r="A76" s="104"/>
      <c r="B76" s="91"/>
      <c r="C76" s="90"/>
      <c r="D76" s="3" t="s">
        <v>199</v>
      </c>
      <c r="E76" s="15">
        <v>1.9079999999999999</v>
      </c>
      <c r="F76" s="15">
        <v>1.325</v>
      </c>
      <c r="G76" s="101"/>
      <c r="H76" s="101"/>
      <c r="I76" s="50"/>
      <c r="J76" s="50"/>
      <c r="K76" s="50"/>
      <c r="L76" s="50"/>
      <c r="M76" s="51"/>
      <c r="N76" s="51"/>
      <c r="O76" s="51"/>
      <c r="P76" s="51"/>
      <c r="Q76" s="8" t="b">
        <v>1</v>
      </c>
      <c r="R76" s="11"/>
      <c r="S76" s="11"/>
      <c r="T76" s="11"/>
      <c r="U76" s="11"/>
      <c r="V76" s="11"/>
      <c r="W76" s="11"/>
    </row>
    <row r="77" spans="1:23" ht="15.75" x14ac:dyDescent="0.25">
      <c r="A77" s="104"/>
      <c r="B77" s="91"/>
      <c r="C77" s="90"/>
      <c r="D77" s="3" t="s">
        <v>200</v>
      </c>
      <c r="E77" s="15">
        <v>16.577000000000002</v>
      </c>
      <c r="F77" s="15">
        <v>15.034000000000001</v>
      </c>
      <c r="G77" s="101"/>
      <c r="H77" s="101"/>
      <c r="I77" s="50"/>
      <c r="J77" s="50"/>
      <c r="K77" s="50"/>
      <c r="L77" s="50"/>
      <c r="M77" s="51"/>
      <c r="N77" s="51"/>
      <c r="O77" s="51"/>
      <c r="P77" s="51"/>
      <c r="Q77" s="8" t="b">
        <v>1</v>
      </c>
      <c r="R77" s="11"/>
      <c r="S77" s="11"/>
      <c r="T77" s="11"/>
      <c r="U77" s="11"/>
      <c r="V77" s="11"/>
      <c r="W77" s="11"/>
    </row>
    <row r="78" spans="1:23" ht="31.5" x14ac:dyDescent="0.25">
      <c r="A78" s="104"/>
      <c r="B78" s="91"/>
      <c r="C78" s="90"/>
      <c r="D78" s="3" t="s">
        <v>201</v>
      </c>
      <c r="E78" s="15">
        <v>0.84</v>
      </c>
      <c r="F78" s="15">
        <v>0.85099999999999998</v>
      </c>
      <c r="G78" s="101"/>
      <c r="H78" s="101"/>
      <c r="I78" s="50"/>
      <c r="J78" s="50"/>
      <c r="K78" s="50"/>
      <c r="L78" s="50"/>
      <c r="M78" s="51"/>
      <c r="N78" s="51"/>
      <c r="O78" s="51"/>
      <c r="P78" s="51"/>
      <c r="Q78" s="8" t="b">
        <v>1</v>
      </c>
      <c r="R78" s="11"/>
      <c r="S78" s="11"/>
      <c r="T78" s="11"/>
      <c r="U78" s="11"/>
      <c r="V78" s="11"/>
      <c r="W78" s="11"/>
    </row>
    <row r="79" spans="1:23" ht="15.75" x14ac:dyDescent="0.25">
      <c r="A79" s="104"/>
      <c r="B79" s="91"/>
      <c r="C79" s="90"/>
      <c r="D79" s="3" t="s">
        <v>202</v>
      </c>
      <c r="E79" s="15">
        <v>0.48970000000000002</v>
      </c>
      <c r="F79" s="15">
        <v>0.74299999999999999</v>
      </c>
      <c r="G79" s="101"/>
      <c r="H79" s="101"/>
      <c r="I79" s="50"/>
      <c r="J79" s="50"/>
      <c r="K79" s="50"/>
      <c r="L79" s="50"/>
      <c r="M79" s="51"/>
      <c r="N79" s="51"/>
      <c r="O79" s="51"/>
      <c r="P79" s="51"/>
      <c r="Q79" s="8" t="b">
        <v>1</v>
      </c>
      <c r="R79" s="11"/>
      <c r="S79" s="11"/>
      <c r="T79" s="11"/>
      <c r="U79" s="11"/>
      <c r="V79" s="11"/>
      <c r="W79" s="11"/>
    </row>
    <row r="80" spans="1:23" ht="31.5" x14ac:dyDescent="0.25">
      <c r="A80" s="104"/>
      <c r="B80" s="91"/>
      <c r="C80" s="90"/>
      <c r="D80" s="3" t="s">
        <v>203</v>
      </c>
      <c r="E80" s="15">
        <v>0.1016</v>
      </c>
      <c r="F80" s="15">
        <v>0.14099999999999999</v>
      </c>
      <c r="G80" s="100"/>
      <c r="H80" s="100"/>
      <c r="I80" s="50"/>
      <c r="J80" s="50"/>
      <c r="K80" s="50"/>
      <c r="L80" s="50"/>
      <c r="M80" s="51"/>
      <c r="N80" s="51"/>
      <c r="O80" s="51"/>
      <c r="P80" s="51"/>
      <c r="Q80" s="8" t="b">
        <v>1</v>
      </c>
      <c r="R80" s="11"/>
      <c r="S80" s="11"/>
      <c r="T80" s="11"/>
      <c r="U80" s="11"/>
      <c r="V80" s="11"/>
      <c r="W80" s="11"/>
    </row>
    <row r="81" spans="1:23" ht="15.75" x14ac:dyDescent="0.25">
      <c r="A81" s="104"/>
      <c r="B81" s="91"/>
      <c r="C81" s="90" t="s">
        <v>368</v>
      </c>
      <c r="D81" s="3" t="s">
        <v>102</v>
      </c>
      <c r="E81" s="15">
        <v>0.62</v>
      </c>
      <c r="F81" s="15">
        <v>0.38600000000000001</v>
      </c>
      <c r="G81" s="99">
        <v>0.65</v>
      </c>
      <c r="H81" s="99">
        <v>0.41699999999999998</v>
      </c>
      <c r="I81" s="50"/>
      <c r="J81" s="50"/>
      <c r="K81" s="50"/>
      <c r="L81" s="50"/>
      <c r="M81" s="51"/>
      <c r="N81" s="51"/>
      <c r="O81" s="51"/>
      <c r="P81" s="51"/>
      <c r="Q81" s="8" t="b">
        <v>0</v>
      </c>
      <c r="R81" s="11"/>
      <c r="S81" s="11"/>
      <c r="T81" s="11"/>
      <c r="U81" s="11"/>
      <c r="V81" s="11"/>
      <c r="W81" s="11"/>
    </row>
    <row r="82" spans="1:23" ht="15.75" x14ac:dyDescent="0.25">
      <c r="A82" s="104"/>
      <c r="B82" s="91"/>
      <c r="C82" s="90"/>
      <c r="D82" s="3" t="s">
        <v>197</v>
      </c>
      <c r="E82" s="15">
        <v>3.2000000000000001E-2</v>
      </c>
      <c r="F82" s="15">
        <v>3.1E-2</v>
      </c>
      <c r="G82" s="100"/>
      <c r="H82" s="100"/>
      <c r="I82" s="50"/>
      <c r="J82" s="50"/>
      <c r="K82" s="50"/>
      <c r="L82" s="50"/>
      <c r="M82" s="51"/>
      <c r="N82" s="51"/>
      <c r="O82" s="51"/>
      <c r="P82" s="51"/>
      <c r="Q82" s="8" t="b">
        <v>0</v>
      </c>
      <c r="R82" s="11"/>
      <c r="S82" s="11"/>
      <c r="T82" s="11"/>
      <c r="U82" s="11"/>
      <c r="V82" s="11"/>
      <c r="W82" s="11"/>
    </row>
    <row r="83" spans="1:23" ht="15.75" x14ac:dyDescent="0.25">
      <c r="A83" s="104"/>
      <c r="B83" s="91"/>
      <c r="C83" s="90" t="s">
        <v>194</v>
      </c>
      <c r="D83" s="3" t="s">
        <v>204</v>
      </c>
      <c r="E83" s="15">
        <v>4.4999999999999998E-2</v>
      </c>
      <c r="F83" s="15">
        <v>4.8000000000000001E-2</v>
      </c>
      <c r="G83" s="99">
        <v>0.82399999999999995</v>
      </c>
      <c r="H83" s="99">
        <v>1.1200000000000001</v>
      </c>
      <c r="I83" s="50"/>
      <c r="J83" s="50"/>
      <c r="K83" s="50"/>
      <c r="L83" s="50"/>
      <c r="M83" s="51"/>
      <c r="N83" s="51"/>
      <c r="O83" s="51"/>
      <c r="P83" s="51"/>
      <c r="Q83" s="11" t="b">
        <v>1</v>
      </c>
      <c r="R83" s="11"/>
      <c r="S83" s="11"/>
      <c r="T83" s="11"/>
      <c r="U83" s="11"/>
      <c r="V83" s="11"/>
      <c r="W83" s="11"/>
    </row>
    <row r="84" spans="1:23" ht="15.75" x14ac:dyDescent="0.25">
      <c r="A84" s="104"/>
      <c r="B84" s="91"/>
      <c r="C84" s="90"/>
      <c r="D84" s="3" t="s">
        <v>205</v>
      </c>
      <c r="E84" s="15">
        <v>0.05</v>
      </c>
      <c r="F84" s="15">
        <v>0.192</v>
      </c>
      <c r="G84" s="101"/>
      <c r="H84" s="101"/>
      <c r="I84" s="50"/>
      <c r="J84" s="50"/>
      <c r="K84" s="50"/>
      <c r="L84" s="50"/>
      <c r="M84" s="51"/>
      <c r="N84" s="51"/>
      <c r="O84" s="51"/>
      <c r="P84" s="51"/>
      <c r="Q84" s="11" t="b">
        <v>1</v>
      </c>
      <c r="R84" s="11"/>
      <c r="S84" s="11"/>
      <c r="T84" s="11"/>
      <c r="U84" s="11"/>
      <c r="V84" s="11"/>
      <c r="W84" s="11"/>
    </row>
    <row r="85" spans="1:23" ht="15.75" x14ac:dyDescent="0.25">
      <c r="A85" s="104"/>
      <c r="B85" s="91"/>
      <c r="C85" s="90"/>
      <c r="D85" s="3" t="s">
        <v>206</v>
      </c>
      <c r="E85" s="15">
        <v>0.125</v>
      </c>
      <c r="F85" s="15">
        <v>0.248</v>
      </c>
      <c r="G85" s="101"/>
      <c r="H85" s="101"/>
      <c r="I85" s="50"/>
      <c r="J85" s="50"/>
      <c r="K85" s="50"/>
      <c r="L85" s="50"/>
      <c r="M85" s="51"/>
      <c r="N85" s="51"/>
      <c r="O85" s="51"/>
      <c r="P85" s="51"/>
      <c r="Q85" s="11" t="b">
        <v>1</v>
      </c>
      <c r="R85" s="11"/>
      <c r="S85" s="11"/>
      <c r="T85" s="11"/>
      <c r="U85" s="11"/>
      <c r="V85" s="11"/>
      <c r="W85" s="11"/>
    </row>
    <row r="86" spans="1:23" ht="15.75" x14ac:dyDescent="0.25">
      <c r="A86" s="104"/>
      <c r="B86" s="91"/>
      <c r="C86" s="90"/>
      <c r="D86" s="3" t="s">
        <v>207</v>
      </c>
      <c r="E86" s="15">
        <v>2.9000000000000001E-2</v>
      </c>
      <c r="F86" s="15">
        <v>0.05</v>
      </c>
      <c r="G86" s="101"/>
      <c r="H86" s="101"/>
      <c r="I86" s="50"/>
      <c r="J86" s="50"/>
      <c r="K86" s="50"/>
      <c r="L86" s="50"/>
      <c r="M86" s="51"/>
      <c r="N86" s="51"/>
      <c r="O86" s="51"/>
      <c r="P86" s="51"/>
      <c r="Q86" s="11" t="b">
        <v>1</v>
      </c>
      <c r="R86" s="11"/>
      <c r="S86" s="11"/>
      <c r="T86" s="11"/>
      <c r="U86" s="11"/>
      <c r="V86" s="11"/>
      <c r="W86" s="11"/>
    </row>
    <row r="87" spans="1:23" ht="15.75" x14ac:dyDescent="0.25">
      <c r="A87" s="104"/>
      <c r="B87" s="91"/>
      <c r="C87" s="90"/>
      <c r="D87" s="3" t="s">
        <v>208</v>
      </c>
      <c r="E87" s="15">
        <v>0.10100000000000001</v>
      </c>
      <c r="F87" s="15">
        <v>5.8999999999999997E-2</v>
      </c>
      <c r="G87" s="101"/>
      <c r="H87" s="101"/>
      <c r="I87" s="50"/>
      <c r="J87" s="50"/>
      <c r="K87" s="50"/>
      <c r="L87" s="50"/>
      <c r="M87" s="51"/>
      <c r="N87" s="51"/>
      <c r="O87" s="51"/>
      <c r="P87" s="51"/>
      <c r="Q87" s="11" t="b">
        <v>1</v>
      </c>
      <c r="R87" s="11"/>
      <c r="S87" s="11"/>
      <c r="T87" s="11"/>
      <c r="U87" s="11"/>
      <c r="V87" s="11"/>
      <c r="W87" s="11"/>
    </row>
    <row r="88" spans="1:23" ht="15.75" x14ac:dyDescent="0.25">
      <c r="A88" s="104"/>
      <c r="B88" s="91"/>
      <c r="C88" s="90"/>
      <c r="D88" s="3" t="s">
        <v>209</v>
      </c>
      <c r="E88" s="15">
        <v>0.184</v>
      </c>
      <c r="F88" s="15">
        <v>0.20300000000000001</v>
      </c>
      <c r="G88" s="101"/>
      <c r="H88" s="101"/>
      <c r="I88" s="50"/>
      <c r="J88" s="50"/>
      <c r="K88" s="50"/>
      <c r="L88" s="50"/>
      <c r="M88" s="51"/>
      <c r="N88" s="51"/>
      <c r="O88" s="51"/>
      <c r="P88" s="51"/>
      <c r="Q88" s="11" t="b">
        <v>1</v>
      </c>
      <c r="R88" s="11"/>
      <c r="S88" s="11"/>
      <c r="T88" s="11"/>
      <c r="U88" s="11"/>
      <c r="V88" s="11"/>
      <c r="W88" s="11"/>
    </row>
    <row r="89" spans="1:23" ht="15.75" x14ac:dyDescent="0.25">
      <c r="A89" s="104"/>
      <c r="B89" s="91"/>
      <c r="C89" s="90"/>
      <c r="D89" s="3" t="s">
        <v>210</v>
      </c>
      <c r="E89" s="15">
        <v>0.04</v>
      </c>
      <c r="F89" s="15">
        <v>9.2999999999999999E-2</v>
      </c>
      <c r="G89" s="101"/>
      <c r="H89" s="101"/>
      <c r="I89" s="50"/>
      <c r="J89" s="50"/>
      <c r="K89" s="50"/>
      <c r="L89" s="50"/>
      <c r="M89" s="51"/>
      <c r="N89" s="51"/>
      <c r="O89" s="51"/>
      <c r="P89" s="51"/>
      <c r="Q89" s="11" t="b">
        <v>1</v>
      </c>
      <c r="R89" s="11"/>
      <c r="S89" s="11"/>
      <c r="T89" s="11"/>
      <c r="U89" s="11"/>
      <c r="V89" s="11"/>
      <c r="W89" s="11"/>
    </row>
    <row r="90" spans="1:23" ht="15.75" x14ac:dyDescent="0.25">
      <c r="A90" s="104"/>
      <c r="B90" s="91"/>
      <c r="C90" s="90"/>
      <c r="D90" s="3" t="s">
        <v>211</v>
      </c>
      <c r="E90" s="15">
        <v>0.04</v>
      </c>
      <c r="F90" s="15">
        <v>0.03</v>
      </c>
      <c r="G90" s="101"/>
      <c r="H90" s="101"/>
      <c r="I90" s="50"/>
      <c r="J90" s="50"/>
      <c r="K90" s="50"/>
      <c r="L90" s="50"/>
      <c r="M90" s="51"/>
      <c r="N90" s="51"/>
      <c r="O90" s="51"/>
      <c r="P90" s="51"/>
      <c r="Q90" s="11" t="b">
        <v>1</v>
      </c>
      <c r="R90" s="11"/>
      <c r="S90" s="11"/>
      <c r="T90" s="11"/>
      <c r="U90" s="11"/>
      <c r="V90" s="11"/>
      <c r="W90" s="11"/>
    </row>
    <row r="91" spans="1:23" ht="15.75" x14ac:dyDescent="0.25">
      <c r="A91" s="104"/>
      <c r="B91" s="91"/>
      <c r="C91" s="90"/>
      <c r="D91" s="3" t="s">
        <v>212</v>
      </c>
      <c r="E91" s="15">
        <v>1.3299999999999999E-2</v>
      </c>
      <c r="F91" s="15">
        <v>0.01</v>
      </c>
      <c r="G91" s="101"/>
      <c r="H91" s="101"/>
      <c r="I91" s="50"/>
      <c r="J91" s="50"/>
      <c r="K91" s="50"/>
      <c r="L91" s="50"/>
      <c r="M91" s="51"/>
      <c r="N91" s="51"/>
      <c r="O91" s="51"/>
      <c r="P91" s="51"/>
      <c r="Q91" s="11" t="b">
        <v>1</v>
      </c>
      <c r="R91" s="11"/>
      <c r="S91" s="11"/>
      <c r="T91" s="11"/>
      <c r="U91" s="11"/>
      <c r="V91" s="11"/>
      <c r="W91" s="11"/>
    </row>
    <row r="92" spans="1:23" ht="15.75" x14ac:dyDescent="0.25">
      <c r="A92" s="104"/>
      <c r="B92" s="91"/>
      <c r="C92" s="90"/>
      <c r="D92" s="3" t="s">
        <v>213</v>
      </c>
      <c r="E92" s="15">
        <v>6.9000000000000006E-2</v>
      </c>
      <c r="F92" s="15">
        <v>4.2999999999999997E-2</v>
      </c>
      <c r="G92" s="101"/>
      <c r="H92" s="101"/>
      <c r="I92" s="50"/>
      <c r="J92" s="50"/>
      <c r="K92" s="50"/>
      <c r="L92" s="50"/>
      <c r="M92" s="51"/>
      <c r="N92" s="51"/>
      <c r="O92" s="51"/>
      <c r="P92" s="51"/>
      <c r="Q92" s="11" t="b">
        <v>1</v>
      </c>
      <c r="R92" s="11"/>
      <c r="S92" s="11"/>
      <c r="T92" s="11"/>
      <c r="U92" s="11"/>
      <c r="V92" s="11"/>
      <c r="W92" s="11"/>
    </row>
    <row r="93" spans="1:23" ht="15.75" x14ac:dyDescent="0.25">
      <c r="A93" s="104"/>
      <c r="B93" s="91"/>
      <c r="C93" s="90"/>
      <c r="D93" s="3" t="s">
        <v>214</v>
      </c>
      <c r="E93" s="15">
        <v>4.8000000000000001E-2</v>
      </c>
      <c r="F93" s="15">
        <v>2.7E-2</v>
      </c>
      <c r="G93" s="101"/>
      <c r="H93" s="101"/>
      <c r="I93" s="50"/>
      <c r="J93" s="50"/>
      <c r="K93" s="50"/>
      <c r="L93" s="50"/>
      <c r="M93" s="51"/>
      <c r="N93" s="51"/>
      <c r="O93" s="51"/>
      <c r="P93" s="51"/>
      <c r="Q93" s="11" t="b">
        <v>1</v>
      </c>
      <c r="R93" s="11"/>
      <c r="S93" s="11"/>
      <c r="T93" s="11"/>
      <c r="U93" s="11"/>
      <c r="V93" s="11"/>
      <c r="W93" s="11"/>
    </row>
    <row r="94" spans="1:23" ht="15.75" x14ac:dyDescent="0.25">
      <c r="A94" s="104"/>
      <c r="B94" s="91"/>
      <c r="C94" s="90"/>
      <c r="D94" s="3" t="s">
        <v>215</v>
      </c>
      <c r="E94" s="15">
        <v>7.4899999999999994E-2</v>
      </c>
      <c r="F94" s="15">
        <v>0.11600000000000001</v>
      </c>
      <c r="G94" s="101"/>
      <c r="H94" s="101"/>
      <c r="I94" s="50"/>
      <c r="J94" s="50"/>
      <c r="K94" s="50"/>
      <c r="L94" s="50"/>
      <c r="M94" s="51"/>
      <c r="N94" s="51"/>
      <c r="O94" s="51"/>
      <c r="P94" s="51"/>
      <c r="Q94" s="11" t="b">
        <v>1</v>
      </c>
      <c r="R94" s="11"/>
      <c r="S94" s="11"/>
      <c r="T94" s="11"/>
      <c r="U94" s="11"/>
      <c r="V94" s="11"/>
      <c r="W94" s="11"/>
    </row>
    <row r="95" spans="1:23" ht="15.75" x14ac:dyDescent="0.25">
      <c r="A95" s="104"/>
      <c r="B95" s="91"/>
      <c r="C95" s="90"/>
      <c r="D95" s="3" t="s">
        <v>216</v>
      </c>
      <c r="E95" s="9" t="s">
        <v>196</v>
      </c>
      <c r="F95" s="9" t="s">
        <v>196</v>
      </c>
      <c r="G95" s="101"/>
      <c r="H95" s="101"/>
      <c r="I95" s="50"/>
      <c r="J95" s="50"/>
      <c r="K95" s="50"/>
      <c r="L95" s="50"/>
      <c r="M95" s="51"/>
      <c r="N95" s="51"/>
      <c r="O95" s="51"/>
      <c r="P95" s="51"/>
      <c r="Q95" s="11" t="b">
        <v>1</v>
      </c>
      <c r="R95" s="11"/>
      <c r="S95" s="11"/>
      <c r="T95" s="11"/>
      <c r="U95" s="11"/>
      <c r="V95" s="11"/>
      <c r="W95" s="11"/>
    </row>
    <row r="96" spans="1:23" ht="15.75" x14ac:dyDescent="0.25">
      <c r="A96" s="104"/>
      <c r="B96" s="91"/>
      <c r="C96" s="90"/>
      <c r="D96" s="3" t="s">
        <v>217</v>
      </c>
      <c r="E96" s="9" t="s">
        <v>196</v>
      </c>
      <c r="F96" s="9" t="s">
        <v>196</v>
      </c>
      <c r="G96" s="101"/>
      <c r="H96" s="101"/>
      <c r="I96" s="50"/>
      <c r="J96" s="50"/>
      <c r="K96" s="50"/>
      <c r="L96" s="50"/>
      <c r="M96" s="51"/>
      <c r="N96" s="51"/>
      <c r="O96" s="51"/>
      <c r="P96" s="51"/>
      <c r="Q96" s="11" t="b">
        <v>1</v>
      </c>
      <c r="R96" s="11"/>
      <c r="S96" s="11"/>
      <c r="T96" s="11"/>
      <c r="U96" s="11"/>
      <c r="V96" s="11"/>
      <c r="W96" s="11"/>
    </row>
    <row r="97" spans="1:23" ht="15.75" x14ac:dyDescent="0.25">
      <c r="A97" s="104"/>
      <c r="B97" s="91"/>
      <c r="C97" s="90"/>
      <c r="D97" s="3" t="s">
        <v>218</v>
      </c>
      <c r="E97" s="9" t="s">
        <v>196</v>
      </c>
      <c r="F97" s="9" t="s">
        <v>196</v>
      </c>
      <c r="G97" s="100"/>
      <c r="H97" s="100"/>
      <c r="I97" s="50"/>
      <c r="J97" s="50"/>
      <c r="K97" s="50"/>
      <c r="L97" s="50"/>
      <c r="M97" s="51"/>
      <c r="N97" s="51"/>
      <c r="O97" s="51"/>
      <c r="P97" s="51"/>
      <c r="Q97" s="11" t="b">
        <v>1</v>
      </c>
      <c r="R97" s="11"/>
      <c r="S97" s="11"/>
      <c r="T97" s="11"/>
      <c r="U97" s="11"/>
      <c r="V97" s="11"/>
      <c r="W97" s="11"/>
    </row>
    <row r="98" spans="1:23" ht="126" x14ac:dyDescent="0.25">
      <c r="A98" s="104"/>
      <c r="B98" s="91" t="s">
        <v>128</v>
      </c>
      <c r="C98" s="90" t="s">
        <v>219</v>
      </c>
      <c r="D98" s="3" t="s">
        <v>228</v>
      </c>
      <c r="E98" s="15">
        <v>1.758</v>
      </c>
      <c r="F98" s="15">
        <v>8.3290000000000006</v>
      </c>
      <c r="G98" s="99">
        <v>7.1879999999999997</v>
      </c>
      <c r="H98" s="99">
        <v>13.602</v>
      </c>
      <c r="I98" s="28" t="s">
        <v>86</v>
      </c>
      <c r="J98" s="28" t="s">
        <v>375</v>
      </c>
      <c r="K98" s="50"/>
      <c r="L98" s="28" t="s">
        <v>376</v>
      </c>
      <c r="M98" s="51"/>
      <c r="N98" s="51"/>
      <c r="O98" s="15">
        <v>95.730400000000003</v>
      </c>
      <c r="P98" s="15">
        <v>95.177000000000007</v>
      </c>
      <c r="Q98" s="11" t="b">
        <v>0</v>
      </c>
      <c r="R98" s="11"/>
      <c r="S98" s="11"/>
      <c r="T98" s="67" t="s">
        <v>486</v>
      </c>
      <c r="U98" s="11"/>
      <c r="V98" s="11"/>
      <c r="W98" s="11"/>
    </row>
    <row r="99" spans="1:23" ht="126" x14ac:dyDescent="0.25">
      <c r="A99" s="104"/>
      <c r="B99" s="91"/>
      <c r="C99" s="90"/>
      <c r="D99" s="3" t="s">
        <v>229</v>
      </c>
      <c r="E99" s="15">
        <v>5.43</v>
      </c>
      <c r="F99" s="15">
        <v>5.2720000000000002</v>
      </c>
      <c r="G99" s="100"/>
      <c r="H99" s="100"/>
      <c r="I99" s="28" t="s">
        <v>86</v>
      </c>
      <c r="J99" s="28" t="s">
        <v>375</v>
      </c>
      <c r="K99" s="50"/>
      <c r="L99" s="28" t="s">
        <v>376</v>
      </c>
      <c r="M99" s="51"/>
      <c r="N99" s="51"/>
      <c r="O99" s="15">
        <v>95.730400000000003</v>
      </c>
      <c r="P99" s="15">
        <v>95.177000000000007</v>
      </c>
      <c r="Q99" s="11" t="b">
        <v>0</v>
      </c>
      <c r="R99" s="11"/>
      <c r="S99" s="11"/>
      <c r="T99" s="69"/>
      <c r="U99" s="11"/>
      <c r="V99" s="11"/>
      <c r="W99" s="11"/>
    </row>
    <row r="100" spans="1:23" ht="31.5" customHeight="1" x14ac:dyDescent="0.25">
      <c r="A100" s="104"/>
      <c r="B100" s="91"/>
      <c r="C100" s="90" t="s">
        <v>220</v>
      </c>
      <c r="D100" s="3" t="s">
        <v>230</v>
      </c>
      <c r="E100" s="15">
        <v>1.405</v>
      </c>
      <c r="F100" s="15">
        <v>1.29</v>
      </c>
      <c r="G100" s="99">
        <v>6.2750000000000004</v>
      </c>
      <c r="H100" s="99">
        <v>8.4220000000000006</v>
      </c>
      <c r="I100" s="67" t="s">
        <v>86</v>
      </c>
      <c r="J100" s="67" t="s">
        <v>607</v>
      </c>
      <c r="K100" s="110"/>
      <c r="L100" s="67" t="s">
        <v>377</v>
      </c>
      <c r="M100" s="79"/>
      <c r="N100" s="79"/>
      <c r="O100" s="107" t="s">
        <v>386</v>
      </c>
      <c r="P100" s="107" t="s">
        <v>386</v>
      </c>
      <c r="Q100" s="11" t="b">
        <v>0</v>
      </c>
      <c r="R100" s="11"/>
      <c r="S100" s="11"/>
      <c r="T100" s="67" t="s">
        <v>487</v>
      </c>
      <c r="U100" s="11"/>
      <c r="V100" s="67" t="s">
        <v>488</v>
      </c>
      <c r="W100" s="11"/>
    </row>
    <row r="101" spans="1:23" ht="15.75" x14ac:dyDescent="0.25">
      <c r="A101" s="104"/>
      <c r="B101" s="91"/>
      <c r="C101" s="90"/>
      <c r="D101" s="3" t="s">
        <v>231</v>
      </c>
      <c r="E101" s="15">
        <v>4.4050000000000002</v>
      </c>
      <c r="F101" s="15">
        <v>5.2859999999999996</v>
      </c>
      <c r="G101" s="101"/>
      <c r="H101" s="101"/>
      <c r="I101" s="68"/>
      <c r="J101" s="68"/>
      <c r="K101" s="111"/>
      <c r="L101" s="68"/>
      <c r="M101" s="80"/>
      <c r="N101" s="80"/>
      <c r="O101" s="108"/>
      <c r="P101" s="108"/>
      <c r="Q101" s="11" t="b">
        <v>0</v>
      </c>
      <c r="R101" s="11"/>
      <c r="S101" s="11"/>
      <c r="T101" s="68"/>
      <c r="U101" s="11"/>
      <c r="V101" s="68"/>
      <c r="W101" s="11"/>
    </row>
    <row r="102" spans="1:23" ht="15.75" x14ac:dyDescent="0.25">
      <c r="A102" s="104"/>
      <c r="B102" s="91"/>
      <c r="C102" s="90"/>
      <c r="D102" s="3" t="s">
        <v>232</v>
      </c>
      <c r="E102" s="15">
        <v>5.8799999999999998E-2</v>
      </c>
      <c r="F102" s="15">
        <v>0.28799999999999998</v>
      </c>
      <c r="G102" s="101"/>
      <c r="H102" s="101"/>
      <c r="I102" s="68"/>
      <c r="J102" s="68"/>
      <c r="K102" s="111"/>
      <c r="L102" s="68"/>
      <c r="M102" s="80"/>
      <c r="N102" s="80"/>
      <c r="O102" s="108"/>
      <c r="P102" s="108"/>
      <c r="Q102" s="11" t="b">
        <v>0</v>
      </c>
      <c r="R102" s="11"/>
      <c r="S102" s="11"/>
      <c r="T102" s="68"/>
      <c r="U102" s="11"/>
      <c r="V102" s="68"/>
      <c r="W102" s="11"/>
    </row>
    <row r="103" spans="1:23" ht="15.75" x14ac:dyDescent="0.25">
      <c r="A103" s="104"/>
      <c r="B103" s="91"/>
      <c r="C103" s="90"/>
      <c r="D103" s="3" t="s">
        <v>233</v>
      </c>
      <c r="E103" s="15">
        <v>0.40670000000000001</v>
      </c>
      <c r="F103" s="15">
        <v>1.5580000000000001</v>
      </c>
      <c r="G103" s="100"/>
      <c r="H103" s="100"/>
      <c r="I103" s="69"/>
      <c r="J103" s="69"/>
      <c r="K103" s="112"/>
      <c r="L103" s="69"/>
      <c r="M103" s="81"/>
      <c r="N103" s="81"/>
      <c r="O103" s="109"/>
      <c r="P103" s="109"/>
      <c r="Q103" s="11" t="b">
        <v>0</v>
      </c>
      <c r="R103" s="11"/>
      <c r="S103" s="11"/>
      <c r="T103" s="69"/>
      <c r="U103" s="11"/>
      <c r="V103" s="69"/>
      <c r="W103" s="11"/>
    </row>
    <row r="104" spans="1:23" ht="94.5" x14ac:dyDescent="0.25">
      <c r="A104" s="104"/>
      <c r="B104" s="91"/>
      <c r="C104" s="1" t="s">
        <v>221</v>
      </c>
      <c r="D104" s="50"/>
      <c r="E104" s="51"/>
      <c r="F104" s="51"/>
      <c r="G104" s="15">
        <v>99.95</v>
      </c>
      <c r="H104" s="15">
        <v>99.956000000000003</v>
      </c>
      <c r="I104" s="50"/>
      <c r="J104" s="50"/>
      <c r="K104" s="50"/>
      <c r="L104" s="28" t="s">
        <v>390</v>
      </c>
      <c r="M104" s="50"/>
      <c r="N104" s="50"/>
      <c r="O104" s="50"/>
      <c r="P104" s="50"/>
      <c r="Q104" s="11" t="b">
        <v>0</v>
      </c>
      <c r="R104" s="11"/>
      <c r="S104" s="11"/>
      <c r="T104" s="28" t="s">
        <v>489</v>
      </c>
      <c r="V104" s="28" t="s">
        <v>490</v>
      </c>
      <c r="W104" s="11"/>
    </row>
    <row r="105" spans="1:23" ht="47.25" x14ac:dyDescent="0.25">
      <c r="A105" s="104"/>
      <c r="B105" s="91"/>
      <c r="C105" s="1" t="s">
        <v>222</v>
      </c>
      <c r="D105" s="50"/>
      <c r="E105" s="51"/>
      <c r="F105" s="51"/>
      <c r="G105" s="15">
        <v>4.3570000000000002</v>
      </c>
      <c r="H105" s="15">
        <v>5.1529999999999996</v>
      </c>
      <c r="I105" s="28" t="s">
        <v>86</v>
      </c>
      <c r="J105" s="28" t="s">
        <v>608</v>
      </c>
      <c r="K105" s="50"/>
      <c r="L105" s="28" t="s">
        <v>378</v>
      </c>
      <c r="M105" s="50"/>
      <c r="N105" s="50"/>
      <c r="O105" s="15">
        <v>0.91890000000000005</v>
      </c>
      <c r="P105" s="15">
        <v>0.92600000000000005</v>
      </c>
      <c r="Q105" s="11" t="b">
        <v>0</v>
      </c>
      <c r="R105" s="11"/>
      <c r="S105" s="11"/>
      <c r="T105" s="11"/>
      <c r="U105" s="11"/>
      <c r="V105" s="67" t="s">
        <v>491</v>
      </c>
      <c r="W105" s="11"/>
    </row>
    <row r="106" spans="1:23" ht="31.5" x14ac:dyDescent="0.25">
      <c r="A106" s="104"/>
      <c r="B106" s="91"/>
      <c r="C106" s="1" t="s">
        <v>223</v>
      </c>
      <c r="D106" s="50"/>
      <c r="E106" s="51"/>
      <c r="F106" s="51"/>
      <c r="G106" s="15">
        <v>0.08</v>
      </c>
      <c r="H106" s="15">
        <v>7.0999999999999994E-2</v>
      </c>
      <c r="I106" s="28" t="s">
        <v>86</v>
      </c>
      <c r="J106" s="28" t="s">
        <v>379</v>
      </c>
      <c r="K106" s="50"/>
      <c r="L106" s="50"/>
      <c r="M106" s="50"/>
      <c r="N106" s="50"/>
      <c r="O106" s="15">
        <v>8.3599999999999994E-3</v>
      </c>
      <c r="P106" s="15">
        <v>3.0000000000000001E-3</v>
      </c>
      <c r="Q106" s="11" t="b">
        <v>0</v>
      </c>
      <c r="R106" s="11"/>
      <c r="S106" s="11"/>
      <c r="T106" s="11"/>
      <c r="U106" s="11"/>
      <c r="V106" s="68"/>
      <c r="W106" s="11"/>
    </row>
    <row r="107" spans="1:23" ht="31.5" x14ac:dyDescent="0.25">
      <c r="A107" s="104"/>
      <c r="B107" s="91"/>
      <c r="C107" s="1" t="s">
        <v>224</v>
      </c>
      <c r="D107" s="50"/>
      <c r="E107" s="51"/>
      <c r="F107" s="51"/>
      <c r="G107" s="15">
        <v>0.17197999999999999</v>
      </c>
      <c r="H107" s="15">
        <v>0.17699999999999999</v>
      </c>
      <c r="I107" s="28" t="s">
        <v>86</v>
      </c>
      <c r="J107" s="28" t="s">
        <v>380</v>
      </c>
      <c r="K107" s="50"/>
      <c r="L107" s="50"/>
      <c r="M107" s="50"/>
      <c r="N107" s="50"/>
      <c r="O107" s="15">
        <v>3.0999999999999999E-3</v>
      </c>
      <c r="P107" s="15">
        <v>1E-3</v>
      </c>
      <c r="Q107" s="11" t="b">
        <v>0</v>
      </c>
      <c r="R107" s="11"/>
      <c r="S107" s="11"/>
      <c r="T107" s="11"/>
      <c r="U107" s="11"/>
      <c r="V107" s="68"/>
      <c r="W107" s="11"/>
    </row>
    <row r="108" spans="1:23" ht="31.5" x14ac:dyDescent="0.25">
      <c r="A108" s="104"/>
      <c r="B108" s="91"/>
      <c r="C108" s="1" t="s">
        <v>225</v>
      </c>
      <c r="D108" s="50"/>
      <c r="E108" s="51"/>
      <c r="F108" s="51"/>
      <c r="G108" s="15">
        <v>0.82899999999999996</v>
      </c>
      <c r="H108" s="15">
        <v>1.3120000000000001</v>
      </c>
      <c r="I108" s="28" t="s">
        <v>86</v>
      </c>
      <c r="J108" s="28" t="s">
        <v>381</v>
      </c>
      <c r="K108" s="50"/>
      <c r="L108" s="50"/>
      <c r="M108" s="50"/>
      <c r="N108" s="50"/>
      <c r="O108" s="15">
        <v>1.3277000000000001</v>
      </c>
      <c r="P108" s="15">
        <v>1.962</v>
      </c>
      <c r="Q108" s="11" t="b">
        <v>0</v>
      </c>
      <c r="R108" s="11"/>
      <c r="S108" s="11"/>
      <c r="T108" s="11"/>
      <c r="U108" s="11"/>
      <c r="V108" s="68"/>
      <c r="W108" s="11"/>
    </row>
    <row r="109" spans="1:23" ht="15.75" x14ac:dyDescent="0.25">
      <c r="A109" s="104"/>
      <c r="B109" s="91"/>
      <c r="C109" s="90" t="s">
        <v>226</v>
      </c>
      <c r="D109" s="3" t="s">
        <v>234</v>
      </c>
      <c r="E109" s="15">
        <v>31.44</v>
      </c>
      <c r="F109" s="15">
        <v>23.491</v>
      </c>
      <c r="G109" s="102">
        <v>35.57</v>
      </c>
      <c r="H109" s="102">
        <v>26.085000000000001</v>
      </c>
      <c r="I109" s="50"/>
      <c r="J109" s="50"/>
      <c r="K109" s="50"/>
      <c r="L109" s="50"/>
      <c r="M109" s="50"/>
      <c r="N109" s="50"/>
      <c r="O109" s="50"/>
      <c r="P109" s="50"/>
      <c r="Q109" s="11"/>
      <c r="R109" s="11"/>
      <c r="S109" s="11"/>
      <c r="T109" s="11"/>
      <c r="U109" s="11"/>
      <c r="V109" s="69"/>
      <c r="W109" s="11"/>
    </row>
    <row r="110" spans="1:23" ht="15.75" x14ac:dyDescent="0.25">
      <c r="A110" s="104"/>
      <c r="B110" s="91"/>
      <c r="C110" s="90"/>
      <c r="D110" s="3" t="s">
        <v>235</v>
      </c>
      <c r="E110" s="15">
        <v>1.02</v>
      </c>
      <c r="F110" s="15">
        <v>0.50900000000000001</v>
      </c>
      <c r="G110" s="102"/>
      <c r="H110" s="102"/>
      <c r="I110" s="50"/>
      <c r="J110" s="50"/>
      <c r="K110" s="50"/>
      <c r="L110" s="50"/>
      <c r="M110" s="50"/>
      <c r="N110" s="50"/>
      <c r="O110" s="50"/>
      <c r="P110" s="50"/>
      <c r="Q110" s="11"/>
      <c r="R110" s="11"/>
      <c r="S110" s="11"/>
      <c r="T110" s="11"/>
      <c r="U110" s="11"/>
      <c r="V110" s="11"/>
      <c r="W110" s="11"/>
    </row>
    <row r="111" spans="1:23" ht="15.75" x14ac:dyDescent="0.25">
      <c r="A111" s="104"/>
      <c r="B111" s="91"/>
      <c r="C111" s="90"/>
      <c r="D111" s="3" t="s">
        <v>236</v>
      </c>
      <c r="E111" s="15">
        <v>3.1040000000000001</v>
      </c>
      <c r="F111" s="15">
        <v>2.085</v>
      </c>
      <c r="G111" s="102"/>
      <c r="H111" s="102"/>
      <c r="I111" s="50"/>
      <c r="J111" s="50"/>
      <c r="K111" s="50"/>
      <c r="L111" s="50"/>
      <c r="M111" s="50"/>
      <c r="N111" s="50"/>
      <c r="O111" s="50"/>
      <c r="P111" s="50"/>
      <c r="Q111" s="11"/>
      <c r="R111" s="11"/>
      <c r="S111" s="11"/>
      <c r="T111" s="11"/>
      <c r="U111" s="11"/>
      <c r="V111" s="11"/>
      <c r="W111" s="11"/>
    </row>
    <row r="112" spans="1:23" ht="15.75" x14ac:dyDescent="0.25">
      <c r="A112" s="104"/>
      <c r="B112" s="91"/>
      <c r="C112" s="90"/>
      <c r="D112" s="3" t="s">
        <v>237</v>
      </c>
      <c r="E112" s="9" t="s">
        <v>196</v>
      </c>
      <c r="F112" s="9" t="s">
        <v>196</v>
      </c>
      <c r="G112" s="102"/>
      <c r="H112" s="102"/>
      <c r="I112" s="50"/>
      <c r="J112" s="50"/>
      <c r="K112" s="50"/>
      <c r="L112" s="50"/>
      <c r="M112" s="50"/>
      <c r="N112" s="50"/>
      <c r="O112" s="50"/>
      <c r="P112" s="50"/>
      <c r="Q112" s="11"/>
      <c r="R112" s="11"/>
      <c r="S112" s="11"/>
      <c r="T112" s="11"/>
      <c r="U112" s="11"/>
      <c r="V112" s="11"/>
      <c r="W112" s="11"/>
    </row>
    <row r="113" spans="1:23" ht="31.5" x14ac:dyDescent="0.25">
      <c r="A113" s="104"/>
      <c r="B113" s="91"/>
      <c r="C113" s="1" t="s">
        <v>227</v>
      </c>
      <c r="D113" s="50"/>
      <c r="E113" s="51"/>
      <c r="F113" s="51"/>
      <c r="G113" s="15">
        <v>58.68</v>
      </c>
      <c r="H113" s="15">
        <v>46.017000000000003</v>
      </c>
      <c r="I113" s="50"/>
      <c r="J113" s="50"/>
      <c r="K113" s="50"/>
      <c r="L113" s="50"/>
      <c r="M113" s="50"/>
      <c r="N113" s="50"/>
      <c r="O113" s="50"/>
      <c r="P113" s="50"/>
      <c r="Q113" s="11"/>
      <c r="R113" s="11"/>
      <c r="S113" s="11"/>
      <c r="T113" s="11"/>
      <c r="U113" s="11"/>
      <c r="V113" s="11"/>
      <c r="W113" s="11"/>
    </row>
    <row r="114" spans="1:23" ht="47.25" customHeight="1" x14ac:dyDescent="0.25">
      <c r="A114" s="104"/>
      <c r="B114" s="87" t="s">
        <v>129</v>
      </c>
      <c r="C114" s="1" t="s">
        <v>238</v>
      </c>
      <c r="D114" s="50"/>
      <c r="E114" s="51"/>
      <c r="F114" s="51"/>
      <c r="G114" s="15">
        <v>100</v>
      </c>
      <c r="H114" s="15">
        <v>100</v>
      </c>
      <c r="I114" s="50"/>
      <c r="J114" s="50"/>
      <c r="K114" s="50"/>
      <c r="L114" s="28" t="s">
        <v>389</v>
      </c>
      <c r="M114" s="50"/>
      <c r="N114" s="50"/>
      <c r="O114" s="50"/>
      <c r="P114" s="50"/>
      <c r="Q114" s="11" t="b">
        <v>0</v>
      </c>
      <c r="R114" s="11"/>
      <c r="S114" s="11"/>
      <c r="U114" s="11"/>
      <c r="V114" s="45" t="s">
        <v>494</v>
      </c>
      <c r="W114" s="11"/>
    </row>
    <row r="115" spans="1:23" ht="94.5" x14ac:dyDescent="0.25">
      <c r="A115" s="104"/>
      <c r="B115" s="88"/>
      <c r="C115" s="1" t="s">
        <v>239</v>
      </c>
      <c r="D115" s="50"/>
      <c r="E115" s="51"/>
      <c r="F115" s="51"/>
      <c r="G115" s="15">
        <v>69.736000000000004</v>
      </c>
      <c r="H115" s="15">
        <v>62.655999999999999</v>
      </c>
      <c r="I115" s="28" t="s">
        <v>86</v>
      </c>
      <c r="J115" s="28" t="s">
        <v>382</v>
      </c>
      <c r="K115" s="50"/>
      <c r="L115" s="28" t="s">
        <v>383</v>
      </c>
      <c r="M115" s="50"/>
      <c r="N115" s="50"/>
      <c r="O115" s="15">
        <v>78.361999999999995</v>
      </c>
      <c r="P115" s="15">
        <v>72.239999999999995</v>
      </c>
      <c r="Q115" s="11" t="b">
        <v>0</v>
      </c>
      <c r="R115" s="11"/>
      <c r="S115" s="11"/>
      <c r="T115" s="67" t="s">
        <v>492</v>
      </c>
      <c r="U115" s="11"/>
      <c r="V115" s="67" t="s">
        <v>493</v>
      </c>
      <c r="W115" s="11"/>
    </row>
    <row r="116" spans="1:23" ht="47.25" x14ac:dyDescent="0.25">
      <c r="A116" s="104"/>
      <c r="B116" s="88"/>
      <c r="C116" s="1" t="s">
        <v>240</v>
      </c>
      <c r="D116" s="50"/>
      <c r="E116" s="51"/>
      <c r="F116" s="51"/>
      <c r="G116" s="15">
        <v>69.546000000000006</v>
      </c>
      <c r="H116" s="15">
        <v>62.526000000000003</v>
      </c>
      <c r="I116" s="50"/>
      <c r="J116" s="50"/>
      <c r="K116" s="50"/>
      <c r="L116" s="50"/>
      <c r="M116" s="53"/>
      <c r="N116" s="53"/>
      <c r="O116" s="53"/>
      <c r="P116" s="53"/>
      <c r="Q116" s="11" t="b">
        <v>1</v>
      </c>
      <c r="R116" s="11"/>
      <c r="S116" s="11"/>
      <c r="T116" s="69"/>
      <c r="U116" s="11"/>
      <c r="V116" s="69"/>
      <c r="W116" s="11"/>
    </row>
    <row r="117" spans="1:23" ht="47.25" x14ac:dyDescent="0.25">
      <c r="A117" s="104"/>
      <c r="B117" s="88"/>
      <c r="C117" s="1" t="s">
        <v>241</v>
      </c>
      <c r="D117" s="50"/>
      <c r="E117" s="51"/>
      <c r="F117" s="51"/>
      <c r="G117" s="15">
        <v>70.040999999999997</v>
      </c>
      <c r="H117" s="15">
        <v>62.896000000000001</v>
      </c>
      <c r="I117" s="50"/>
      <c r="J117" s="50"/>
      <c r="K117" s="50"/>
      <c r="L117" s="50"/>
      <c r="M117" s="53"/>
      <c r="N117" s="53"/>
      <c r="O117" s="53"/>
      <c r="P117" s="53"/>
      <c r="Q117" s="11" t="b">
        <v>1</v>
      </c>
      <c r="R117" s="11"/>
      <c r="S117" s="11"/>
      <c r="T117" s="28" t="s">
        <v>495</v>
      </c>
      <c r="U117" s="11"/>
      <c r="V117" s="11"/>
      <c r="W117" s="11"/>
    </row>
    <row r="118" spans="1:23" ht="31.5" x14ac:dyDescent="0.25">
      <c r="A118" s="104"/>
      <c r="B118" s="88"/>
      <c r="C118" s="1" t="s">
        <v>242</v>
      </c>
      <c r="D118" s="50"/>
      <c r="E118" s="51"/>
      <c r="F118" s="51"/>
      <c r="G118" s="15">
        <v>69.787000000000006</v>
      </c>
      <c r="H118" s="15">
        <v>62.692</v>
      </c>
      <c r="I118" s="50"/>
      <c r="J118" s="50"/>
      <c r="K118" s="50"/>
      <c r="L118" s="50"/>
      <c r="M118" s="53"/>
      <c r="N118" s="53"/>
      <c r="O118" s="53"/>
      <c r="P118" s="53"/>
      <c r="Q118" s="11" t="b">
        <v>1</v>
      </c>
      <c r="R118" s="11"/>
      <c r="S118" s="11"/>
      <c r="T118" s="67" t="s">
        <v>496</v>
      </c>
      <c r="U118" s="11"/>
      <c r="V118" s="11"/>
      <c r="W118" s="11"/>
    </row>
    <row r="119" spans="1:23" ht="47.25" x14ac:dyDescent="0.25">
      <c r="A119" s="104"/>
      <c r="B119" s="88"/>
      <c r="C119" s="1" t="s">
        <v>243</v>
      </c>
      <c r="D119" s="50"/>
      <c r="E119" s="51"/>
      <c r="F119" s="51"/>
      <c r="G119" s="15">
        <v>69.6614</v>
      </c>
      <c r="H119" s="15">
        <v>62.594999999999999</v>
      </c>
      <c r="I119" s="50"/>
      <c r="J119" s="50"/>
      <c r="K119" s="50"/>
      <c r="L119" s="50"/>
      <c r="M119" s="53"/>
      <c r="N119" s="53"/>
      <c r="O119" s="53"/>
      <c r="P119" s="53"/>
      <c r="Q119" s="11" t="b">
        <v>1</v>
      </c>
      <c r="R119" s="11"/>
      <c r="S119" s="11"/>
      <c r="T119" s="69"/>
      <c r="U119" s="11"/>
      <c r="V119" s="11"/>
      <c r="W119" s="11"/>
    </row>
    <row r="120" spans="1:23" ht="31.5" x14ac:dyDescent="0.25">
      <c r="A120" s="104"/>
      <c r="B120" s="88"/>
      <c r="C120" s="1" t="s">
        <v>244</v>
      </c>
      <c r="D120" s="50"/>
      <c r="E120" s="51"/>
      <c r="F120" s="51"/>
      <c r="G120" s="15">
        <v>68.341999999999999</v>
      </c>
      <c r="H120" s="15">
        <v>61.616999999999997</v>
      </c>
      <c r="I120" s="50"/>
      <c r="J120" s="50"/>
      <c r="K120" s="50"/>
      <c r="L120" s="50"/>
      <c r="M120" s="53"/>
      <c r="N120" s="53"/>
      <c r="O120" s="53"/>
      <c r="P120" s="53"/>
      <c r="Q120" s="11" t="b">
        <v>1</v>
      </c>
      <c r="R120" s="11"/>
      <c r="S120" s="11"/>
      <c r="T120" s="67" t="s">
        <v>497</v>
      </c>
      <c r="U120" s="11"/>
      <c r="V120" s="11"/>
      <c r="W120" s="11"/>
    </row>
    <row r="121" spans="1:23" ht="31.5" x14ac:dyDescent="0.25">
      <c r="A121" s="104"/>
      <c r="B121" s="88"/>
      <c r="C121" s="1" t="s">
        <v>245</v>
      </c>
      <c r="D121" s="50"/>
      <c r="E121" s="51"/>
      <c r="F121" s="51"/>
      <c r="G121" s="15">
        <v>68.338999999999999</v>
      </c>
      <c r="H121" s="15">
        <v>61.62</v>
      </c>
      <c r="I121" s="50"/>
      <c r="J121" s="50"/>
      <c r="K121" s="50"/>
      <c r="L121" s="28" t="s">
        <v>389</v>
      </c>
      <c r="M121" s="53"/>
      <c r="N121" s="53"/>
      <c r="O121" s="53"/>
      <c r="P121" s="53"/>
      <c r="Q121" s="11" t="b">
        <v>1</v>
      </c>
      <c r="R121" s="11"/>
      <c r="S121" s="11"/>
      <c r="T121" s="69"/>
      <c r="U121" s="11"/>
      <c r="V121" s="11"/>
      <c r="W121" s="11"/>
    </row>
    <row r="122" spans="1:23" ht="15.75" x14ac:dyDescent="0.25">
      <c r="A122" s="104"/>
      <c r="B122" s="88"/>
      <c r="C122" s="85" t="s">
        <v>246</v>
      </c>
      <c r="D122" s="3" t="s">
        <v>247</v>
      </c>
      <c r="E122" s="16">
        <v>6.4000000000000001E-2</v>
      </c>
      <c r="F122" s="16">
        <v>2.8000000000000001E-2</v>
      </c>
      <c r="G122" s="99">
        <f>SUM(E122:E142)</f>
        <v>68.922296000000003</v>
      </c>
      <c r="H122" s="99">
        <f>SUM(F122:F142)</f>
        <v>62.02</v>
      </c>
      <c r="I122" s="50"/>
      <c r="J122" s="50"/>
      <c r="K122" s="50"/>
      <c r="L122" s="50"/>
      <c r="M122" s="53"/>
      <c r="N122" s="53"/>
      <c r="O122" s="53"/>
      <c r="P122" s="53"/>
      <c r="Q122" s="11" t="b">
        <v>1</v>
      </c>
      <c r="R122" s="11"/>
      <c r="S122" s="11"/>
      <c r="T122" s="11"/>
      <c r="U122" s="11"/>
      <c r="V122" s="11"/>
      <c r="W122" s="11"/>
    </row>
    <row r="123" spans="1:23" ht="15.75" x14ac:dyDescent="0.25">
      <c r="A123" s="104"/>
      <c r="B123" s="88"/>
      <c r="C123" s="95"/>
      <c r="D123" s="3" t="s">
        <v>248</v>
      </c>
      <c r="E123" s="16">
        <v>4.8000000000000001E-2</v>
      </c>
      <c r="F123" s="16">
        <v>3.1E-2</v>
      </c>
      <c r="G123" s="101"/>
      <c r="H123" s="101"/>
      <c r="I123" s="50"/>
      <c r="J123" s="50"/>
      <c r="K123" s="50"/>
      <c r="L123" s="50"/>
      <c r="M123" s="53"/>
      <c r="N123" s="53"/>
      <c r="O123" s="53"/>
      <c r="P123" s="53"/>
      <c r="Q123" s="11" t="b">
        <v>1</v>
      </c>
      <c r="R123" s="11"/>
      <c r="S123" s="11"/>
      <c r="T123" s="11"/>
      <c r="U123" s="11"/>
      <c r="V123" s="11"/>
      <c r="W123" s="11"/>
    </row>
    <row r="124" spans="1:23" ht="15.75" x14ac:dyDescent="0.25">
      <c r="A124" s="104"/>
      <c r="B124" s="88"/>
      <c r="C124" s="95"/>
      <c r="D124" s="3" t="s">
        <v>249</v>
      </c>
      <c r="E124" s="16">
        <v>66.928899999999999</v>
      </c>
      <c r="F124" s="16">
        <v>60.252000000000002</v>
      </c>
      <c r="G124" s="101"/>
      <c r="H124" s="101"/>
      <c r="I124" s="50"/>
      <c r="J124" s="50"/>
      <c r="K124" s="50"/>
      <c r="L124" s="50"/>
      <c r="M124" s="53"/>
      <c r="N124" s="53"/>
      <c r="O124" s="53"/>
      <c r="P124" s="53"/>
      <c r="Q124" s="11" t="b">
        <v>1</v>
      </c>
      <c r="R124" s="11"/>
      <c r="S124" s="11"/>
      <c r="T124" s="11"/>
      <c r="U124" s="11"/>
      <c r="V124" s="11"/>
      <c r="W124" s="11"/>
    </row>
    <row r="125" spans="1:23" ht="15.75" x14ac:dyDescent="0.25">
      <c r="A125" s="104"/>
      <c r="B125" s="88"/>
      <c r="C125" s="95"/>
      <c r="D125" s="3" t="s">
        <v>250</v>
      </c>
      <c r="E125" s="16">
        <v>2.1399999999999999E-2</v>
      </c>
      <c r="F125" s="16">
        <v>3.2000000000000001E-2</v>
      </c>
      <c r="G125" s="101"/>
      <c r="H125" s="101"/>
      <c r="I125" s="50"/>
      <c r="J125" s="50"/>
      <c r="K125" s="50"/>
      <c r="L125" s="50"/>
      <c r="M125" s="53"/>
      <c r="N125" s="53"/>
      <c r="O125" s="53"/>
      <c r="P125" s="53"/>
      <c r="Q125" s="11" t="b">
        <v>1</v>
      </c>
      <c r="R125" s="11"/>
      <c r="S125" s="11"/>
      <c r="T125" s="11"/>
      <c r="U125" s="11"/>
      <c r="V125" s="11"/>
      <c r="W125" s="11"/>
    </row>
    <row r="126" spans="1:23" ht="15.75" x14ac:dyDescent="0.25">
      <c r="A126" s="104"/>
      <c r="B126" s="88"/>
      <c r="C126" s="95"/>
      <c r="D126" s="3" t="s">
        <v>251</v>
      </c>
      <c r="E126" s="15">
        <v>0.36</v>
      </c>
      <c r="F126" s="15">
        <v>0.19</v>
      </c>
      <c r="G126" s="101"/>
      <c r="H126" s="101"/>
      <c r="I126" s="50"/>
      <c r="J126" s="50"/>
      <c r="K126" s="50"/>
      <c r="L126" s="50"/>
      <c r="M126" s="53"/>
      <c r="N126" s="53"/>
      <c r="O126" s="53"/>
      <c r="P126" s="53"/>
      <c r="Q126" s="11" t="b">
        <v>1</v>
      </c>
      <c r="R126" s="11"/>
      <c r="S126" s="11"/>
      <c r="T126" s="11"/>
      <c r="U126" s="11"/>
      <c r="V126" s="11"/>
      <c r="W126" s="11"/>
    </row>
    <row r="127" spans="1:23" ht="15.75" x14ac:dyDescent="0.25">
      <c r="A127" s="104"/>
      <c r="B127" s="88"/>
      <c r="C127" s="95"/>
      <c r="D127" s="3" t="s">
        <v>252</v>
      </c>
      <c r="E127" s="9" t="s">
        <v>196</v>
      </c>
      <c r="F127" s="9" t="s">
        <v>196</v>
      </c>
      <c r="G127" s="101"/>
      <c r="H127" s="101"/>
      <c r="I127" s="50"/>
      <c r="J127" s="50"/>
      <c r="K127" s="50"/>
      <c r="L127" s="50"/>
      <c r="M127" s="53"/>
      <c r="N127" s="53"/>
      <c r="O127" s="53"/>
      <c r="P127" s="53"/>
      <c r="Q127" s="11" t="b">
        <v>1</v>
      </c>
      <c r="R127" s="11"/>
      <c r="S127" s="11"/>
      <c r="T127" s="11"/>
      <c r="U127" s="11"/>
      <c r="V127" s="11"/>
      <c r="W127" s="11"/>
    </row>
    <row r="128" spans="1:23" ht="15.75" x14ac:dyDescent="0.25">
      <c r="A128" s="104"/>
      <c r="B128" s="88"/>
      <c r="C128" s="95"/>
      <c r="D128" s="3" t="s">
        <v>253</v>
      </c>
      <c r="E128" s="15">
        <v>1.6E-2</v>
      </c>
      <c r="F128" s="15">
        <v>5.0000000000000001E-3</v>
      </c>
      <c r="G128" s="101"/>
      <c r="H128" s="101"/>
      <c r="I128" s="50"/>
      <c r="J128" s="50"/>
      <c r="K128" s="50"/>
      <c r="L128" s="50"/>
      <c r="M128" s="53"/>
      <c r="N128" s="53"/>
      <c r="O128" s="53"/>
      <c r="P128" s="53"/>
      <c r="Q128" s="11" t="b">
        <v>1</v>
      </c>
      <c r="R128" s="11"/>
      <c r="S128" s="11"/>
      <c r="T128" s="11"/>
      <c r="U128" s="11"/>
      <c r="V128" s="11"/>
      <c r="W128" s="11"/>
    </row>
    <row r="129" spans="1:23" ht="15.75" x14ac:dyDescent="0.25">
      <c r="A129" s="104"/>
      <c r="B129" s="88"/>
      <c r="C129" s="95"/>
      <c r="D129" s="3" t="s">
        <v>254</v>
      </c>
      <c r="E129" s="15">
        <v>0.45219999999999999</v>
      </c>
      <c r="F129" s="15">
        <v>0.18</v>
      </c>
      <c r="G129" s="101"/>
      <c r="H129" s="101"/>
      <c r="I129" s="50"/>
      <c r="J129" s="50"/>
      <c r="K129" s="50"/>
      <c r="L129" s="50"/>
      <c r="M129" s="53"/>
      <c r="N129" s="53"/>
      <c r="O129" s="53"/>
      <c r="P129" s="53"/>
      <c r="Q129" s="11" t="b">
        <v>1</v>
      </c>
      <c r="R129" s="11"/>
      <c r="S129" s="11"/>
      <c r="T129" s="11"/>
      <c r="U129" s="11"/>
      <c r="V129" s="11"/>
      <c r="W129" s="11"/>
    </row>
    <row r="130" spans="1:23" ht="15.75" x14ac:dyDescent="0.25">
      <c r="A130" s="104"/>
      <c r="B130" s="88"/>
      <c r="C130" s="95"/>
      <c r="D130" s="3" t="s">
        <v>255</v>
      </c>
      <c r="E130" s="15">
        <v>8.0000000000000002E-3</v>
      </c>
      <c r="F130" s="15">
        <v>5.0000000000000001E-3</v>
      </c>
      <c r="G130" s="101"/>
      <c r="H130" s="101"/>
      <c r="I130" s="50"/>
      <c r="J130" s="50"/>
      <c r="K130" s="50"/>
      <c r="L130" s="50"/>
      <c r="M130" s="53"/>
      <c r="N130" s="53"/>
      <c r="O130" s="53"/>
      <c r="P130" s="53"/>
      <c r="Q130" s="11" t="b">
        <v>1</v>
      </c>
      <c r="R130" s="11"/>
      <c r="S130" s="11"/>
      <c r="T130" s="11"/>
      <c r="U130" s="11"/>
      <c r="V130" s="11"/>
      <c r="W130" s="11"/>
    </row>
    <row r="131" spans="1:23" ht="15.75" x14ac:dyDescent="0.25">
      <c r="A131" s="104"/>
      <c r="B131" s="88"/>
      <c r="C131" s="95"/>
      <c r="D131" s="3" t="s">
        <v>256</v>
      </c>
      <c r="E131" s="15">
        <v>0.80500000000000005</v>
      </c>
      <c r="F131" s="15">
        <v>1.079</v>
      </c>
      <c r="G131" s="101"/>
      <c r="H131" s="101"/>
      <c r="I131" s="50"/>
      <c r="J131" s="50"/>
      <c r="K131" s="50"/>
      <c r="L131" s="50"/>
      <c r="M131" s="53"/>
      <c r="N131" s="53"/>
      <c r="O131" s="53"/>
      <c r="P131" s="53"/>
      <c r="Q131" s="11" t="b">
        <v>1</v>
      </c>
      <c r="R131" s="11"/>
      <c r="S131" s="11"/>
      <c r="T131" s="11"/>
      <c r="U131" s="11"/>
      <c r="V131" s="11"/>
      <c r="W131" s="11"/>
    </row>
    <row r="132" spans="1:23" ht="15.75" x14ac:dyDescent="0.25">
      <c r="A132" s="104"/>
      <c r="B132" s="88"/>
      <c r="C132" s="95"/>
      <c r="D132" s="3" t="s">
        <v>257</v>
      </c>
      <c r="E132" s="15">
        <v>2.6700000000000002E-2</v>
      </c>
      <c r="F132" s="15">
        <v>8.2000000000000003E-2</v>
      </c>
      <c r="G132" s="101"/>
      <c r="H132" s="101"/>
      <c r="I132" s="50"/>
      <c r="J132" s="50"/>
      <c r="K132" s="50"/>
      <c r="L132" s="50"/>
      <c r="M132" s="53"/>
      <c r="N132" s="53"/>
      <c r="O132" s="53"/>
      <c r="P132" s="53"/>
      <c r="Q132" s="11" t="b">
        <v>1</v>
      </c>
      <c r="R132" s="11"/>
      <c r="S132" s="11"/>
      <c r="T132" s="11"/>
      <c r="U132" s="11"/>
      <c r="V132" s="11"/>
      <c r="W132" s="11"/>
    </row>
    <row r="133" spans="1:23" ht="15.75" x14ac:dyDescent="0.25">
      <c r="A133" s="104"/>
      <c r="B133" s="88"/>
      <c r="C133" s="95"/>
      <c r="D133" s="3" t="s">
        <v>258</v>
      </c>
      <c r="E133" s="15">
        <v>2.676E-3</v>
      </c>
      <c r="F133" s="15">
        <v>2E-3</v>
      </c>
      <c r="G133" s="101"/>
      <c r="H133" s="101"/>
      <c r="I133" s="50"/>
      <c r="J133" s="50"/>
      <c r="K133" s="50"/>
      <c r="L133" s="50"/>
      <c r="M133" s="53"/>
      <c r="N133" s="53"/>
      <c r="O133" s="53"/>
      <c r="P133" s="53"/>
      <c r="Q133" s="11" t="b">
        <v>1</v>
      </c>
      <c r="R133" s="11"/>
      <c r="S133" s="11"/>
      <c r="T133" s="11"/>
      <c r="U133" s="11"/>
      <c r="V133" s="11"/>
      <c r="W133" s="11"/>
    </row>
    <row r="134" spans="1:23" ht="15.75" x14ac:dyDescent="0.25">
      <c r="A134" s="104"/>
      <c r="B134" s="88"/>
      <c r="C134" s="95"/>
      <c r="D134" s="3" t="s">
        <v>259</v>
      </c>
      <c r="E134" s="15">
        <v>5.3499999999999997E-3</v>
      </c>
      <c r="F134" s="15">
        <v>7.0000000000000001E-3</v>
      </c>
      <c r="G134" s="101"/>
      <c r="H134" s="101"/>
      <c r="I134" s="50"/>
      <c r="J134" s="50"/>
      <c r="K134" s="50"/>
      <c r="L134" s="50"/>
      <c r="M134" s="53"/>
      <c r="N134" s="53"/>
      <c r="O134" s="53"/>
      <c r="P134" s="53"/>
      <c r="Q134" s="11" t="b">
        <v>1</v>
      </c>
      <c r="R134" s="11"/>
      <c r="S134" s="11"/>
      <c r="T134" s="11"/>
      <c r="U134" s="11"/>
      <c r="V134" s="11"/>
      <c r="W134" s="11"/>
    </row>
    <row r="135" spans="1:23" ht="15.75" x14ac:dyDescent="0.25">
      <c r="A135" s="104"/>
      <c r="B135" s="88"/>
      <c r="C135" s="95"/>
      <c r="D135" s="3" t="s">
        <v>260</v>
      </c>
      <c r="E135" s="15">
        <v>1.0699999999999999E-2</v>
      </c>
      <c r="F135" s="15">
        <v>5.0000000000000001E-3</v>
      </c>
      <c r="G135" s="101"/>
      <c r="H135" s="101"/>
      <c r="I135" s="50"/>
      <c r="J135" s="50"/>
      <c r="K135" s="50"/>
      <c r="L135" s="50"/>
      <c r="M135" s="53"/>
      <c r="N135" s="53"/>
      <c r="O135" s="53"/>
      <c r="P135" s="53"/>
      <c r="Q135" s="11" t="b">
        <v>1</v>
      </c>
      <c r="R135" s="11"/>
      <c r="S135" s="11"/>
      <c r="T135" s="11"/>
      <c r="U135" s="11"/>
      <c r="V135" s="11"/>
      <c r="W135" s="11"/>
    </row>
    <row r="136" spans="1:23" ht="47.25" x14ac:dyDescent="0.25">
      <c r="A136" s="104"/>
      <c r="B136" s="88"/>
      <c r="C136" s="95"/>
      <c r="D136" s="3" t="s">
        <v>261</v>
      </c>
      <c r="E136" s="15">
        <v>8.0000000000000002E-3</v>
      </c>
      <c r="F136" s="15">
        <v>1.0999999999999999E-2</v>
      </c>
      <c r="G136" s="101"/>
      <c r="H136" s="101"/>
      <c r="I136" s="50"/>
      <c r="J136" s="50"/>
      <c r="K136" s="50"/>
      <c r="L136" s="50"/>
      <c r="M136" s="53"/>
      <c r="N136" s="53"/>
      <c r="O136" s="53"/>
      <c r="P136" s="53"/>
      <c r="Q136" s="11" t="b">
        <v>1</v>
      </c>
      <c r="R136" s="11"/>
      <c r="S136" s="11"/>
      <c r="T136" s="11"/>
      <c r="U136" s="11"/>
      <c r="V136" s="11"/>
      <c r="W136" s="11"/>
    </row>
    <row r="137" spans="1:23" ht="15.75" x14ac:dyDescent="0.25">
      <c r="A137" s="104"/>
      <c r="B137" s="88"/>
      <c r="C137" s="95"/>
      <c r="D137" s="3" t="s">
        <v>262</v>
      </c>
      <c r="E137" s="15">
        <v>2.6700000000000002E-2</v>
      </c>
      <c r="F137" s="15">
        <v>2.7E-2</v>
      </c>
      <c r="G137" s="101"/>
      <c r="H137" s="101"/>
      <c r="I137" s="50"/>
      <c r="J137" s="50"/>
      <c r="K137" s="50"/>
      <c r="L137" s="50"/>
      <c r="M137" s="53"/>
      <c r="N137" s="53"/>
      <c r="O137" s="53"/>
      <c r="P137" s="53"/>
      <c r="Q137" s="11" t="b">
        <v>1</v>
      </c>
      <c r="R137" s="11"/>
      <c r="S137" s="11"/>
      <c r="T137" s="11"/>
      <c r="U137" s="11"/>
      <c r="V137" s="11"/>
      <c r="W137" s="11"/>
    </row>
    <row r="138" spans="1:23" ht="15.75" x14ac:dyDescent="0.25">
      <c r="A138" s="104"/>
      <c r="B138" s="88"/>
      <c r="C138" s="95"/>
      <c r="D138" s="3" t="s">
        <v>263</v>
      </c>
      <c r="E138" s="15">
        <v>0.13600000000000001</v>
      </c>
      <c r="F138" s="15">
        <v>8.3000000000000004E-2</v>
      </c>
      <c r="G138" s="101"/>
      <c r="H138" s="101"/>
      <c r="I138" s="50"/>
      <c r="J138" s="50"/>
      <c r="K138" s="50"/>
      <c r="L138" s="50"/>
      <c r="M138" s="53"/>
      <c r="N138" s="53"/>
      <c r="O138" s="53"/>
      <c r="P138" s="53"/>
      <c r="Q138" s="11" t="b">
        <v>1</v>
      </c>
      <c r="R138" s="11"/>
      <c r="S138" s="11"/>
      <c r="T138" s="11"/>
      <c r="U138" s="11"/>
      <c r="V138" s="11"/>
      <c r="W138" s="11"/>
    </row>
    <row r="139" spans="1:23" ht="15.75" x14ac:dyDescent="0.25">
      <c r="A139" s="104"/>
      <c r="B139" s="88"/>
      <c r="C139" s="95"/>
      <c r="D139" s="3" t="s">
        <v>264</v>
      </c>
      <c r="E139" s="9" t="s">
        <v>196</v>
      </c>
      <c r="F139" s="9" t="s">
        <v>196</v>
      </c>
      <c r="G139" s="101"/>
      <c r="H139" s="101"/>
      <c r="I139" s="50"/>
      <c r="J139" s="50"/>
      <c r="K139" s="50"/>
      <c r="L139" s="50"/>
      <c r="M139" s="53"/>
      <c r="N139" s="53"/>
      <c r="O139" s="53"/>
      <c r="P139" s="53"/>
      <c r="Q139" s="11" t="b">
        <v>1</v>
      </c>
      <c r="R139" s="11"/>
      <c r="S139" s="11"/>
      <c r="T139" s="11"/>
      <c r="U139" s="11"/>
      <c r="V139" s="11"/>
      <c r="W139" s="11"/>
    </row>
    <row r="140" spans="1:23" ht="15.75" x14ac:dyDescent="0.25">
      <c r="A140" s="104"/>
      <c r="B140" s="88"/>
      <c r="C140" s="95"/>
      <c r="D140" s="3" t="s">
        <v>265</v>
      </c>
      <c r="E140" s="9" t="s">
        <v>196</v>
      </c>
      <c r="F140" s="9" t="s">
        <v>196</v>
      </c>
      <c r="G140" s="101"/>
      <c r="H140" s="101"/>
      <c r="I140" s="50"/>
      <c r="J140" s="50"/>
      <c r="K140" s="50"/>
      <c r="L140" s="50"/>
      <c r="M140" s="53"/>
      <c r="N140" s="53"/>
      <c r="O140" s="53"/>
      <c r="P140" s="53"/>
      <c r="Q140" s="11" t="b">
        <v>1</v>
      </c>
      <c r="R140" s="11"/>
      <c r="S140" s="11"/>
      <c r="T140" s="11"/>
      <c r="U140" s="11"/>
      <c r="V140" s="11"/>
      <c r="W140" s="11"/>
    </row>
    <row r="141" spans="1:23" ht="15.75" x14ac:dyDescent="0.25">
      <c r="A141" s="104"/>
      <c r="B141" s="88"/>
      <c r="C141" s="95"/>
      <c r="D141" s="3" t="s">
        <v>266</v>
      </c>
      <c r="E141" s="15">
        <v>2.6700000000000001E-3</v>
      </c>
      <c r="F141" s="15">
        <v>1E-3</v>
      </c>
      <c r="G141" s="101"/>
      <c r="H141" s="101"/>
      <c r="I141" s="50"/>
      <c r="J141" s="50"/>
      <c r="K141" s="50"/>
      <c r="L141" s="50"/>
      <c r="M141" s="53"/>
      <c r="N141" s="53"/>
      <c r="O141" s="53"/>
      <c r="P141" s="53"/>
      <c r="Q141" s="11" t="b">
        <v>1</v>
      </c>
      <c r="R141" s="11"/>
      <c r="S141" s="11"/>
      <c r="T141" s="11"/>
      <c r="U141" s="11"/>
      <c r="V141" s="11"/>
      <c r="W141" s="11"/>
    </row>
    <row r="142" spans="1:23" ht="31.5" x14ac:dyDescent="0.25">
      <c r="A142" s="104"/>
      <c r="B142" s="89"/>
      <c r="C142" s="86"/>
      <c r="D142" s="3" t="s">
        <v>267</v>
      </c>
      <c r="E142" s="9" t="s">
        <v>196</v>
      </c>
      <c r="F142" s="9" t="s">
        <v>196</v>
      </c>
      <c r="G142" s="100"/>
      <c r="H142" s="100"/>
      <c r="I142" s="50"/>
      <c r="J142" s="50"/>
      <c r="K142" s="50"/>
      <c r="L142" s="50"/>
      <c r="M142" s="53"/>
      <c r="N142" s="53"/>
      <c r="O142" s="53"/>
      <c r="P142" s="53"/>
      <c r="Q142" s="11" t="b">
        <v>1</v>
      </c>
      <c r="R142" s="11"/>
      <c r="S142" s="11"/>
      <c r="T142" s="11"/>
      <c r="U142" s="11"/>
      <c r="V142" s="11"/>
      <c r="W142" s="11"/>
    </row>
    <row r="143" spans="1:23" ht="31.5" x14ac:dyDescent="0.25">
      <c r="A143" s="104"/>
      <c r="B143" s="87" t="s">
        <v>130</v>
      </c>
      <c r="C143" s="5" t="s">
        <v>269</v>
      </c>
      <c r="D143" s="50"/>
      <c r="E143" s="51"/>
      <c r="F143" s="51"/>
      <c r="G143" s="15">
        <v>57.018599999999999</v>
      </c>
      <c r="H143" s="15">
        <v>47.801000000000002</v>
      </c>
      <c r="I143" s="50"/>
      <c r="J143" s="50"/>
      <c r="K143" s="50"/>
      <c r="L143" s="50"/>
      <c r="M143" s="53"/>
      <c r="N143" s="53"/>
      <c r="O143" s="53"/>
      <c r="P143" s="53"/>
      <c r="Q143" s="11" t="b">
        <v>1</v>
      </c>
      <c r="R143" s="11"/>
      <c r="S143" s="11"/>
      <c r="T143" s="11"/>
      <c r="U143" s="11"/>
      <c r="V143" s="11"/>
      <c r="W143" s="11"/>
    </row>
    <row r="144" spans="1:23" ht="47.25" x14ac:dyDescent="0.25">
      <c r="A144" s="104"/>
      <c r="B144" s="88"/>
      <c r="C144" s="5" t="s">
        <v>270</v>
      </c>
      <c r="D144" s="50"/>
      <c r="E144" s="51"/>
      <c r="F144" s="51"/>
      <c r="G144" s="15">
        <v>53.935000000000002</v>
      </c>
      <c r="H144" s="15">
        <v>47.302</v>
      </c>
      <c r="I144" s="50"/>
      <c r="J144" s="50"/>
      <c r="K144" s="50"/>
      <c r="L144" s="50"/>
      <c r="M144" s="53"/>
      <c r="N144" s="53"/>
      <c r="O144" s="53"/>
      <c r="P144" s="53"/>
      <c r="Q144" s="11" t="b">
        <v>1</v>
      </c>
      <c r="R144" s="11"/>
      <c r="S144" s="11"/>
      <c r="T144" s="11"/>
      <c r="U144" s="11"/>
      <c r="V144" s="11"/>
      <c r="W144" s="11"/>
    </row>
    <row r="145" spans="1:23" ht="47.25" x14ac:dyDescent="0.25">
      <c r="A145" s="104"/>
      <c r="B145" s="88"/>
      <c r="C145" s="5" t="s">
        <v>271</v>
      </c>
      <c r="D145" s="50"/>
      <c r="E145" s="51"/>
      <c r="F145" s="51"/>
      <c r="G145" s="15">
        <v>44.961799999999997</v>
      </c>
      <c r="H145" s="15">
        <v>39.869999999999997</v>
      </c>
      <c r="I145" s="50"/>
      <c r="J145" s="50"/>
      <c r="K145" s="50"/>
      <c r="L145" s="50"/>
      <c r="M145" s="53"/>
      <c r="N145" s="53"/>
      <c r="O145" s="53"/>
      <c r="P145" s="53"/>
      <c r="Q145" s="11" t="b">
        <v>1</v>
      </c>
      <c r="R145" s="11"/>
      <c r="S145" s="11"/>
      <c r="T145" s="11"/>
      <c r="U145" s="11"/>
      <c r="V145" s="11"/>
      <c r="W145" s="11"/>
    </row>
    <row r="146" spans="1:23" ht="47.25" x14ac:dyDescent="0.25">
      <c r="A146" s="104"/>
      <c r="B146" s="88"/>
      <c r="C146" s="5" t="s">
        <v>272</v>
      </c>
      <c r="D146" s="50"/>
      <c r="E146" s="51"/>
      <c r="F146" s="51"/>
      <c r="G146" s="15">
        <v>42.521070000000002</v>
      </c>
      <c r="H146" s="15">
        <v>39.734000000000002</v>
      </c>
      <c r="I146" s="50"/>
      <c r="J146" s="50"/>
      <c r="K146" s="50"/>
      <c r="L146" s="50"/>
      <c r="M146" s="53"/>
      <c r="N146" s="53"/>
      <c r="O146" s="53"/>
      <c r="P146" s="53"/>
      <c r="Q146" s="11" t="b">
        <v>1</v>
      </c>
      <c r="R146" s="11"/>
      <c r="S146" s="11"/>
      <c r="T146" s="11"/>
      <c r="U146" s="11"/>
      <c r="V146" s="11"/>
      <c r="W146" s="11"/>
    </row>
    <row r="147" spans="1:23" ht="47.25" x14ac:dyDescent="0.25">
      <c r="A147" s="104"/>
      <c r="B147" s="88"/>
      <c r="C147" s="5" t="s">
        <v>273</v>
      </c>
      <c r="D147" s="50"/>
      <c r="E147" s="51"/>
      <c r="F147" s="51"/>
      <c r="G147" s="15">
        <v>59.609000000000002</v>
      </c>
      <c r="H147" s="15">
        <v>47.174999999999997</v>
      </c>
      <c r="I147" s="50"/>
      <c r="J147" s="50"/>
      <c r="K147" s="50"/>
      <c r="L147" s="50"/>
      <c r="M147" s="53"/>
      <c r="N147" s="53"/>
      <c r="O147" s="53"/>
      <c r="P147" s="53"/>
      <c r="Q147" s="11" t="b">
        <v>1</v>
      </c>
      <c r="R147" s="11"/>
      <c r="S147" s="11"/>
      <c r="T147" s="11"/>
      <c r="U147" s="11"/>
      <c r="V147" s="11"/>
      <c r="W147" s="11"/>
    </row>
    <row r="148" spans="1:23" ht="47.25" x14ac:dyDescent="0.25">
      <c r="A148" s="104"/>
      <c r="B148" s="88"/>
      <c r="C148" s="5" t="s">
        <v>274</v>
      </c>
      <c r="D148" s="50"/>
      <c r="E148" s="51"/>
      <c r="F148" s="51"/>
      <c r="G148" s="15">
        <v>53.526000000000003</v>
      </c>
      <c r="H148" s="15">
        <v>46.652999999999999</v>
      </c>
      <c r="I148" s="50"/>
      <c r="J148" s="50"/>
      <c r="K148" s="50"/>
      <c r="L148" s="50"/>
      <c r="M148" s="53"/>
      <c r="N148" s="53"/>
      <c r="O148" s="53"/>
      <c r="P148" s="53"/>
      <c r="Q148" s="11" t="b">
        <v>1</v>
      </c>
      <c r="R148" s="11"/>
      <c r="S148" s="11"/>
      <c r="T148" s="11"/>
      <c r="U148" s="11"/>
      <c r="V148" s="11"/>
      <c r="W148" s="11"/>
    </row>
    <row r="149" spans="1:23" ht="15.75" x14ac:dyDescent="0.25">
      <c r="A149" s="104"/>
      <c r="B149" s="88"/>
      <c r="C149" s="85" t="s">
        <v>275</v>
      </c>
      <c r="D149" s="3" t="s">
        <v>247</v>
      </c>
      <c r="E149" s="16">
        <v>13.641</v>
      </c>
      <c r="F149" s="16">
        <v>8.8030000000000008</v>
      </c>
      <c r="G149" s="99">
        <f>SUM(E149:E165)</f>
        <v>57.991414770000013</v>
      </c>
      <c r="H149" s="99">
        <f>SUM(F149:F165)</f>
        <v>49.470000000000006</v>
      </c>
      <c r="I149" s="50"/>
      <c r="J149" s="50"/>
      <c r="K149" s="50"/>
      <c r="L149" s="50"/>
      <c r="M149" s="53"/>
      <c r="N149" s="53"/>
      <c r="O149" s="53"/>
      <c r="P149" s="53"/>
      <c r="Q149" s="11" t="b">
        <v>1</v>
      </c>
      <c r="R149" s="11"/>
      <c r="S149" s="11"/>
      <c r="T149" s="11"/>
      <c r="U149" s="11"/>
      <c r="V149" s="11"/>
      <c r="W149" s="11"/>
    </row>
    <row r="150" spans="1:23" ht="15.75" x14ac:dyDescent="0.25">
      <c r="A150" s="104"/>
      <c r="B150" s="88"/>
      <c r="C150" s="95"/>
      <c r="D150" s="3" t="s">
        <v>248</v>
      </c>
      <c r="E150" s="16">
        <v>0.82099999999999995</v>
      </c>
      <c r="F150" s="16">
        <v>0.77700000000000002</v>
      </c>
      <c r="G150" s="101"/>
      <c r="H150" s="101"/>
      <c r="I150" s="50"/>
      <c r="J150" s="50"/>
      <c r="K150" s="50"/>
      <c r="L150" s="50"/>
      <c r="M150" s="53"/>
      <c r="N150" s="53"/>
      <c r="O150" s="53"/>
      <c r="P150" s="53"/>
      <c r="Q150" s="11" t="b">
        <v>1</v>
      </c>
      <c r="R150" s="11"/>
      <c r="S150" s="11"/>
      <c r="T150" s="11"/>
      <c r="U150" s="11"/>
      <c r="V150" s="11"/>
      <c r="W150" s="11"/>
    </row>
    <row r="151" spans="1:23" ht="15.75" x14ac:dyDescent="0.25">
      <c r="A151" s="104"/>
      <c r="B151" s="88"/>
      <c r="C151" s="95"/>
      <c r="D151" s="3" t="s">
        <v>249</v>
      </c>
      <c r="E151" s="16">
        <v>33.445700000000002</v>
      </c>
      <c r="F151" s="16">
        <v>30.556999999999999</v>
      </c>
      <c r="G151" s="101"/>
      <c r="H151" s="101"/>
      <c r="I151" s="50"/>
      <c r="J151" s="50"/>
      <c r="K151" s="50"/>
      <c r="L151" s="50"/>
      <c r="M151" s="53"/>
      <c r="N151" s="53"/>
      <c r="O151" s="53"/>
      <c r="P151" s="53"/>
      <c r="Q151" s="11" t="b">
        <v>1</v>
      </c>
      <c r="R151" s="11"/>
      <c r="S151" s="11"/>
      <c r="T151" s="11"/>
      <c r="U151" s="11"/>
      <c r="V151" s="11"/>
      <c r="W151" s="11"/>
    </row>
    <row r="152" spans="1:23" ht="15.75" x14ac:dyDescent="0.25">
      <c r="A152" s="104"/>
      <c r="B152" s="88"/>
      <c r="C152" s="95"/>
      <c r="D152" s="3" t="s">
        <v>250</v>
      </c>
      <c r="E152" s="16">
        <v>6.9580000000000003E-2</v>
      </c>
      <c r="F152" s="16">
        <v>4.4999999999999998E-2</v>
      </c>
      <c r="G152" s="101"/>
      <c r="H152" s="101"/>
      <c r="I152" s="50"/>
      <c r="J152" s="50"/>
      <c r="K152" s="50"/>
      <c r="L152" s="50"/>
      <c r="M152" s="53"/>
      <c r="N152" s="53"/>
      <c r="O152" s="53"/>
      <c r="P152" s="53"/>
      <c r="Q152" s="11" t="b">
        <v>1</v>
      </c>
      <c r="R152" s="11"/>
      <c r="S152" s="11"/>
      <c r="T152" s="11"/>
      <c r="U152" s="11"/>
      <c r="V152" s="11"/>
      <c r="W152" s="11"/>
    </row>
    <row r="153" spans="1:23" ht="15.75" x14ac:dyDescent="0.25">
      <c r="A153" s="104"/>
      <c r="B153" s="88"/>
      <c r="C153" s="95"/>
      <c r="D153" s="3" t="s">
        <v>251</v>
      </c>
      <c r="E153" s="15">
        <v>3.1124999999999998</v>
      </c>
      <c r="F153" s="15">
        <v>2.13</v>
      </c>
      <c r="G153" s="101"/>
      <c r="H153" s="101"/>
      <c r="I153" s="50"/>
      <c r="J153" s="50"/>
      <c r="K153" s="50"/>
      <c r="L153" s="50"/>
      <c r="M153" s="53"/>
      <c r="N153" s="53"/>
      <c r="O153" s="53"/>
      <c r="P153" s="53"/>
      <c r="Q153" s="11" t="b">
        <v>1</v>
      </c>
      <c r="R153" s="11"/>
      <c r="S153" s="11"/>
      <c r="T153" s="11"/>
      <c r="U153" s="11"/>
      <c r="V153" s="11"/>
      <c r="W153" s="11"/>
    </row>
    <row r="154" spans="1:23" ht="15.75" x14ac:dyDescent="0.25">
      <c r="A154" s="104"/>
      <c r="B154" s="88"/>
      <c r="C154" s="95"/>
      <c r="D154" s="3" t="s">
        <v>252</v>
      </c>
      <c r="E154" s="15">
        <v>5.3499999999999997E-3</v>
      </c>
      <c r="F154" s="15">
        <v>1.2999999999999999E-2</v>
      </c>
      <c r="G154" s="101"/>
      <c r="H154" s="101"/>
      <c r="I154" s="50"/>
      <c r="J154" s="50"/>
      <c r="K154" s="50"/>
      <c r="L154" s="50"/>
      <c r="M154" s="53"/>
      <c r="N154" s="53"/>
      <c r="O154" s="53"/>
      <c r="P154" s="53"/>
      <c r="Q154" s="11" t="b">
        <v>1</v>
      </c>
      <c r="R154" s="11"/>
      <c r="S154" s="11"/>
      <c r="T154" s="11"/>
      <c r="U154" s="11"/>
      <c r="V154" s="11"/>
      <c r="W154" s="11"/>
    </row>
    <row r="155" spans="1:23" ht="15.75" x14ac:dyDescent="0.25">
      <c r="A155" s="104"/>
      <c r="B155" s="88"/>
      <c r="C155" s="95"/>
      <c r="D155" s="3" t="s">
        <v>253</v>
      </c>
      <c r="E155" s="15">
        <v>0.3211</v>
      </c>
      <c r="F155" s="15">
        <v>0.151</v>
      </c>
      <c r="G155" s="101"/>
      <c r="H155" s="101"/>
      <c r="I155" s="50"/>
      <c r="J155" s="50"/>
      <c r="K155" s="50"/>
      <c r="L155" s="50"/>
      <c r="M155" s="53"/>
      <c r="N155" s="53"/>
      <c r="O155" s="53"/>
      <c r="P155" s="53"/>
      <c r="Q155" s="11" t="b">
        <v>1</v>
      </c>
      <c r="R155" s="11"/>
      <c r="S155" s="11"/>
      <c r="T155" s="11"/>
      <c r="U155" s="11"/>
      <c r="V155" s="11"/>
      <c r="W155" s="11"/>
    </row>
    <row r="156" spans="1:23" ht="15.75" x14ac:dyDescent="0.25">
      <c r="A156" s="104"/>
      <c r="B156" s="88"/>
      <c r="C156" s="95"/>
      <c r="D156" s="3" t="s">
        <v>254</v>
      </c>
      <c r="E156" s="15">
        <v>1.6833929999999999</v>
      </c>
      <c r="F156" s="15">
        <v>1.121</v>
      </c>
      <c r="G156" s="101"/>
      <c r="H156" s="101"/>
      <c r="I156" s="50"/>
      <c r="J156" s="50"/>
      <c r="K156" s="50"/>
      <c r="L156" s="50"/>
      <c r="M156" s="53"/>
      <c r="N156" s="53"/>
      <c r="O156" s="53"/>
      <c r="P156" s="53"/>
      <c r="Q156" s="11" t="b">
        <v>1</v>
      </c>
      <c r="R156" s="11"/>
      <c r="S156" s="11"/>
      <c r="T156" s="11"/>
      <c r="U156" s="11"/>
      <c r="V156" s="11"/>
      <c r="W156" s="11"/>
    </row>
    <row r="157" spans="1:23" ht="15.75" x14ac:dyDescent="0.25">
      <c r="A157" s="104"/>
      <c r="B157" s="88"/>
      <c r="C157" s="95"/>
      <c r="D157" s="3" t="s">
        <v>255</v>
      </c>
      <c r="E157" s="15">
        <v>0.14979999999999999</v>
      </c>
      <c r="F157" s="15">
        <v>7.2999999999999995E-2</v>
      </c>
      <c r="G157" s="101"/>
      <c r="H157" s="101"/>
      <c r="I157" s="50"/>
      <c r="J157" s="50"/>
      <c r="K157" s="50"/>
      <c r="L157" s="50"/>
      <c r="M157" s="53"/>
      <c r="N157" s="53"/>
      <c r="O157" s="53"/>
      <c r="P157" s="53"/>
      <c r="Q157" s="11" t="b">
        <v>1</v>
      </c>
      <c r="R157" s="11"/>
      <c r="S157" s="11"/>
      <c r="T157" s="11"/>
      <c r="U157" s="11"/>
      <c r="V157" s="11"/>
      <c r="W157" s="11"/>
    </row>
    <row r="158" spans="1:23" ht="15.75" x14ac:dyDescent="0.25">
      <c r="A158" s="104"/>
      <c r="B158" s="88"/>
      <c r="C158" s="95"/>
      <c r="D158" s="3" t="s">
        <v>256</v>
      </c>
      <c r="E158" s="15">
        <v>0.15790177</v>
      </c>
      <c r="F158" s="15">
        <v>0.10100000000000001</v>
      </c>
      <c r="G158" s="101"/>
      <c r="H158" s="101"/>
      <c r="I158" s="50"/>
      <c r="J158" s="50"/>
      <c r="K158" s="50"/>
      <c r="L158" s="50"/>
      <c r="M158" s="53"/>
      <c r="N158" s="53"/>
      <c r="O158" s="53"/>
      <c r="P158" s="53"/>
      <c r="Q158" s="11" t="b">
        <v>1</v>
      </c>
      <c r="R158" s="11"/>
      <c r="S158" s="11"/>
      <c r="T158" s="11"/>
      <c r="U158" s="11"/>
      <c r="V158" s="11"/>
      <c r="W158" s="11"/>
    </row>
    <row r="159" spans="1:23" ht="15.75" x14ac:dyDescent="0.25">
      <c r="A159" s="104"/>
      <c r="B159" s="88"/>
      <c r="C159" s="95"/>
      <c r="D159" s="3" t="s">
        <v>257</v>
      </c>
      <c r="E159" s="15">
        <v>1.9028499999999999</v>
      </c>
      <c r="F159" s="15">
        <v>2.1059999999999999</v>
      </c>
      <c r="G159" s="101"/>
      <c r="H159" s="101"/>
      <c r="I159" s="50"/>
      <c r="J159" s="50"/>
      <c r="K159" s="50"/>
      <c r="L159" s="50"/>
      <c r="M159" s="53"/>
      <c r="N159" s="53"/>
      <c r="O159" s="53"/>
      <c r="P159" s="53"/>
      <c r="Q159" s="11" t="b">
        <v>1</v>
      </c>
      <c r="R159" s="11"/>
      <c r="S159" s="11"/>
      <c r="T159" s="11"/>
      <c r="U159" s="11"/>
      <c r="V159" s="11"/>
      <c r="W159" s="11"/>
    </row>
    <row r="160" spans="1:23" ht="15.75" x14ac:dyDescent="0.25">
      <c r="A160" s="104"/>
      <c r="B160" s="88"/>
      <c r="C160" s="95"/>
      <c r="D160" s="3" t="s">
        <v>258</v>
      </c>
      <c r="E160" s="15">
        <v>5.3499999999999997E-3</v>
      </c>
      <c r="F160" s="15">
        <v>3.0000000000000001E-3</v>
      </c>
      <c r="G160" s="101"/>
      <c r="H160" s="101"/>
      <c r="I160" s="50"/>
      <c r="J160" s="50"/>
      <c r="K160" s="50"/>
      <c r="L160" s="50"/>
      <c r="M160" s="53"/>
      <c r="N160" s="53"/>
      <c r="O160" s="53"/>
      <c r="P160" s="53"/>
      <c r="Q160" s="11" t="b">
        <v>1</v>
      </c>
      <c r="R160" s="11"/>
      <c r="S160" s="11"/>
      <c r="T160" s="11"/>
      <c r="U160" s="11"/>
      <c r="V160" s="11"/>
      <c r="W160" s="11"/>
    </row>
    <row r="161" spans="1:23" ht="15.75" x14ac:dyDescent="0.25">
      <c r="A161" s="104"/>
      <c r="B161" s="88"/>
      <c r="C161" s="95"/>
      <c r="D161" s="3" t="s">
        <v>259</v>
      </c>
      <c r="E161" s="15">
        <v>0.17929999999999999</v>
      </c>
      <c r="F161" s="15">
        <v>0.21</v>
      </c>
      <c r="G161" s="101"/>
      <c r="H161" s="101"/>
      <c r="I161" s="50"/>
      <c r="J161" s="50"/>
      <c r="K161" s="50"/>
      <c r="L161" s="50"/>
      <c r="M161" s="53"/>
      <c r="N161" s="53"/>
      <c r="O161" s="53"/>
      <c r="P161" s="53"/>
      <c r="Q161" s="11" t="b">
        <v>1</v>
      </c>
      <c r="R161" s="11"/>
      <c r="S161" s="11"/>
      <c r="T161" s="11"/>
      <c r="U161" s="11"/>
      <c r="V161" s="11"/>
      <c r="W161" s="11"/>
    </row>
    <row r="162" spans="1:23" ht="15.75" x14ac:dyDescent="0.25">
      <c r="A162" s="104"/>
      <c r="B162" s="88"/>
      <c r="C162" s="95"/>
      <c r="D162" s="3" t="s">
        <v>260</v>
      </c>
      <c r="E162" s="15">
        <v>3.4790000000000001E-2</v>
      </c>
      <c r="F162" s="15">
        <v>4.7E-2</v>
      </c>
      <c r="G162" s="101"/>
      <c r="H162" s="101"/>
      <c r="I162" s="50"/>
      <c r="J162" s="50"/>
      <c r="K162" s="50"/>
      <c r="L162" s="50"/>
      <c r="M162" s="53"/>
      <c r="N162" s="53"/>
      <c r="O162" s="53"/>
      <c r="P162" s="53"/>
      <c r="Q162" s="11" t="b">
        <v>1</v>
      </c>
      <c r="R162" s="11"/>
      <c r="S162" s="11"/>
      <c r="T162" s="11"/>
      <c r="U162" s="11"/>
      <c r="V162" s="11"/>
      <c r="W162" s="11"/>
    </row>
    <row r="163" spans="1:23" ht="47.25" x14ac:dyDescent="0.25">
      <c r="A163" s="104"/>
      <c r="B163" s="88"/>
      <c r="C163" s="95"/>
      <c r="D163" s="3" t="s">
        <v>261</v>
      </c>
      <c r="E163" s="15">
        <v>6.4000000000000001E-2</v>
      </c>
      <c r="F163" s="15">
        <v>0.08</v>
      </c>
      <c r="G163" s="101"/>
      <c r="H163" s="101"/>
      <c r="I163" s="50"/>
      <c r="J163" s="50"/>
      <c r="K163" s="50"/>
      <c r="L163" s="50"/>
      <c r="M163" s="53"/>
      <c r="N163" s="53"/>
      <c r="O163" s="53"/>
      <c r="P163" s="53"/>
      <c r="Q163" s="11" t="b">
        <v>1</v>
      </c>
      <c r="R163" s="11"/>
      <c r="S163" s="11"/>
      <c r="T163" s="11"/>
      <c r="U163" s="11"/>
      <c r="V163" s="11"/>
      <c r="W163" s="11"/>
    </row>
    <row r="164" spans="1:23" ht="15.75" x14ac:dyDescent="0.25">
      <c r="A164" s="104"/>
      <c r="B164" s="88"/>
      <c r="C164" s="95"/>
      <c r="D164" s="3" t="s">
        <v>262</v>
      </c>
      <c r="E164" s="15">
        <v>0.12570000000000001</v>
      </c>
      <c r="F164" s="15">
        <v>0.126</v>
      </c>
      <c r="G164" s="101"/>
      <c r="H164" s="101"/>
      <c r="I164" s="50"/>
      <c r="J164" s="50"/>
      <c r="K164" s="50"/>
      <c r="L164" s="50"/>
      <c r="M164" s="53"/>
      <c r="N164" s="53"/>
      <c r="O164" s="53"/>
      <c r="P164" s="53"/>
      <c r="Q164" s="11" t="b">
        <v>1</v>
      </c>
      <c r="R164" s="11"/>
      <c r="S164" s="11"/>
      <c r="T164" s="11"/>
      <c r="U164" s="11"/>
      <c r="V164" s="11"/>
      <c r="W164" s="11"/>
    </row>
    <row r="165" spans="1:23" ht="15.75" x14ac:dyDescent="0.25">
      <c r="A165" s="104"/>
      <c r="B165" s="88"/>
      <c r="C165" s="95"/>
      <c r="D165" s="3" t="s">
        <v>263</v>
      </c>
      <c r="E165" s="15">
        <v>2.2721</v>
      </c>
      <c r="F165" s="15">
        <v>3.1269999999999998</v>
      </c>
      <c r="G165" s="101"/>
      <c r="H165" s="101"/>
      <c r="I165" s="50"/>
      <c r="J165" s="50"/>
      <c r="K165" s="50"/>
      <c r="L165" s="50"/>
      <c r="M165" s="53"/>
      <c r="N165" s="53"/>
      <c r="O165" s="53"/>
      <c r="P165" s="53"/>
      <c r="Q165" s="11" t="b">
        <v>1</v>
      </c>
      <c r="R165" s="11"/>
      <c r="S165" s="11"/>
      <c r="T165" s="11"/>
      <c r="U165" s="11"/>
      <c r="V165" s="11"/>
      <c r="W165" s="11"/>
    </row>
    <row r="166" spans="1:23" ht="15.75" x14ac:dyDescent="0.25">
      <c r="A166" s="104"/>
      <c r="B166" s="88"/>
      <c r="C166" s="95"/>
      <c r="D166" s="3" t="s">
        <v>264</v>
      </c>
      <c r="E166" s="9" t="s">
        <v>196</v>
      </c>
      <c r="F166" s="9" t="s">
        <v>196</v>
      </c>
      <c r="G166" s="101"/>
      <c r="H166" s="101"/>
      <c r="I166" s="50"/>
      <c r="J166" s="50"/>
      <c r="K166" s="50"/>
      <c r="L166" s="50"/>
      <c r="M166" s="53"/>
      <c r="N166" s="53"/>
      <c r="O166" s="53"/>
      <c r="P166" s="53"/>
      <c r="Q166" s="11" t="b">
        <v>1</v>
      </c>
      <c r="R166" s="11"/>
      <c r="S166" s="11"/>
      <c r="T166" s="11"/>
      <c r="U166" s="11"/>
      <c r="V166" s="11"/>
      <c r="W166" s="11"/>
    </row>
    <row r="167" spans="1:23" ht="15.75" x14ac:dyDescent="0.25">
      <c r="A167" s="104"/>
      <c r="B167" s="88"/>
      <c r="C167" s="95"/>
      <c r="D167" s="3" t="s">
        <v>265</v>
      </c>
      <c r="E167" s="9" t="s">
        <v>196</v>
      </c>
      <c r="F167" s="9" t="s">
        <v>196</v>
      </c>
      <c r="G167" s="101"/>
      <c r="H167" s="101"/>
      <c r="I167" s="50"/>
      <c r="J167" s="50"/>
      <c r="K167" s="50"/>
      <c r="L167" s="50"/>
      <c r="M167" s="53"/>
      <c r="N167" s="53"/>
      <c r="O167" s="53"/>
      <c r="P167" s="53"/>
      <c r="Q167" s="11" t="b">
        <v>1</v>
      </c>
      <c r="R167" s="11"/>
      <c r="S167" s="11"/>
      <c r="T167" s="11"/>
      <c r="U167" s="11"/>
      <c r="V167" s="11"/>
      <c r="W167" s="11"/>
    </row>
    <row r="168" spans="1:23" ht="15.75" x14ac:dyDescent="0.25">
      <c r="A168" s="104"/>
      <c r="B168" s="88"/>
      <c r="C168" s="95"/>
      <c r="D168" s="3" t="s">
        <v>266</v>
      </c>
      <c r="E168" s="9" t="s">
        <v>196</v>
      </c>
      <c r="F168" s="9" t="s">
        <v>196</v>
      </c>
      <c r="G168" s="101"/>
      <c r="H168" s="101"/>
      <c r="I168" s="50"/>
      <c r="J168" s="50"/>
      <c r="K168" s="50"/>
      <c r="L168" s="50"/>
      <c r="M168" s="53"/>
      <c r="N168" s="53"/>
      <c r="O168" s="53"/>
      <c r="P168" s="53"/>
      <c r="Q168" s="11" t="b">
        <v>1</v>
      </c>
      <c r="R168" s="11"/>
      <c r="S168" s="11"/>
      <c r="T168" s="11"/>
      <c r="U168" s="11"/>
      <c r="V168" s="11"/>
      <c r="W168" s="11"/>
    </row>
    <row r="169" spans="1:23" ht="31.5" x14ac:dyDescent="0.25">
      <c r="A169" s="104"/>
      <c r="B169" s="88"/>
      <c r="C169" s="95"/>
      <c r="D169" s="3" t="s">
        <v>267</v>
      </c>
      <c r="E169" s="9" t="s">
        <v>196</v>
      </c>
      <c r="F169" s="9" t="s">
        <v>196</v>
      </c>
      <c r="G169" s="101"/>
      <c r="H169" s="101"/>
      <c r="I169" s="50"/>
      <c r="J169" s="50"/>
      <c r="K169" s="50"/>
      <c r="L169" s="50"/>
      <c r="M169" s="53"/>
      <c r="N169" s="53"/>
      <c r="O169" s="53"/>
      <c r="P169" s="53"/>
      <c r="Q169" s="11" t="b">
        <v>1</v>
      </c>
      <c r="R169" s="11"/>
      <c r="S169" s="11"/>
      <c r="T169" s="11"/>
      <c r="U169" s="11"/>
      <c r="V169" s="11"/>
      <c r="W169" s="11"/>
    </row>
    <row r="170" spans="1:23" ht="15.75" x14ac:dyDescent="0.25">
      <c r="A170" s="104"/>
      <c r="B170" s="88"/>
      <c r="C170" s="86"/>
      <c r="D170" s="3" t="s">
        <v>268</v>
      </c>
      <c r="E170" s="9" t="s">
        <v>196</v>
      </c>
      <c r="F170" s="9" t="s">
        <v>196</v>
      </c>
      <c r="G170" s="100"/>
      <c r="H170" s="100"/>
      <c r="I170" s="50"/>
      <c r="J170" s="50"/>
      <c r="K170" s="50"/>
      <c r="L170" s="50"/>
      <c r="M170" s="53"/>
      <c r="N170" s="53"/>
      <c r="O170" s="53"/>
      <c r="P170" s="53"/>
      <c r="Q170" s="11" t="b">
        <v>1</v>
      </c>
      <c r="R170" s="11"/>
      <c r="S170" s="11"/>
      <c r="T170" s="11"/>
      <c r="U170" s="11"/>
      <c r="V170" s="11"/>
      <c r="W170" s="11"/>
    </row>
    <row r="171" spans="1:23" ht="15.75" x14ac:dyDescent="0.25">
      <c r="A171" s="104"/>
      <c r="B171" s="88"/>
      <c r="C171" s="85" t="s">
        <v>276</v>
      </c>
      <c r="D171" s="3" t="s">
        <v>247</v>
      </c>
      <c r="E171" s="15">
        <v>13.6625</v>
      </c>
      <c r="F171" s="15">
        <v>8.8239999999999998</v>
      </c>
      <c r="G171" s="99">
        <f>SUM(E171:E187)</f>
        <v>55.264560000000003</v>
      </c>
      <c r="H171" s="99">
        <f>SUM(F171:F187)</f>
        <v>49.449000000000012</v>
      </c>
      <c r="I171" s="50"/>
      <c r="J171" s="50"/>
      <c r="K171" s="50"/>
      <c r="L171" s="50"/>
      <c r="M171" s="53"/>
      <c r="N171" s="53"/>
      <c r="O171" s="53"/>
      <c r="P171" s="53"/>
      <c r="Q171" s="11" t="b">
        <v>1</v>
      </c>
      <c r="R171" s="11"/>
      <c r="S171" s="11"/>
      <c r="T171" s="11"/>
      <c r="U171" s="11"/>
      <c r="V171" s="11"/>
      <c r="W171" s="11"/>
    </row>
    <row r="172" spans="1:23" ht="15.75" x14ac:dyDescent="0.25">
      <c r="A172" s="104"/>
      <c r="B172" s="88"/>
      <c r="C172" s="95"/>
      <c r="D172" s="3" t="s">
        <v>248</v>
      </c>
      <c r="E172" s="15">
        <v>0.749</v>
      </c>
      <c r="F172" s="15">
        <v>0.66900000000000004</v>
      </c>
      <c r="G172" s="101"/>
      <c r="H172" s="101"/>
      <c r="I172" s="50"/>
      <c r="J172" s="50"/>
      <c r="K172" s="50"/>
      <c r="L172" s="50"/>
      <c r="M172" s="53"/>
      <c r="N172" s="53"/>
      <c r="O172" s="53"/>
      <c r="P172" s="53"/>
      <c r="Q172" s="11" t="b">
        <v>1</v>
      </c>
      <c r="R172" s="11"/>
      <c r="S172" s="11"/>
      <c r="T172" s="11"/>
      <c r="U172" s="11"/>
      <c r="V172" s="11"/>
      <c r="W172" s="11"/>
    </row>
    <row r="173" spans="1:23" ht="15.75" x14ac:dyDescent="0.25">
      <c r="A173" s="104"/>
      <c r="B173" s="88"/>
      <c r="C173" s="95"/>
      <c r="D173" s="3" t="s">
        <v>249</v>
      </c>
      <c r="E173" s="15">
        <v>31.055800000000001</v>
      </c>
      <c r="F173" s="15">
        <v>30.151</v>
      </c>
      <c r="G173" s="101"/>
      <c r="H173" s="101"/>
      <c r="I173" s="50"/>
      <c r="J173" s="50"/>
      <c r="K173" s="50"/>
      <c r="L173" s="50"/>
      <c r="M173" s="53"/>
      <c r="N173" s="53"/>
      <c r="O173" s="53"/>
      <c r="P173" s="53"/>
      <c r="Q173" s="11" t="b">
        <v>1</v>
      </c>
      <c r="R173" s="11"/>
      <c r="S173" s="11"/>
      <c r="T173" s="11"/>
      <c r="U173" s="11"/>
      <c r="V173" s="11"/>
      <c r="W173" s="11"/>
    </row>
    <row r="174" spans="1:23" ht="15.75" x14ac:dyDescent="0.25">
      <c r="A174" s="104"/>
      <c r="B174" s="88"/>
      <c r="C174" s="95"/>
      <c r="D174" s="3" t="s">
        <v>250</v>
      </c>
      <c r="E174" s="15">
        <v>4.5490000000000003E-2</v>
      </c>
      <c r="F174" s="15">
        <v>2.1000000000000001E-2</v>
      </c>
      <c r="G174" s="101"/>
      <c r="H174" s="101"/>
      <c r="I174" s="50"/>
      <c r="J174" s="50"/>
      <c r="K174" s="50"/>
      <c r="L174" s="50"/>
      <c r="M174" s="53"/>
      <c r="N174" s="53"/>
      <c r="O174" s="53"/>
      <c r="P174" s="53"/>
      <c r="Q174" s="11" t="b">
        <v>1</v>
      </c>
      <c r="R174" s="11"/>
      <c r="S174" s="11"/>
      <c r="T174" s="11"/>
      <c r="U174" s="11"/>
      <c r="V174" s="11"/>
      <c r="W174" s="11"/>
    </row>
    <row r="175" spans="1:23" ht="15.75" x14ac:dyDescent="0.25">
      <c r="A175" s="104"/>
      <c r="B175" s="88"/>
      <c r="C175" s="95"/>
      <c r="D175" s="3" t="s">
        <v>251</v>
      </c>
      <c r="E175" s="15">
        <v>2.5985999999999998</v>
      </c>
      <c r="F175" s="15">
        <v>1.849</v>
      </c>
      <c r="G175" s="101"/>
      <c r="H175" s="101"/>
      <c r="I175" s="50"/>
      <c r="J175" s="50"/>
      <c r="K175" s="50"/>
      <c r="L175" s="50"/>
      <c r="M175" s="53"/>
      <c r="N175" s="53"/>
      <c r="O175" s="53"/>
      <c r="P175" s="53"/>
      <c r="Q175" s="11" t="b">
        <v>1</v>
      </c>
      <c r="R175" s="11"/>
      <c r="S175" s="11"/>
      <c r="T175" s="11"/>
      <c r="U175" s="11"/>
      <c r="V175" s="11"/>
      <c r="W175" s="11"/>
    </row>
    <row r="176" spans="1:23" ht="15.75" x14ac:dyDescent="0.25">
      <c r="A176" s="104"/>
      <c r="B176" s="88"/>
      <c r="C176" s="95"/>
      <c r="D176" s="3" t="s">
        <v>252</v>
      </c>
      <c r="E176" s="15">
        <v>8.0000000000000002E-3</v>
      </c>
      <c r="F176" s="15">
        <v>1.4999999999999999E-2</v>
      </c>
      <c r="G176" s="101"/>
      <c r="H176" s="101"/>
      <c r="I176" s="50"/>
      <c r="J176" s="50"/>
      <c r="K176" s="50"/>
      <c r="L176" s="50"/>
      <c r="M176" s="53"/>
      <c r="N176" s="53"/>
      <c r="O176" s="53"/>
      <c r="P176" s="53"/>
      <c r="Q176" s="11" t="b">
        <v>1</v>
      </c>
      <c r="R176" s="11"/>
      <c r="S176" s="11"/>
      <c r="T176" s="11"/>
      <c r="U176" s="11"/>
      <c r="V176" s="11"/>
      <c r="W176" s="11"/>
    </row>
    <row r="177" spans="1:23" ht="15.75" x14ac:dyDescent="0.25">
      <c r="A177" s="104"/>
      <c r="B177" s="88"/>
      <c r="C177" s="95"/>
      <c r="D177" s="3" t="s">
        <v>253</v>
      </c>
      <c r="E177" s="15">
        <v>0.32900000000000001</v>
      </c>
      <c r="F177" s="15">
        <v>0.16800000000000001</v>
      </c>
      <c r="G177" s="101"/>
      <c r="H177" s="101"/>
      <c r="I177" s="50"/>
      <c r="J177" s="50"/>
      <c r="K177" s="50"/>
      <c r="L177" s="50"/>
      <c r="M177" s="53"/>
      <c r="N177" s="53"/>
      <c r="O177" s="53"/>
      <c r="P177" s="53"/>
      <c r="Q177" s="11" t="b">
        <v>1</v>
      </c>
      <c r="R177" s="11"/>
      <c r="S177" s="11"/>
      <c r="T177" s="11"/>
      <c r="U177" s="11"/>
      <c r="V177" s="11"/>
      <c r="W177" s="11"/>
    </row>
    <row r="178" spans="1:23" ht="15.75" x14ac:dyDescent="0.25">
      <c r="A178" s="104"/>
      <c r="B178" s="88"/>
      <c r="C178" s="95"/>
      <c r="D178" s="3" t="s">
        <v>254</v>
      </c>
      <c r="E178" s="15">
        <v>1.611</v>
      </c>
      <c r="F178" s="15">
        <v>1.1479999999999999</v>
      </c>
      <c r="G178" s="101"/>
      <c r="H178" s="101"/>
      <c r="I178" s="50"/>
      <c r="J178" s="50"/>
      <c r="K178" s="50"/>
      <c r="L178" s="50"/>
      <c r="M178" s="53"/>
      <c r="N178" s="53"/>
      <c r="O178" s="53"/>
      <c r="P178" s="53"/>
      <c r="Q178" s="11" t="b">
        <v>1</v>
      </c>
      <c r="R178" s="11"/>
      <c r="S178" s="11"/>
      <c r="T178" s="11"/>
      <c r="U178" s="11"/>
      <c r="V178" s="11"/>
      <c r="W178" s="11"/>
    </row>
    <row r="179" spans="1:23" ht="15.75" x14ac:dyDescent="0.25">
      <c r="A179" s="104"/>
      <c r="B179" s="88"/>
      <c r="C179" s="95"/>
      <c r="D179" s="3" t="s">
        <v>255</v>
      </c>
      <c r="E179" s="15">
        <v>0.16325000000000001</v>
      </c>
      <c r="F179" s="15">
        <v>7.5999999999999998E-2</v>
      </c>
      <c r="G179" s="101"/>
      <c r="H179" s="101"/>
      <c r="I179" s="50"/>
      <c r="J179" s="50"/>
      <c r="K179" s="50"/>
      <c r="L179" s="50"/>
      <c r="M179" s="53"/>
      <c r="N179" s="53"/>
      <c r="O179" s="53"/>
      <c r="P179" s="53"/>
      <c r="Q179" s="11" t="b">
        <v>1</v>
      </c>
      <c r="R179" s="11"/>
      <c r="S179" s="11"/>
      <c r="T179" s="11"/>
      <c r="U179" s="11"/>
      <c r="V179" s="11"/>
      <c r="W179" s="11"/>
    </row>
    <row r="180" spans="1:23" ht="15.75" x14ac:dyDescent="0.25">
      <c r="A180" s="104"/>
      <c r="B180" s="88"/>
      <c r="C180" s="95"/>
      <c r="D180" s="3" t="s">
        <v>256</v>
      </c>
      <c r="E180" s="15">
        <v>0.14718999999999999</v>
      </c>
      <c r="F180" s="15">
        <v>0.109</v>
      </c>
      <c r="G180" s="101"/>
      <c r="H180" s="101"/>
      <c r="I180" s="50"/>
      <c r="J180" s="50"/>
      <c r="K180" s="50"/>
      <c r="L180" s="50"/>
      <c r="M180" s="53"/>
      <c r="N180" s="53"/>
      <c r="O180" s="53"/>
      <c r="P180" s="53"/>
      <c r="Q180" s="11" t="b">
        <v>1</v>
      </c>
      <c r="R180" s="11"/>
      <c r="S180" s="11"/>
      <c r="T180" s="11"/>
      <c r="U180" s="11"/>
      <c r="V180" s="11"/>
      <c r="W180" s="11"/>
    </row>
    <row r="181" spans="1:23" ht="15.75" x14ac:dyDescent="0.25">
      <c r="A181" s="104"/>
      <c r="B181" s="88"/>
      <c r="C181" s="95"/>
      <c r="D181" s="3" t="s">
        <v>257</v>
      </c>
      <c r="E181" s="15">
        <v>1.7449399999999999</v>
      </c>
      <c r="F181" s="15">
        <v>2.2149999999999999</v>
      </c>
      <c r="G181" s="101"/>
      <c r="H181" s="101"/>
      <c r="I181" s="50"/>
      <c r="J181" s="50"/>
      <c r="K181" s="50"/>
      <c r="L181" s="50"/>
      <c r="M181" s="53"/>
      <c r="N181" s="53"/>
      <c r="O181" s="53"/>
      <c r="P181" s="53"/>
      <c r="Q181" s="11" t="b">
        <v>1</v>
      </c>
      <c r="R181" s="11"/>
      <c r="S181" s="11"/>
      <c r="T181" s="11"/>
      <c r="U181" s="11"/>
      <c r="V181" s="11"/>
      <c r="W181" s="11"/>
    </row>
    <row r="182" spans="1:23" ht="15.75" x14ac:dyDescent="0.25">
      <c r="A182" s="104"/>
      <c r="B182" s="88"/>
      <c r="C182" s="95"/>
      <c r="D182" s="3" t="s">
        <v>258</v>
      </c>
      <c r="E182" s="15">
        <v>1.0699999999999999E-2</v>
      </c>
      <c r="F182" s="15">
        <v>8.0000000000000002E-3</v>
      </c>
      <c r="G182" s="101"/>
      <c r="H182" s="101"/>
      <c r="I182" s="50"/>
      <c r="J182" s="50"/>
      <c r="K182" s="50"/>
      <c r="L182" s="50"/>
      <c r="M182" s="53"/>
      <c r="N182" s="53"/>
      <c r="O182" s="53"/>
      <c r="P182" s="53"/>
      <c r="Q182" s="11" t="b">
        <v>1</v>
      </c>
      <c r="R182" s="11"/>
      <c r="S182" s="11"/>
      <c r="T182" s="11"/>
      <c r="U182" s="11"/>
      <c r="V182" s="11"/>
      <c r="W182" s="11"/>
    </row>
    <row r="183" spans="1:23" ht="15.75" x14ac:dyDescent="0.25">
      <c r="A183" s="104"/>
      <c r="B183" s="88"/>
      <c r="C183" s="95"/>
      <c r="D183" s="3" t="s">
        <v>259</v>
      </c>
      <c r="E183" s="15">
        <v>0.21410000000000001</v>
      </c>
      <c r="F183" s="15">
        <v>0.27900000000000003</v>
      </c>
      <c r="G183" s="101"/>
      <c r="H183" s="101"/>
      <c r="I183" s="50"/>
      <c r="J183" s="50"/>
      <c r="K183" s="50"/>
      <c r="L183" s="50"/>
      <c r="M183" s="53"/>
      <c r="N183" s="53"/>
      <c r="O183" s="53"/>
      <c r="P183" s="53"/>
      <c r="Q183" s="11" t="b">
        <v>1</v>
      </c>
      <c r="R183" s="11"/>
      <c r="S183" s="11"/>
      <c r="T183" s="11"/>
      <c r="U183" s="11"/>
      <c r="V183" s="11"/>
      <c r="W183" s="11"/>
    </row>
    <row r="184" spans="1:23" ht="15.75" x14ac:dyDescent="0.25">
      <c r="A184" s="104"/>
      <c r="B184" s="88"/>
      <c r="C184" s="95"/>
      <c r="D184" s="3" t="s">
        <v>260</v>
      </c>
      <c r="E184" s="15">
        <v>3.7400000000000003E-2</v>
      </c>
      <c r="F184" s="15">
        <v>5.2999999999999999E-2</v>
      </c>
      <c r="G184" s="101"/>
      <c r="H184" s="101"/>
      <c r="I184" s="50"/>
      <c r="J184" s="50"/>
      <c r="K184" s="50"/>
      <c r="L184" s="50"/>
      <c r="M184" s="53"/>
      <c r="N184" s="53"/>
      <c r="O184" s="53"/>
      <c r="P184" s="53"/>
      <c r="Q184" s="11" t="b">
        <v>1</v>
      </c>
      <c r="R184" s="11"/>
      <c r="S184" s="11"/>
      <c r="T184" s="11"/>
      <c r="U184" s="11"/>
      <c r="V184" s="11"/>
      <c r="W184" s="11"/>
    </row>
    <row r="185" spans="1:23" ht="47.25" x14ac:dyDescent="0.25">
      <c r="A185" s="104"/>
      <c r="B185" s="88"/>
      <c r="C185" s="95"/>
      <c r="D185" s="3" t="s">
        <v>261</v>
      </c>
      <c r="E185" s="15">
        <v>6.9500000000000006E-2</v>
      </c>
      <c r="F185" s="15">
        <v>8.4000000000000005E-2</v>
      </c>
      <c r="G185" s="101"/>
      <c r="H185" s="101"/>
      <c r="I185" s="50"/>
      <c r="J185" s="50"/>
      <c r="K185" s="50"/>
      <c r="L185" s="50"/>
      <c r="M185" s="53"/>
      <c r="N185" s="53"/>
      <c r="O185" s="53"/>
      <c r="P185" s="53"/>
      <c r="Q185" s="11" t="b">
        <v>1</v>
      </c>
      <c r="R185" s="11"/>
      <c r="S185" s="11"/>
      <c r="T185" s="11"/>
      <c r="U185" s="11"/>
      <c r="V185" s="11"/>
      <c r="W185" s="11"/>
    </row>
    <row r="186" spans="1:23" ht="15.75" x14ac:dyDescent="0.25">
      <c r="A186" s="104"/>
      <c r="B186" s="88"/>
      <c r="C186" s="95"/>
      <c r="D186" s="3" t="s">
        <v>262</v>
      </c>
      <c r="E186" s="15">
        <v>0.14718999999999999</v>
      </c>
      <c r="F186" s="15">
        <v>0.14199999999999999</v>
      </c>
      <c r="G186" s="101"/>
      <c r="H186" s="101"/>
      <c r="I186" s="50"/>
      <c r="J186" s="50"/>
      <c r="K186" s="50"/>
      <c r="L186" s="50"/>
      <c r="M186" s="53"/>
      <c r="N186" s="53"/>
      <c r="O186" s="53"/>
      <c r="P186" s="53"/>
      <c r="Q186" s="11" t="b">
        <v>1</v>
      </c>
      <c r="R186" s="11"/>
      <c r="S186" s="11"/>
      <c r="T186" s="11"/>
      <c r="U186" s="11"/>
      <c r="V186" s="11"/>
      <c r="W186" s="11"/>
    </row>
    <row r="187" spans="1:23" ht="15.75" x14ac:dyDescent="0.25">
      <c r="A187" s="104"/>
      <c r="B187" s="88"/>
      <c r="C187" s="95"/>
      <c r="D187" s="3" t="s">
        <v>263</v>
      </c>
      <c r="E187" s="15">
        <v>2.6709000000000001</v>
      </c>
      <c r="F187" s="15">
        <v>3.6379999999999999</v>
      </c>
      <c r="G187" s="101"/>
      <c r="H187" s="101"/>
      <c r="I187" s="50"/>
      <c r="J187" s="50"/>
      <c r="K187" s="50"/>
      <c r="L187" s="50"/>
      <c r="M187" s="53"/>
      <c r="N187" s="53"/>
      <c r="O187" s="53"/>
      <c r="P187" s="53"/>
      <c r="Q187" s="11" t="b">
        <v>1</v>
      </c>
      <c r="R187" s="11"/>
      <c r="S187" s="11"/>
      <c r="T187" s="11"/>
      <c r="U187" s="11"/>
      <c r="V187" s="11"/>
      <c r="W187" s="11"/>
    </row>
    <row r="188" spans="1:23" ht="15.75" x14ac:dyDescent="0.25">
      <c r="A188" s="104"/>
      <c r="B188" s="88"/>
      <c r="C188" s="95"/>
      <c r="D188" s="3" t="s">
        <v>264</v>
      </c>
      <c r="E188" s="9" t="s">
        <v>196</v>
      </c>
      <c r="F188" s="9" t="s">
        <v>196</v>
      </c>
      <c r="G188" s="101"/>
      <c r="H188" s="101"/>
      <c r="I188" s="50"/>
      <c r="J188" s="50"/>
      <c r="K188" s="50"/>
      <c r="L188" s="50"/>
      <c r="M188" s="53"/>
      <c r="N188" s="53"/>
      <c r="O188" s="53"/>
      <c r="P188" s="53"/>
      <c r="Q188" s="11" t="b">
        <v>1</v>
      </c>
      <c r="R188" s="11"/>
      <c r="S188" s="11"/>
      <c r="T188" s="11"/>
      <c r="U188" s="11"/>
      <c r="V188" s="11"/>
      <c r="W188" s="11"/>
    </row>
    <row r="189" spans="1:23" ht="15.75" x14ac:dyDescent="0.25">
      <c r="A189" s="104"/>
      <c r="B189" s="88"/>
      <c r="C189" s="95"/>
      <c r="D189" s="3" t="s">
        <v>265</v>
      </c>
      <c r="E189" s="9" t="s">
        <v>196</v>
      </c>
      <c r="F189" s="9" t="s">
        <v>196</v>
      </c>
      <c r="G189" s="101"/>
      <c r="H189" s="101"/>
      <c r="I189" s="50"/>
      <c r="J189" s="50"/>
      <c r="K189" s="50"/>
      <c r="L189" s="50"/>
      <c r="M189" s="53"/>
      <c r="N189" s="53"/>
      <c r="O189" s="53"/>
      <c r="P189" s="53"/>
      <c r="Q189" s="11" t="b">
        <v>1</v>
      </c>
      <c r="R189" s="11"/>
      <c r="S189" s="11"/>
      <c r="T189" s="11"/>
      <c r="U189" s="11"/>
      <c r="V189" s="11"/>
      <c r="W189" s="11"/>
    </row>
    <row r="190" spans="1:23" ht="15.75" x14ac:dyDescent="0.25">
      <c r="A190" s="104"/>
      <c r="B190" s="88"/>
      <c r="C190" s="95"/>
      <c r="D190" s="3" t="s">
        <v>266</v>
      </c>
      <c r="E190" s="9" t="s">
        <v>196</v>
      </c>
      <c r="F190" s="9" t="s">
        <v>196</v>
      </c>
      <c r="G190" s="101"/>
      <c r="H190" s="101"/>
      <c r="I190" s="50"/>
      <c r="J190" s="50"/>
      <c r="K190" s="50"/>
      <c r="L190" s="50"/>
      <c r="M190" s="53"/>
      <c r="N190" s="53"/>
      <c r="O190" s="53"/>
      <c r="P190" s="53"/>
      <c r="Q190" s="11" t="b">
        <v>1</v>
      </c>
      <c r="R190" s="11"/>
      <c r="S190" s="11"/>
      <c r="T190" s="11"/>
      <c r="U190" s="11"/>
      <c r="V190" s="11"/>
      <c r="W190" s="11"/>
    </row>
    <row r="191" spans="1:23" ht="31.5" x14ac:dyDescent="0.25">
      <c r="A191" s="104"/>
      <c r="B191" s="88"/>
      <c r="C191" s="95"/>
      <c r="D191" s="3" t="s">
        <v>267</v>
      </c>
      <c r="E191" s="9" t="s">
        <v>196</v>
      </c>
      <c r="F191" s="9" t="s">
        <v>196</v>
      </c>
      <c r="G191" s="101"/>
      <c r="H191" s="101"/>
      <c r="I191" s="50"/>
      <c r="J191" s="50"/>
      <c r="K191" s="50"/>
      <c r="L191" s="50"/>
      <c r="M191" s="53"/>
      <c r="N191" s="53"/>
      <c r="O191" s="53"/>
      <c r="P191" s="53"/>
      <c r="Q191" s="11" t="b">
        <v>1</v>
      </c>
      <c r="R191" s="11"/>
      <c r="S191" s="11"/>
      <c r="T191" s="11"/>
      <c r="U191" s="11"/>
      <c r="V191" s="11"/>
      <c r="W191" s="11"/>
    </row>
    <row r="192" spans="1:23" ht="15.75" x14ac:dyDescent="0.25">
      <c r="A192" s="104"/>
      <c r="B192" s="89"/>
      <c r="C192" s="86"/>
      <c r="D192" s="3" t="s">
        <v>268</v>
      </c>
      <c r="E192" s="9" t="s">
        <v>196</v>
      </c>
      <c r="F192" s="9" t="s">
        <v>196</v>
      </c>
      <c r="G192" s="100"/>
      <c r="H192" s="100"/>
      <c r="I192" s="50"/>
      <c r="J192" s="50"/>
      <c r="K192" s="50"/>
      <c r="L192" s="50"/>
      <c r="M192" s="53"/>
      <c r="N192" s="53"/>
      <c r="O192" s="53"/>
      <c r="P192" s="53"/>
      <c r="Q192" s="11" t="b">
        <v>1</v>
      </c>
      <c r="R192" s="11"/>
      <c r="S192" s="11"/>
      <c r="T192" s="11"/>
      <c r="U192" s="11"/>
      <c r="V192" s="11"/>
      <c r="W192" s="11"/>
    </row>
    <row r="193" spans="1:23" ht="15.75" x14ac:dyDescent="0.25">
      <c r="A193" s="104"/>
      <c r="B193" s="87" t="s">
        <v>131</v>
      </c>
      <c r="C193" s="85" t="s">
        <v>277</v>
      </c>
      <c r="D193" s="3" t="s">
        <v>280</v>
      </c>
      <c r="E193" s="15">
        <v>5.8019999999999996</v>
      </c>
      <c r="F193" s="15">
        <v>5.7370000000000001</v>
      </c>
      <c r="G193" s="99">
        <f>SUM(E193:E200)</f>
        <v>35.164370000000005</v>
      </c>
      <c r="H193" s="99">
        <f>SUM(F193:F200)</f>
        <v>30.371000000000002</v>
      </c>
      <c r="I193" s="50"/>
      <c r="J193" s="50"/>
      <c r="K193" s="50"/>
      <c r="L193" s="50"/>
      <c r="M193" s="53"/>
      <c r="N193" s="53"/>
      <c r="O193" s="53"/>
      <c r="P193" s="53"/>
      <c r="Q193" s="11" t="b">
        <v>1</v>
      </c>
      <c r="R193" s="11"/>
      <c r="S193" s="11"/>
      <c r="T193" s="11"/>
      <c r="U193" s="11"/>
      <c r="V193" s="11"/>
      <c r="W193" s="11"/>
    </row>
    <row r="194" spans="1:23" ht="15.75" x14ac:dyDescent="0.25">
      <c r="A194" s="104"/>
      <c r="B194" s="88"/>
      <c r="C194" s="95"/>
      <c r="D194" s="3" t="s">
        <v>281</v>
      </c>
      <c r="E194" s="15">
        <v>3.6019999999999999</v>
      </c>
      <c r="F194" s="15">
        <v>3.5640000000000001</v>
      </c>
      <c r="G194" s="101"/>
      <c r="H194" s="101"/>
      <c r="I194" s="50"/>
      <c r="J194" s="50"/>
      <c r="K194" s="50"/>
      <c r="L194" s="50"/>
      <c r="M194" s="53"/>
      <c r="N194" s="53"/>
      <c r="O194" s="53"/>
      <c r="P194" s="53"/>
      <c r="Q194" s="11" t="b">
        <v>1</v>
      </c>
      <c r="R194" s="11"/>
      <c r="S194" s="11"/>
      <c r="T194" s="11"/>
      <c r="U194" s="11"/>
      <c r="V194" s="11"/>
      <c r="W194" s="11"/>
    </row>
    <row r="195" spans="1:23" ht="15.75" x14ac:dyDescent="0.25">
      <c r="A195" s="104"/>
      <c r="B195" s="88"/>
      <c r="C195" s="95"/>
      <c r="D195" s="3" t="s">
        <v>282</v>
      </c>
      <c r="E195" s="15">
        <v>6.8513299999999999</v>
      </c>
      <c r="F195" s="15">
        <v>5.98</v>
      </c>
      <c r="G195" s="101"/>
      <c r="H195" s="101"/>
      <c r="I195" s="50"/>
      <c r="J195" s="50"/>
      <c r="K195" s="50"/>
      <c r="L195" s="50"/>
      <c r="M195" s="53"/>
      <c r="N195" s="53"/>
      <c r="O195" s="53"/>
      <c r="P195" s="53"/>
      <c r="Q195" s="11" t="b">
        <v>1</v>
      </c>
      <c r="R195" s="11"/>
      <c r="S195" s="11"/>
      <c r="T195" s="11"/>
      <c r="U195" s="11"/>
      <c r="V195" s="11"/>
      <c r="W195" s="11"/>
    </row>
    <row r="196" spans="1:23" ht="15.75" x14ac:dyDescent="0.25">
      <c r="A196" s="104"/>
      <c r="B196" s="88"/>
      <c r="C196" s="95"/>
      <c r="D196" s="3" t="s">
        <v>283</v>
      </c>
      <c r="E196" s="15">
        <v>0.25</v>
      </c>
      <c r="F196" s="15">
        <v>0.26700000000000002</v>
      </c>
      <c r="G196" s="101"/>
      <c r="H196" s="101"/>
      <c r="I196" s="50"/>
      <c r="J196" s="50"/>
      <c r="K196" s="50"/>
      <c r="L196" s="50"/>
      <c r="M196" s="53"/>
      <c r="N196" s="53"/>
      <c r="O196" s="53"/>
      <c r="P196" s="53"/>
      <c r="Q196" s="11" t="b">
        <v>1</v>
      </c>
      <c r="R196" s="11"/>
      <c r="S196" s="11"/>
      <c r="T196" s="11"/>
      <c r="U196" s="11"/>
      <c r="V196" s="11"/>
      <c r="W196" s="11"/>
    </row>
    <row r="197" spans="1:23" ht="31.5" x14ac:dyDescent="0.25">
      <c r="A197" s="104"/>
      <c r="B197" s="88"/>
      <c r="C197" s="95"/>
      <c r="D197" s="3" t="s">
        <v>284</v>
      </c>
      <c r="E197" s="15">
        <v>2.8288000000000002</v>
      </c>
      <c r="F197" s="15">
        <v>2.4700000000000002</v>
      </c>
      <c r="G197" s="101"/>
      <c r="H197" s="101"/>
      <c r="I197" s="50"/>
      <c r="J197" s="50"/>
      <c r="K197" s="50"/>
      <c r="L197" s="50"/>
      <c r="M197" s="53"/>
      <c r="N197" s="53"/>
      <c r="O197" s="53"/>
      <c r="P197" s="53"/>
      <c r="Q197" s="11" t="b">
        <v>1</v>
      </c>
      <c r="R197" s="11"/>
      <c r="S197" s="11"/>
      <c r="T197" s="11"/>
      <c r="U197" s="11"/>
      <c r="V197" s="11"/>
      <c r="W197" s="11"/>
    </row>
    <row r="198" spans="1:23" ht="31.5" x14ac:dyDescent="0.25">
      <c r="A198" s="104"/>
      <c r="B198" s="88"/>
      <c r="C198" s="95"/>
      <c r="D198" s="3" t="s">
        <v>285</v>
      </c>
      <c r="E198" s="15">
        <v>3.6023000000000001</v>
      </c>
      <c r="F198" s="15">
        <v>3.1150000000000002</v>
      </c>
      <c r="G198" s="101"/>
      <c r="H198" s="101"/>
      <c r="I198" s="50"/>
      <c r="J198" s="50"/>
      <c r="K198" s="50"/>
      <c r="L198" s="50"/>
      <c r="M198" s="53"/>
      <c r="N198" s="53"/>
      <c r="O198" s="53"/>
      <c r="P198" s="53"/>
      <c r="Q198" s="11" t="b">
        <v>1</v>
      </c>
      <c r="R198" s="11"/>
      <c r="S198" s="11"/>
      <c r="T198" s="11"/>
      <c r="U198" s="11"/>
      <c r="V198" s="11"/>
      <c r="W198" s="11"/>
    </row>
    <row r="199" spans="1:23" ht="31.5" x14ac:dyDescent="0.25">
      <c r="A199" s="104"/>
      <c r="B199" s="88"/>
      <c r="C199" s="95"/>
      <c r="D199" s="3" t="s">
        <v>286</v>
      </c>
      <c r="E199" s="15">
        <v>3.2704399999999998</v>
      </c>
      <c r="F199" s="15">
        <v>2.71</v>
      </c>
      <c r="G199" s="101"/>
      <c r="H199" s="101"/>
      <c r="I199" s="50"/>
      <c r="J199" s="50"/>
      <c r="K199" s="50"/>
      <c r="L199" s="50"/>
      <c r="M199" s="53"/>
      <c r="N199" s="53"/>
      <c r="O199" s="53"/>
      <c r="P199" s="53"/>
      <c r="Q199" s="11" t="b">
        <v>1</v>
      </c>
      <c r="R199" s="11"/>
      <c r="S199" s="11"/>
      <c r="T199" s="11"/>
      <c r="U199" s="11"/>
      <c r="V199" s="11"/>
      <c r="W199" s="11"/>
    </row>
    <row r="200" spans="1:23" ht="31.5" x14ac:dyDescent="0.25">
      <c r="A200" s="104"/>
      <c r="B200" s="88"/>
      <c r="C200" s="86"/>
      <c r="D200" s="3" t="s">
        <v>287</v>
      </c>
      <c r="E200" s="15">
        <v>8.9574999999999996</v>
      </c>
      <c r="F200" s="15">
        <v>6.5279999999999996</v>
      </c>
      <c r="G200" s="100"/>
      <c r="H200" s="100"/>
      <c r="I200" s="50"/>
      <c r="J200" s="50"/>
      <c r="K200" s="50"/>
      <c r="L200" s="50"/>
      <c r="M200" s="53"/>
      <c r="N200" s="53"/>
      <c r="O200" s="53"/>
      <c r="P200" s="53"/>
      <c r="Q200" s="11" t="b">
        <v>1</v>
      </c>
      <c r="R200" s="11"/>
      <c r="S200" s="11"/>
      <c r="T200" s="11"/>
      <c r="U200" s="11"/>
      <c r="V200" s="11"/>
      <c r="W200" s="11"/>
    </row>
    <row r="201" spans="1:23" ht="15.75" x14ac:dyDescent="0.25">
      <c r="A201" s="104"/>
      <c r="B201" s="88"/>
      <c r="C201" s="85" t="s">
        <v>278</v>
      </c>
      <c r="D201" s="3" t="s">
        <v>288</v>
      </c>
      <c r="E201" s="15">
        <v>14.49484</v>
      </c>
      <c r="F201" s="15">
        <v>10.241</v>
      </c>
      <c r="G201" s="99">
        <f>SUM(E201:E203)</f>
        <v>28.896000000000001</v>
      </c>
      <c r="H201" s="99">
        <f>SUM(F201:F203)</f>
        <v>21.6</v>
      </c>
      <c r="I201" s="50"/>
      <c r="J201" s="50"/>
      <c r="K201" s="50"/>
      <c r="L201" s="50"/>
      <c r="M201" s="53"/>
      <c r="N201" s="53"/>
      <c r="O201" s="53"/>
      <c r="P201" s="53"/>
      <c r="Q201" s="11" t="b">
        <v>1</v>
      </c>
      <c r="R201" s="11"/>
      <c r="S201" s="11"/>
      <c r="T201" s="11"/>
      <c r="U201" s="11"/>
      <c r="V201" s="11"/>
      <c r="W201" s="11"/>
    </row>
    <row r="202" spans="1:23" ht="15.75" x14ac:dyDescent="0.25">
      <c r="A202" s="104"/>
      <c r="B202" s="88"/>
      <c r="C202" s="95"/>
      <c r="D202" s="3" t="s">
        <v>289</v>
      </c>
      <c r="E202" s="15">
        <v>10.17529</v>
      </c>
      <c r="F202" s="15">
        <v>8.234</v>
      </c>
      <c r="G202" s="101"/>
      <c r="H202" s="101"/>
      <c r="I202" s="50"/>
      <c r="J202" s="50"/>
      <c r="K202" s="50"/>
      <c r="L202" s="50"/>
      <c r="M202" s="53"/>
      <c r="N202" s="53"/>
      <c r="O202" s="53"/>
      <c r="P202" s="53"/>
      <c r="Q202" s="11" t="b">
        <v>1</v>
      </c>
      <c r="R202" s="11"/>
      <c r="S202" s="11"/>
      <c r="T202" s="11"/>
      <c r="U202" s="11"/>
      <c r="V202" s="11"/>
      <c r="W202" s="11"/>
    </row>
    <row r="203" spans="1:23" ht="15.75" x14ac:dyDescent="0.25">
      <c r="A203" s="104"/>
      <c r="B203" s="88"/>
      <c r="C203" s="86"/>
      <c r="D203" s="3" t="s">
        <v>290</v>
      </c>
      <c r="E203" s="15">
        <v>4.2258699999999996</v>
      </c>
      <c r="F203" s="15">
        <v>3.125</v>
      </c>
      <c r="G203" s="100"/>
      <c r="H203" s="100"/>
      <c r="I203" s="50"/>
      <c r="J203" s="50"/>
      <c r="K203" s="50"/>
      <c r="L203" s="50"/>
      <c r="M203" s="53"/>
      <c r="N203" s="53"/>
      <c r="O203" s="53"/>
      <c r="P203" s="53"/>
      <c r="Q203" s="11" t="b">
        <v>1</v>
      </c>
      <c r="R203" s="11"/>
      <c r="S203" s="11"/>
      <c r="T203" s="11"/>
      <c r="U203" s="11"/>
      <c r="V203" s="11"/>
      <c r="W203" s="11"/>
    </row>
    <row r="204" spans="1:23" ht="15.75" x14ac:dyDescent="0.25">
      <c r="A204" s="104"/>
      <c r="B204" s="88"/>
      <c r="C204" s="85" t="s">
        <v>279</v>
      </c>
      <c r="D204" s="3" t="s">
        <v>234</v>
      </c>
      <c r="E204" s="15">
        <v>8.2900000000000001E-2</v>
      </c>
      <c r="F204" s="15">
        <v>5.6000000000000001E-2</v>
      </c>
      <c r="G204" s="106">
        <f>SUM(E204:E207)</f>
        <v>21.231085</v>
      </c>
      <c r="H204" s="106">
        <f>SUM(F204:F207)</f>
        <v>17.329000000000001</v>
      </c>
      <c r="I204" s="50"/>
      <c r="J204" s="50"/>
      <c r="K204" s="50"/>
      <c r="L204" s="50"/>
      <c r="M204" s="53"/>
      <c r="N204" s="53"/>
      <c r="O204" s="53"/>
      <c r="P204" s="53"/>
      <c r="Q204" s="11" t="b">
        <v>1</v>
      </c>
      <c r="R204" s="11"/>
      <c r="S204" s="11"/>
      <c r="T204" s="11"/>
      <c r="U204" s="11"/>
      <c r="V204" s="11"/>
      <c r="W204" s="11"/>
    </row>
    <row r="205" spans="1:23" ht="15.75" x14ac:dyDescent="0.25">
      <c r="A205" s="104"/>
      <c r="B205" s="88"/>
      <c r="C205" s="95"/>
      <c r="D205" s="3" t="s">
        <v>235</v>
      </c>
      <c r="E205" s="9" t="s">
        <v>196</v>
      </c>
      <c r="F205" s="9" t="s">
        <v>196</v>
      </c>
      <c r="G205" s="106"/>
      <c r="H205" s="106"/>
      <c r="I205" s="50"/>
      <c r="J205" s="50"/>
      <c r="K205" s="50"/>
      <c r="L205" s="50"/>
      <c r="M205" s="53"/>
      <c r="N205" s="53"/>
      <c r="O205" s="53"/>
      <c r="P205" s="53"/>
      <c r="Q205" s="11" t="b">
        <v>1</v>
      </c>
      <c r="R205" s="11"/>
      <c r="S205" s="11"/>
      <c r="T205" s="11"/>
      <c r="U205" s="11"/>
      <c r="V205" s="11"/>
      <c r="W205" s="11"/>
    </row>
    <row r="206" spans="1:23" ht="15.75" x14ac:dyDescent="0.25">
      <c r="A206" s="104"/>
      <c r="B206" s="88"/>
      <c r="C206" s="95"/>
      <c r="D206" s="3" t="s">
        <v>236</v>
      </c>
      <c r="E206" s="15">
        <v>1.0704999999999999E-2</v>
      </c>
      <c r="F206" s="15">
        <v>0.01</v>
      </c>
      <c r="G206" s="106"/>
      <c r="H206" s="106"/>
      <c r="I206" s="50"/>
      <c r="J206" s="50"/>
      <c r="K206" s="50"/>
      <c r="L206" s="50"/>
      <c r="M206" s="53"/>
      <c r="N206" s="53"/>
      <c r="O206" s="53"/>
      <c r="P206" s="53"/>
      <c r="Q206" s="11" t="b">
        <v>1</v>
      </c>
      <c r="R206" s="11"/>
      <c r="S206" s="11"/>
      <c r="T206" s="11"/>
      <c r="U206" s="11"/>
      <c r="V206" s="11"/>
      <c r="W206" s="11"/>
    </row>
    <row r="207" spans="1:23" ht="15.75" x14ac:dyDescent="0.25">
      <c r="A207" s="104"/>
      <c r="B207" s="89"/>
      <c r="C207" s="86"/>
      <c r="D207" s="3" t="s">
        <v>237</v>
      </c>
      <c r="E207" s="15">
        <v>21.13748</v>
      </c>
      <c r="F207" s="15">
        <v>17.263000000000002</v>
      </c>
      <c r="G207" s="106"/>
      <c r="H207" s="106"/>
      <c r="I207" s="50"/>
      <c r="J207" s="50"/>
      <c r="K207" s="50"/>
      <c r="L207" s="50"/>
      <c r="M207" s="53"/>
      <c r="N207" s="53"/>
      <c r="O207" s="53"/>
      <c r="P207" s="53"/>
      <c r="Q207" s="11" t="b">
        <v>1</v>
      </c>
      <c r="R207" s="11"/>
      <c r="S207" s="11"/>
      <c r="T207" s="11"/>
      <c r="U207" s="11"/>
      <c r="V207" s="11"/>
      <c r="W207" s="11"/>
    </row>
    <row r="208" spans="1:23" ht="15.75" x14ac:dyDescent="0.25">
      <c r="A208" s="104"/>
      <c r="B208" s="87" t="s">
        <v>132</v>
      </c>
      <c r="C208" s="85" t="s">
        <v>291</v>
      </c>
      <c r="D208" s="3" t="s">
        <v>299</v>
      </c>
      <c r="E208" s="15">
        <v>1.338E-2</v>
      </c>
      <c r="F208" s="15">
        <v>1.6E-2</v>
      </c>
      <c r="G208" s="99">
        <f>SUM(E208:E233)</f>
        <v>23.995448316999997</v>
      </c>
      <c r="H208" s="99">
        <f>SUM(F208:F233)</f>
        <v>22.787999999999993</v>
      </c>
      <c r="I208" s="50"/>
      <c r="J208" s="50"/>
      <c r="K208" s="50"/>
      <c r="L208" s="50"/>
      <c r="M208" s="53"/>
      <c r="N208" s="53"/>
      <c r="O208" s="53"/>
      <c r="P208" s="53"/>
      <c r="Q208" s="11" t="b">
        <v>1</v>
      </c>
      <c r="R208" s="11"/>
      <c r="S208" s="11"/>
      <c r="T208" s="11"/>
      <c r="U208" s="11"/>
      <c r="V208" s="11"/>
      <c r="W208" s="11"/>
    </row>
    <row r="209" spans="1:23" ht="15.75" x14ac:dyDescent="0.25">
      <c r="A209" s="104"/>
      <c r="B209" s="88"/>
      <c r="C209" s="95"/>
      <c r="D209" s="3" t="s">
        <v>300</v>
      </c>
      <c r="E209" s="15">
        <v>0.21142</v>
      </c>
      <c r="F209" s="15">
        <v>0.187</v>
      </c>
      <c r="G209" s="101"/>
      <c r="H209" s="101"/>
      <c r="I209" s="50"/>
      <c r="J209" s="50"/>
      <c r="K209" s="50"/>
      <c r="L209" s="50"/>
      <c r="M209" s="53"/>
      <c r="N209" s="53"/>
      <c r="O209" s="53"/>
      <c r="P209" s="53"/>
      <c r="Q209" s="11" t="b">
        <v>1</v>
      </c>
      <c r="R209" s="11"/>
      <c r="S209" s="11"/>
      <c r="T209" s="11"/>
      <c r="U209" s="11"/>
      <c r="V209" s="11"/>
      <c r="W209" s="11"/>
    </row>
    <row r="210" spans="1:23" ht="15.75" x14ac:dyDescent="0.25">
      <c r="A210" s="104"/>
      <c r="B210" s="88"/>
      <c r="C210" s="95"/>
      <c r="D210" s="3" t="s">
        <v>301</v>
      </c>
      <c r="E210" s="15">
        <v>8.5639999999999994E-2</v>
      </c>
      <c r="F210" s="15">
        <v>7.6999999999999999E-2</v>
      </c>
      <c r="G210" s="101"/>
      <c r="H210" s="101"/>
      <c r="I210" s="50"/>
      <c r="J210" s="50"/>
      <c r="K210" s="50"/>
      <c r="L210" s="50"/>
      <c r="M210" s="53"/>
      <c r="N210" s="53"/>
      <c r="O210" s="53"/>
      <c r="P210" s="53"/>
      <c r="Q210" s="11" t="b">
        <v>1</v>
      </c>
      <c r="R210" s="11"/>
      <c r="S210" s="11"/>
      <c r="T210" s="11"/>
      <c r="U210" s="11"/>
      <c r="V210" s="11"/>
      <c r="W210" s="11"/>
    </row>
    <row r="211" spans="1:23" ht="15.75" x14ac:dyDescent="0.25">
      <c r="A211" s="104"/>
      <c r="B211" s="88"/>
      <c r="C211" s="95"/>
      <c r="D211" s="3" t="s">
        <v>302</v>
      </c>
      <c r="E211" s="15">
        <v>0.18198</v>
      </c>
      <c r="F211" s="15">
        <v>0.14799999999999999</v>
      </c>
      <c r="G211" s="101"/>
      <c r="H211" s="101"/>
      <c r="I211" s="50"/>
      <c r="J211" s="50"/>
      <c r="K211" s="50"/>
      <c r="L211" s="50"/>
      <c r="M211" s="53"/>
      <c r="N211" s="53"/>
      <c r="O211" s="53"/>
      <c r="P211" s="53"/>
      <c r="Q211" s="11" t="b">
        <v>1</v>
      </c>
      <c r="R211" s="11"/>
      <c r="S211" s="11"/>
      <c r="T211" s="11"/>
      <c r="U211" s="11"/>
      <c r="V211" s="11"/>
      <c r="W211" s="11"/>
    </row>
    <row r="212" spans="1:23" ht="15.75" x14ac:dyDescent="0.25">
      <c r="A212" s="104"/>
      <c r="B212" s="88"/>
      <c r="C212" s="95"/>
      <c r="D212" s="3" t="s">
        <v>303</v>
      </c>
      <c r="E212" s="15">
        <v>6.1554929999999999</v>
      </c>
      <c r="F212" s="15">
        <v>5.923</v>
      </c>
      <c r="G212" s="101"/>
      <c r="H212" s="101"/>
      <c r="I212" s="50"/>
      <c r="J212" s="50"/>
      <c r="K212" s="50"/>
      <c r="L212" s="50"/>
      <c r="M212" s="53"/>
      <c r="N212" s="53"/>
      <c r="O212" s="53"/>
      <c r="P212" s="53"/>
      <c r="Q212" s="11" t="b">
        <v>1</v>
      </c>
      <c r="R212" s="11"/>
      <c r="S212" s="11"/>
      <c r="T212" s="11"/>
      <c r="U212" s="11"/>
      <c r="V212" s="11"/>
      <c r="W212" s="11"/>
    </row>
    <row r="213" spans="1:23" ht="15.75" x14ac:dyDescent="0.25">
      <c r="A213" s="104"/>
      <c r="B213" s="88"/>
      <c r="C213" s="95"/>
      <c r="D213" s="3" t="s">
        <v>304</v>
      </c>
      <c r="E213" s="15">
        <v>12.516999999999999</v>
      </c>
      <c r="F213" s="15">
        <v>11.456</v>
      </c>
      <c r="G213" s="101"/>
      <c r="H213" s="101"/>
      <c r="I213" s="50"/>
      <c r="J213" s="50"/>
      <c r="K213" s="50"/>
      <c r="L213" s="50"/>
      <c r="M213" s="53"/>
      <c r="N213" s="53"/>
      <c r="O213" s="53"/>
      <c r="P213" s="53"/>
      <c r="Q213" s="11" t="b">
        <v>1</v>
      </c>
      <c r="R213" s="11"/>
      <c r="S213" s="11"/>
      <c r="T213" s="11"/>
      <c r="U213" s="11"/>
      <c r="V213" s="11"/>
      <c r="W213" s="11"/>
    </row>
    <row r="214" spans="1:23" ht="15.75" x14ac:dyDescent="0.25">
      <c r="A214" s="104"/>
      <c r="B214" s="88"/>
      <c r="C214" s="95"/>
      <c r="D214" s="3" t="s">
        <v>305</v>
      </c>
      <c r="E214" s="15">
        <v>0.26495000000000002</v>
      </c>
      <c r="F214" s="15">
        <v>0.35099999999999998</v>
      </c>
      <c r="G214" s="101"/>
      <c r="H214" s="101"/>
      <c r="I214" s="50"/>
      <c r="J214" s="50"/>
      <c r="K214" s="50"/>
      <c r="L214" s="50"/>
      <c r="M214" s="53"/>
      <c r="N214" s="53"/>
      <c r="O214" s="53"/>
      <c r="P214" s="53"/>
      <c r="Q214" s="11" t="b">
        <v>1</v>
      </c>
      <c r="R214" s="11"/>
      <c r="S214" s="11"/>
      <c r="T214" s="11"/>
      <c r="U214" s="11"/>
      <c r="V214" s="11"/>
      <c r="W214" s="11"/>
    </row>
    <row r="215" spans="1:23" ht="15.75" x14ac:dyDescent="0.25">
      <c r="A215" s="104"/>
      <c r="B215" s="88"/>
      <c r="C215" s="95"/>
      <c r="D215" s="3" t="s">
        <v>306</v>
      </c>
      <c r="E215" s="15">
        <v>0.20599999999999999</v>
      </c>
      <c r="F215" s="15">
        <v>0.14099999999999999</v>
      </c>
      <c r="G215" s="101"/>
      <c r="H215" s="101"/>
      <c r="I215" s="50"/>
      <c r="J215" s="50"/>
      <c r="K215" s="50"/>
      <c r="L215" s="50"/>
      <c r="M215" s="53"/>
      <c r="N215" s="53"/>
      <c r="O215" s="53"/>
      <c r="P215" s="53"/>
      <c r="Q215" s="11" t="b">
        <v>1</v>
      </c>
      <c r="R215" s="11"/>
      <c r="S215" s="11"/>
      <c r="T215" s="11"/>
      <c r="U215" s="11"/>
      <c r="V215" s="11"/>
      <c r="W215" s="11"/>
    </row>
    <row r="216" spans="1:23" ht="15.75" x14ac:dyDescent="0.25">
      <c r="A216" s="104"/>
      <c r="B216" s="88"/>
      <c r="C216" s="95"/>
      <c r="D216" s="3" t="s">
        <v>307</v>
      </c>
      <c r="E216" s="15">
        <v>0.29970000000000002</v>
      </c>
      <c r="F216" s="15">
        <v>0.28699999999999998</v>
      </c>
      <c r="G216" s="101"/>
      <c r="H216" s="101"/>
      <c r="I216" s="50"/>
      <c r="J216" s="50"/>
      <c r="K216" s="50"/>
      <c r="L216" s="50"/>
      <c r="M216" s="53"/>
      <c r="N216" s="53"/>
      <c r="O216" s="53"/>
      <c r="P216" s="53"/>
      <c r="Q216" s="11" t="b">
        <v>1</v>
      </c>
      <c r="R216" s="11"/>
      <c r="S216" s="11"/>
      <c r="T216" s="11"/>
      <c r="U216" s="11"/>
      <c r="V216" s="11"/>
      <c r="W216" s="11"/>
    </row>
    <row r="217" spans="1:23" ht="15.75" x14ac:dyDescent="0.25">
      <c r="A217" s="104"/>
      <c r="B217" s="88"/>
      <c r="C217" s="95"/>
      <c r="D217" s="3" t="s">
        <v>308</v>
      </c>
      <c r="E217" s="15">
        <v>0.24085999999999999</v>
      </c>
      <c r="F217" s="15">
        <v>0.26900000000000002</v>
      </c>
      <c r="G217" s="101"/>
      <c r="H217" s="101"/>
      <c r="I217" s="50"/>
      <c r="J217" s="50"/>
      <c r="K217" s="50"/>
      <c r="L217" s="50"/>
      <c r="M217" s="53"/>
      <c r="N217" s="53"/>
      <c r="O217" s="53"/>
      <c r="P217" s="53"/>
      <c r="Q217" s="11" t="b">
        <v>1</v>
      </c>
      <c r="R217" s="11"/>
      <c r="S217" s="11"/>
      <c r="T217" s="11"/>
      <c r="U217" s="11"/>
      <c r="V217" s="11"/>
      <c r="W217" s="11"/>
    </row>
    <row r="218" spans="1:23" ht="15.75" x14ac:dyDescent="0.25">
      <c r="A218" s="104"/>
      <c r="B218" s="88"/>
      <c r="C218" s="95"/>
      <c r="D218" s="3" t="s">
        <v>309</v>
      </c>
      <c r="E218" s="9" t="s">
        <v>196</v>
      </c>
      <c r="F218" s="9" t="s">
        <v>196</v>
      </c>
      <c r="G218" s="101"/>
      <c r="H218" s="101"/>
      <c r="I218" s="50"/>
      <c r="J218" s="50"/>
      <c r="K218" s="50"/>
      <c r="L218" s="50"/>
      <c r="M218" s="53"/>
      <c r="N218" s="53"/>
      <c r="O218" s="53"/>
      <c r="P218" s="53"/>
      <c r="Q218" s="11" t="b">
        <v>1</v>
      </c>
      <c r="R218" s="11"/>
      <c r="S218" s="11"/>
      <c r="T218" s="11"/>
      <c r="U218" s="11"/>
      <c r="V218" s="11"/>
      <c r="W218" s="11"/>
    </row>
    <row r="219" spans="1:23" ht="15.75" x14ac:dyDescent="0.25">
      <c r="A219" s="104"/>
      <c r="B219" s="88"/>
      <c r="C219" s="95"/>
      <c r="D219" s="3" t="s">
        <v>310</v>
      </c>
      <c r="E219" s="15">
        <v>0.13109999999999999</v>
      </c>
      <c r="F219" s="15">
        <v>0.12</v>
      </c>
      <c r="G219" s="101"/>
      <c r="H219" s="101"/>
      <c r="I219" s="50"/>
      <c r="J219" s="50"/>
      <c r="K219" s="50"/>
      <c r="L219" s="50"/>
      <c r="M219" s="53"/>
      <c r="N219" s="53"/>
      <c r="O219" s="53"/>
      <c r="P219" s="53"/>
      <c r="Q219" s="11" t="b">
        <v>1</v>
      </c>
      <c r="R219" s="11"/>
      <c r="S219" s="11"/>
      <c r="T219" s="11"/>
      <c r="U219" s="11"/>
      <c r="V219" s="11"/>
      <c r="W219" s="11"/>
    </row>
    <row r="220" spans="1:23" ht="15.75" x14ac:dyDescent="0.25">
      <c r="A220" s="104"/>
      <c r="B220" s="88"/>
      <c r="C220" s="95"/>
      <c r="D220" s="3" t="s">
        <v>311</v>
      </c>
      <c r="E220" s="15">
        <v>8.2964999999999997E-2</v>
      </c>
      <c r="F220" s="15">
        <v>5.1999999999999998E-2</v>
      </c>
      <c r="G220" s="101"/>
      <c r="H220" s="101"/>
      <c r="I220" s="50"/>
      <c r="J220" s="50"/>
      <c r="K220" s="50"/>
      <c r="L220" s="50"/>
      <c r="M220" s="53"/>
      <c r="N220" s="53"/>
      <c r="O220" s="53"/>
      <c r="P220" s="53"/>
      <c r="Q220" s="11" t="b">
        <v>1</v>
      </c>
      <c r="R220" s="11"/>
      <c r="S220" s="11"/>
      <c r="T220" s="11"/>
      <c r="U220" s="11"/>
      <c r="V220" s="11"/>
      <c r="W220" s="11"/>
    </row>
    <row r="221" spans="1:23" ht="15.75" x14ac:dyDescent="0.25">
      <c r="A221" s="104"/>
      <c r="B221" s="88"/>
      <c r="C221" s="95"/>
      <c r="D221" s="3" t="s">
        <v>312</v>
      </c>
      <c r="E221" s="15">
        <v>0.42820799999999998</v>
      </c>
      <c r="F221" s="15">
        <v>0.312</v>
      </c>
      <c r="G221" s="101"/>
      <c r="H221" s="101"/>
      <c r="I221" s="50"/>
      <c r="J221" s="50"/>
      <c r="K221" s="50"/>
      <c r="L221" s="50"/>
      <c r="M221" s="53"/>
      <c r="N221" s="53"/>
      <c r="O221" s="53"/>
      <c r="P221" s="53"/>
      <c r="Q221" s="11" t="b">
        <v>1</v>
      </c>
      <c r="R221" s="11"/>
      <c r="S221" s="11"/>
      <c r="T221" s="11"/>
      <c r="U221" s="11"/>
      <c r="V221" s="11"/>
      <c r="W221" s="11"/>
    </row>
    <row r="222" spans="1:23" ht="15.75" x14ac:dyDescent="0.25">
      <c r="A222" s="104"/>
      <c r="B222" s="88"/>
      <c r="C222" s="95"/>
      <c r="D222" s="3" t="s">
        <v>313</v>
      </c>
      <c r="E222" s="15">
        <v>8.0199999999999994E-3</v>
      </c>
      <c r="F222" s="15">
        <v>1.0999999999999999E-2</v>
      </c>
      <c r="G222" s="101"/>
      <c r="H222" s="101"/>
      <c r="I222" s="50"/>
      <c r="J222" s="50"/>
      <c r="K222" s="50"/>
      <c r="L222" s="50"/>
      <c r="M222" s="53"/>
      <c r="N222" s="53"/>
      <c r="O222" s="53"/>
      <c r="P222" s="53"/>
      <c r="Q222" s="11" t="b">
        <v>1</v>
      </c>
      <c r="R222" s="11"/>
      <c r="S222" s="11"/>
      <c r="T222" s="11"/>
      <c r="U222" s="11"/>
      <c r="V222" s="11"/>
      <c r="W222" s="11"/>
    </row>
    <row r="223" spans="1:23" ht="15.75" x14ac:dyDescent="0.25">
      <c r="A223" s="104"/>
      <c r="B223" s="88"/>
      <c r="C223" s="95"/>
      <c r="D223" s="3" t="s">
        <v>314</v>
      </c>
      <c r="E223" s="9" t="s">
        <v>196</v>
      </c>
      <c r="F223" s="9" t="s">
        <v>196</v>
      </c>
      <c r="G223" s="101"/>
      <c r="H223" s="101"/>
      <c r="I223" s="50"/>
      <c r="J223" s="50"/>
      <c r="K223" s="50"/>
      <c r="L223" s="50"/>
      <c r="M223" s="53"/>
      <c r="N223" s="53"/>
      <c r="O223" s="53"/>
      <c r="P223" s="53"/>
      <c r="Q223" s="11" t="b">
        <v>1</v>
      </c>
      <c r="R223" s="11"/>
      <c r="S223" s="11"/>
      <c r="T223" s="11"/>
      <c r="U223" s="11"/>
      <c r="V223" s="11"/>
      <c r="W223" s="11"/>
    </row>
    <row r="224" spans="1:23" ht="15.75" x14ac:dyDescent="0.25">
      <c r="A224" s="104"/>
      <c r="B224" s="88"/>
      <c r="C224" s="95"/>
      <c r="D224" s="3" t="s">
        <v>315</v>
      </c>
      <c r="E224" s="15">
        <v>0.65034000000000003</v>
      </c>
      <c r="F224" s="15">
        <v>0.70899999999999996</v>
      </c>
      <c r="G224" s="101"/>
      <c r="H224" s="101"/>
      <c r="I224" s="50"/>
      <c r="J224" s="50"/>
      <c r="K224" s="50"/>
      <c r="L224" s="50"/>
      <c r="M224" s="53"/>
      <c r="N224" s="53"/>
      <c r="O224" s="53"/>
      <c r="P224" s="53"/>
      <c r="Q224" s="11" t="b">
        <v>1</v>
      </c>
      <c r="R224" s="11"/>
      <c r="S224" s="11"/>
      <c r="T224" s="11"/>
      <c r="U224" s="11"/>
      <c r="V224" s="11"/>
      <c r="W224" s="11"/>
    </row>
    <row r="225" spans="1:23" ht="15.75" x14ac:dyDescent="0.25">
      <c r="A225" s="104"/>
      <c r="B225" s="88"/>
      <c r="C225" s="95"/>
      <c r="D225" s="3" t="s">
        <v>316</v>
      </c>
      <c r="E225" s="15">
        <v>8.5640999999999995E-2</v>
      </c>
      <c r="F225" s="15">
        <v>0.19700000000000001</v>
      </c>
      <c r="G225" s="101"/>
      <c r="H225" s="101"/>
      <c r="I225" s="50"/>
      <c r="J225" s="50"/>
      <c r="K225" s="50"/>
      <c r="L225" s="50"/>
      <c r="M225" s="53"/>
      <c r="N225" s="53"/>
      <c r="O225" s="53"/>
      <c r="P225" s="53"/>
      <c r="Q225" s="11" t="b">
        <v>1</v>
      </c>
      <c r="R225" s="11"/>
      <c r="S225" s="11"/>
      <c r="T225" s="11"/>
      <c r="U225" s="11"/>
      <c r="V225" s="11"/>
      <c r="W225" s="11"/>
    </row>
    <row r="226" spans="1:23" ht="15.75" x14ac:dyDescent="0.25">
      <c r="A226" s="104"/>
      <c r="B226" s="88"/>
      <c r="C226" s="95"/>
      <c r="D226" s="3" t="s">
        <v>317</v>
      </c>
      <c r="E226" s="15">
        <v>1.3568800000000001</v>
      </c>
      <c r="F226" s="15">
        <v>2.0299999999999998</v>
      </c>
      <c r="G226" s="101"/>
      <c r="H226" s="101"/>
      <c r="I226" s="50"/>
      <c r="J226" s="50"/>
      <c r="K226" s="50"/>
      <c r="L226" s="50"/>
      <c r="M226" s="53"/>
      <c r="N226" s="53"/>
      <c r="O226" s="53"/>
      <c r="P226" s="53"/>
      <c r="Q226" s="11" t="b">
        <v>1</v>
      </c>
      <c r="R226" s="11"/>
      <c r="S226" s="11"/>
      <c r="T226" s="11"/>
      <c r="U226" s="11"/>
      <c r="V226" s="11"/>
      <c r="W226" s="11"/>
    </row>
    <row r="227" spans="1:23" ht="15.75" x14ac:dyDescent="0.25">
      <c r="A227" s="104"/>
      <c r="B227" s="88"/>
      <c r="C227" s="95"/>
      <c r="D227" s="3" t="s">
        <v>318</v>
      </c>
      <c r="E227" s="15">
        <v>2.676E-3</v>
      </c>
      <c r="F227" s="15">
        <v>2E-3</v>
      </c>
      <c r="G227" s="101"/>
      <c r="H227" s="101"/>
      <c r="I227" s="50"/>
      <c r="J227" s="50"/>
      <c r="K227" s="50"/>
      <c r="L227" s="50"/>
      <c r="M227" s="53"/>
      <c r="N227" s="53"/>
      <c r="O227" s="53"/>
      <c r="P227" s="53"/>
      <c r="Q227" s="11" t="b">
        <v>1</v>
      </c>
      <c r="R227" s="11"/>
      <c r="S227" s="11"/>
      <c r="T227" s="11"/>
      <c r="U227" s="11"/>
      <c r="V227" s="11"/>
      <c r="W227" s="11"/>
    </row>
    <row r="228" spans="1:23" ht="15.75" x14ac:dyDescent="0.25">
      <c r="A228" s="104"/>
      <c r="B228" s="88"/>
      <c r="C228" s="95"/>
      <c r="D228" s="3" t="s">
        <v>319</v>
      </c>
      <c r="E228" s="15">
        <v>2.1409999999999998E-2</v>
      </c>
      <c r="F228" s="15">
        <v>8.0000000000000002E-3</v>
      </c>
      <c r="G228" s="101"/>
      <c r="H228" s="101"/>
      <c r="I228" s="50"/>
      <c r="J228" s="50"/>
      <c r="K228" s="50"/>
      <c r="L228" s="50"/>
      <c r="M228" s="53"/>
      <c r="N228" s="53"/>
      <c r="O228" s="53"/>
      <c r="P228" s="53"/>
      <c r="Q228" s="11" t="b">
        <v>1</v>
      </c>
      <c r="R228" s="11"/>
      <c r="S228" s="11"/>
      <c r="T228" s="11"/>
      <c r="U228" s="11"/>
      <c r="V228" s="11"/>
      <c r="W228" s="11"/>
    </row>
    <row r="229" spans="1:23" ht="15.75" x14ac:dyDescent="0.25">
      <c r="A229" s="104"/>
      <c r="B229" s="88"/>
      <c r="C229" s="95"/>
      <c r="D229" s="3" t="s">
        <v>254</v>
      </c>
      <c r="E229" s="15">
        <v>1.6057800000000001E-2</v>
      </c>
      <c r="F229" s="15">
        <v>0.01</v>
      </c>
      <c r="G229" s="101"/>
      <c r="H229" s="101"/>
      <c r="I229" s="50"/>
      <c r="J229" s="50"/>
      <c r="K229" s="50"/>
      <c r="L229" s="50"/>
      <c r="M229" s="53"/>
      <c r="N229" s="53"/>
      <c r="O229" s="53"/>
      <c r="P229" s="53"/>
      <c r="Q229" s="11" t="b">
        <v>1</v>
      </c>
      <c r="R229" s="11"/>
      <c r="S229" s="11"/>
      <c r="T229" s="11"/>
      <c r="U229" s="11"/>
      <c r="V229" s="11"/>
      <c r="W229" s="11"/>
    </row>
    <row r="230" spans="1:23" ht="15.75" x14ac:dyDescent="0.25">
      <c r="A230" s="104"/>
      <c r="B230" s="88"/>
      <c r="C230" s="95"/>
      <c r="D230" s="3" t="s">
        <v>320</v>
      </c>
      <c r="E230" s="9" t="s">
        <v>196</v>
      </c>
      <c r="F230" s="9" t="s">
        <v>196</v>
      </c>
      <c r="G230" s="101"/>
      <c r="H230" s="101"/>
      <c r="I230" s="50"/>
      <c r="J230" s="50"/>
      <c r="K230" s="50"/>
      <c r="L230" s="50"/>
      <c r="M230" s="53"/>
      <c r="N230" s="53"/>
      <c r="O230" s="53"/>
      <c r="P230" s="53"/>
      <c r="Q230" s="11" t="b">
        <v>1</v>
      </c>
      <c r="R230" s="11"/>
      <c r="S230" s="11"/>
      <c r="T230" s="11"/>
      <c r="U230" s="11"/>
      <c r="V230" s="11"/>
      <c r="W230" s="11"/>
    </row>
    <row r="231" spans="1:23" ht="31.5" x14ac:dyDescent="0.25">
      <c r="A231" s="104"/>
      <c r="B231" s="88"/>
      <c r="C231" s="95"/>
      <c r="D231" s="3" t="s">
        <v>321</v>
      </c>
      <c r="E231" s="15">
        <v>0.43088451700000002</v>
      </c>
      <c r="F231" s="15">
        <v>1.0999999999999999E-2</v>
      </c>
      <c r="G231" s="101"/>
      <c r="H231" s="101"/>
      <c r="I231" s="50"/>
      <c r="J231" s="50"/>
      <c r="K231" s="50"/>
      <c r="L231" s="50"/>
      <c r="M231" s="53"/>
      <c r="N231" s="53"/>
      <c r="O231" s="53"/>
      <c r="P231" s="53"/>
      <c r="Q231" s="11" t="b">
        <v>1</v>
      </c>
      <c r="R231" s="11"/>
      <c r="S231" s="11"/>
      <c r="T231" s="11"/>
      <c r="U231" s="11"/>
      <c r="V231" s="11"/>
      <c r="W231" s="11"/>
    </row>
    <row r="232" spans="1:23" ht="15.75" x14ac:dyDescent="0.25">
      <c r="A232" s="104"/>
      <c r="B232" s="88"/>
      <c r="C232" s="95"/>
      <c r="D232" s="3" t="s">
        <v>322</v>
      </c>
      <c r="E232" s="15">
        <v>0.57808000000000004</v>
      </c>
      <c r="F232" s="15">
        <v>0.45</v>
      </c>
      <c r="G232" s="101"/>
      <c r="H232" s="101"/>
      <c r="I232" s="50"/>
      <c r="J232" s="50"/>
      <c r="K232" s="50"/>
      <c r="L232" s="50"/>
      <c r="M232" s="53"/>
      <c r="N232" s="53"/>
      <c r="O232" s="53"/>
      <c r="P232" s="53"/>
      <c r="Q232" s="11" t="b">
        <v>1</v>
      </c>
      <c r="R232" s="11"/>
      <c r="S232" s="11"/>
      <c r="T232" s="11"/>
      <c r="U232" s="11"/>
      <c r="V232" s="11"/>
      <c r="W232" s="11"/>
    </row>
    <row r="233" spans="1:23" ht="15.75" x14ac:dyDescent="0.25">
      <c r="A233" s="104"/>
      <c r="B233" s="88"/>
      <c r="C233" s="86"/>
      <c r="D233" s="3" t="s">
        <v>323</v>
      </c>
      <c r="E233" s="15">
        <v>2.6762999999999999E-2</v>
      </c>
      <c r="F233" s="15">
        <v>2.1000000000000001E-2</v>
      </c>
      <c r="G233" s="100"/>
      <c r="H233" s="100"/>
      <c r="I233" s="50"/>
      <c r="J233" s="50"/>
      <c r="K233" s="50"/>
      <c r="L233" s="50"/>
      <c r="M233" s="53"/>
      <c r="N233" s="53"/>
      <c r="O233" s="53"/>
      <c r="P233" s="53"/>
      <c r="Q233" s="11" t="b">
        <v>1</v>
      </c>
      <c r="R233" s="11"/>
      <c r="S233" s="11"/>
      <c r="T233" s="11"/>
      <c r="U233" s="11"/>
      <c r="V233" s="11"/>
      <c r="W233" s="11"/>
    </row>
    <row r="234" spans="1:23" ht="63" x14ac:dyDescent="0.25">
      <c r="A234" s="104"/>
      <c r="B234" s="88"/>
      <c r="C234" s="5" t="s">
        <v>292</v>
      </c>
      <c r="D234" s="50"/>
      <c r="E234" s="51"/>
      <c r="F234" s="51"/>
      <c r="G234" s="15">
        <v>21.889399999999998</v>
      </c>
      <c r="H234" s="15">
        <v>20.193999999999999</v>
      </c>
      <c r="I234" s="50"/>
      <c r="J234" s="50"/>
      <c r="K234" s="50"/>
      <c r="L234" s="50"/>
      <c r="M234" s="53"/>
      <c r="N234" s="53"/>
      <c r="O234" s="53"/>
      <c r="P234" s="53"/>
      <c r="Q234" s="11" t="b">
        <v>1</v>
      </c>
      <c r="R234" s="11"/>
      <c r="S234" s="11"/>
      <c r="T234" s="11"/>
      <c r="U234" s="11"/>
      <c r="V234" s="11"/>
      <c r="W234" s="11"/>
    </row>
    <row r="235" spans="1:23" ht="15.75" x14ac:dyDescent="0.25">
      <c r="A235" s="104"/>
      <c r="B235" s="88"/>
      <c r="C235" s="85" t="s">
        <v>293</v>
      </c>
      <c r="D235" s="25" t="s">
        <v>330</v>
      </c>
      <c r="E235" s="14">
        <v>2.1410411000000001E-2</v>
      </c>
      <c r="F235" s="14">
        <v>1.8164558000000001E-2</v>
      </c>
      <c r="G235" s="99">
        <f>SUM(E235:E246)</f>
        <v>6.5462331049999998</v>
      </c>
      <c r="H235" s="99">
        <f>SUM(F235:F246)</f>
        <v>5.996351357</v>
      </c>
      <c r="I235" s="50"/>
      <c r="J235" s="50"/>
      <c r="K235" s="50"/>
      <c r="L235" s="50"/>
      <c r="M235" s="53"/>
      <c r="N235" s="53"/>
      <c r="O235" s="53"/>
      <c r="P235" s="53"/>
      <c r="Q235" s="11" t="b">
        <v>1</v>
      </c>
      <c r="R235" s="11"/>
      <c r="S235" s="11"/>
      <c r="T235" s="11"/>
      <c r="U235" s="11"/>
      <c r="V235" s="11"/>
      <c r="W235" s="11"/>
    </row>
    <row r="236" spans="1:23" ht="15.75" x14ac:dyDescent="0.25">
      <c r="A236" s="104"/>
      <c r="B236" s="88"/>
      <c r="C236" s="95"/>
      <c r="D236" s="25" t="s">
        <v>299</v>
      </c>
      <c r="E236" s="14">
        <v>2.6763009999999999E-3</v>
      </c>
      <c r="F236" s="14">
        <v>5.7588129999999998E-3</v>
      </c>
      <c r="G236" s="101"/>
      <c r="H236" s="101"/>
      <c r="I236" s="50"/>
      <c r="J236" s="50"/>
      <c r="K236" s="50"/>
      <c r="L236" s="50"/>
      <c r="M236" s="53"/>
      <c r="N236" s="53"/>
      <c r="O236" s="53"/>
      <c r="P236" s="53"/>
      <c r="Q236" s="11" t="b">
        <v>1</v>
      </c>
      <c r="R236" s="11"/>
      <c r="S236" s="11"/>
      <c r="T236" s="11"/>
      <c r="U236" s="11"/>
      <c r="V236" s="11"/>
      <c r="W236" s="11"/>
    </row>
    <row r="237" spans="1:23" ht="15.75" x14ac:dyDescent="0.25">
      <c r="A237" s="104"/>
      <c r="B237" s="88"/>
      <c r="C237" s="95"/>
      <c r="D237" s="25" t="s">
        <v>332</v>
      </c>
      <c r="E237" s="14">
        <v>1.0705205000000001E-2</v>
      </c>
      <c r="F237" s="14">
        <v>3.36988E-3</v>
      </c>
      <c r="G237" s="101"/>
      <c r="H237" s="101"/>
      <c r="I237" s="50"/>
      <c r="J237" s="50"/>
      <c r="K237" s="50"/>
      <c r="L237" s="50"/>
      <c r="M237" s="53"/>
      <c r="N237" s="53"/>
      <c r="O237" s="53"/>
      <c r="P237" s="53"/>
      <c r="Q237" s="11" t="b">
        <v>1</v>
      </c>
      <c r="R237" s="11"/>
      <c r="S237" s="11"/>
      <c r="T237" s="11"/>
      <c r="U237" s="11"/>
      <c r="V237" s="11"/>
      <c r="W237" s="11"/>
    </row>
    <row r="238" spans="1:23" ht="15.75" x14ac:dyDescent="0.25">
      <c r="A238" s="104"/>
      <c r="B238" s="88"/>
      <c r="C238" s="95"/>
      <c r="D238" s="25" t="s">
        <v>329</v>
      </c>
      <c r="E238" s="14">
        <v>8.0289039999999999E-3</v>
      </c>
      <c r="F238" s="14">
        <v>6.9826130000000004E-3</v>
      </c>
      <c r="G238" s="101"/>
      <c r="H238" s="101"/>
      <c r="I238" s="50"/>
      <c r="J238" s="50"/>
      <c r="K238" s="50"/>
      <c r="L238" s="50"/>
      <c r="M238" s="53"/>
      <c r="N238" s="53"/>
      <c r="O238" s="53"/>
      <c r="P238" s="53"/>
      <c r="Q238" s="11" t="b">
        <v>1</v>
      </c>
      <c r="R238" s="11"/>
      <c r="S238" s="11"/>
      <c r="T238" s="11"/>
      <c r="U238" s="11"/>
      <c r="V238" s="11"/>
      <c r="W238" s="11"/>
    </row>
    <row r="239" spans="1:23" ht="15.75" x14ac:dyDescent="0.25">
      <c r="A239" s="104"/>
      <c r="B239" s="88"/>
      <c r="C239" s="95"/>
      <c r="D239" s="25" t="s">
        <v>328</v>
      </c>
      <c r="E239" s="14">
        <v>0.48441054500000003</v>
      </c>
      <c r="F239" s="14">
        <v>0.43452827500000002</v>
      </c>
      <c r="G239" s="101"/>
      <c r="H239" s="101"/>
      <c r="I239" s="50"/>
      <c r="J239" s="50"/>
      <c r="K239" s="50"/>
      <c r="L239" s="50"/>
      <c r="M239" s="53"/>
      <c r="N239" s="53"/>
      <c r="O239" s="53"/>
      <c r="P239" s="53"/>
      <c r="Q239" s="11" t="b">
        <v>1</v>
      </c>
      <c r="R239" s="11"/>
      <c r="S239" s="11"/>
      <c r="T239" s="11"/>
      <c r="U239" s="11"/>
      <c r="V239" s="11"/>
      <c r="W239" s="11"/>
    </row>
    <row r="240" spans="1:23" ht="15.75" x14ac:dyDescent="0.25">
      <c r="A240" s="104"/>
      <c r="B240" s="88"/>
      <c r="C240" s="95"/>
      <c r="D240" s="25" t="s">
        <v>326</v>
      </c>
      <c r="E240" s="14">
        <v>0.200722601</v>
      </c>
      <c r="F240" s="14">
        <v>0.15738175700000001</v>
      </c>
      <c r="G240" s="101"/>
      <c r="H240" s="101"/>
      <c r="I240" s="50"/>
      <c r="J240" s="50"/>
      <c r="K240" s="50"/>
      <c r="L240" s="50"/>
      <c r="M240" s="53"/>
      <c r="N240" s="53"/>
      <c r="O240" s="53"/>
      <c r="P240" s="53"/>
      <c r="Q240" s="11" t="b">
        <v>1</v>
      </c>
      <c r="R240" s="11"/>
      <c r="S240" s="11"/>
      <c r="T240" s="11"/>
      <c r="U240" s="11"/>
      <c r="V240" s="11"/>
      <c r="W240" s="11"/>
    </row>
    <row r="241" spans="1:23" ht="15.75" x14ac:dyDescent="0.25">
      <c r="A241" s="104"/>
      <c r="B241" s="88"/>
      <c r="C241" s="95"/>
      <c r="D241" s="25" t="s">
        <v>325</v>
      </c>
      <c r="E241" s="14">
        <v>3.9234577810000002</v>
      </c>
      <c r="F241" s="14">
        <v>3.4004709759999998</v>
      </c>
      <c r="G241" s="101"/>
      <c r="H241" s="101"/>
      <c r="I241" s="50"/>
      <c r="J241" s="50"/>
      <c r="K241" s="50"/>
      <c r="L241" s="50"/>
      <c r="M241" s="53"/>
      <c r="N241" s="53"/>
      <c r="O241" s="53"/>
      <c r="P241" s="53"/>
      <c r="Q241" s="11" t="b">
        <v>1</v>
      </c>
      <c r="R241" s="11"/>
      <c r="S241" s="11"/>
      <c r="T241" s="11"/>
      <c r="U241" s="11"/>
      <c r="V241" s="11"/>
      <c r="W241" s="11"/>
    </row>
    <row r="242" spans="1:23" ht="15.75" x14ac:dyDescent="0.25">
      <c r="A242" s="104"/>
      <c r="B242" s="88"/>
      <c r="C242" s="95"/>
      <c r="D242" s="25" t="s">
        <v>327</v>
      </c>
      <c r="E242" s="14">
        <v>1.121370266</v>
      </c>
      <c r="F242" s="14">
        <v>1.040285216</v>
      </c>
      <c r="G242" s="101"/>
      <c r="H242" s="101"/>
      <c r="I242" s="50"/>
      <c r="J242" s="50"/>
      <c r="K242" s="50"/>
      <c r="L242" s="50"/>
      <c r="M242" s="53"/>
      <c r="N242" s="53"/>
      <c r="O242" s="53"/>
      <c r="P242" s="53"/>
      <c r="Q242" s="11" t="b">
        <v>1</v>
      </c>
      <c r="R242" s="11"/>
      <c r="S242" s="11"/>
      <c r="T242" s="11"/>
      <c r="U242" s="11"/>
      <c r="V242" s="11"/>
      <c r="W242" s="11"/>
    </row>
    <row r="243" spans="1:23" ht="15.75" x14ac:dyDescent="0.25">
      <c r="A243" s="104"/>
      <c r="B243" s="88"/>
      <c r="C243" s="95"/>
      <c r="D243" s="25" t="s">
        <v>331</v>
      </c>
      <c r="E243" s="14">
        <v>0.147196574</v>
      </c>
      <c r="F243" s="14">
        <v>0.12366838600000001</v>
      </c>
      <c r="G243" s="101"/>
      <c r="H243" s="101"/>
      <c r="I243" s="50"/>
      <c r="J243" s="50"/>
      <c r="K243" s="50"/>
      <c r="L243" s="50"/>
      <c r="M243" s="53"/>
      <c r="N243" s="53"/>
      <c r="O243" s="53"/>
      <c r="P243" s="53"/>
      <c r="Q243" s="11" t="b">
        <v>1</v>
      </c>
      <c r="R243" s="11"/>
      <c r="S243" s="11"/>
      <c r="T243" s="11"/>
      <c r="U243" s="11"/>
      <c r="V243" s="11"/>
      <c r="W243" s="11"/>
    </row>
    <row r="244" spans="1:23" ht="15.75" x14ac:dyDescent="0.25">
      <c r="A244" s="104"/>
      <c r="B244" s="88"/>
      <c r="C244" s="95"/>
      <c r="D244" s="25" t="s">
        <v>324</v>
      </c>
      <c r="E244" s="14">
        <v>5.8878630000000001E-2</v>
      </c>
      <c r="F244" s="14">
        <v>3.7941833000000001E-2</v>
      </c>
      <c r="G244" s="101"/>
      <c r="H244" s="101"/>
      <c r="I244" s="50"/>
      <c r="J244" s="50"/>
      <c r="K244" s="50"/>
      <c r="L244" s="50"/>
      <c r="M244" s="53"/>
      <c r="N244" s="53"/>
      <c r="O244" s="53"/>
      <c r="P244" s="53"/>
      <c r="Q244" s="11" t="b">
        <v>1</v>
      </c>
      <c r="R244" s="11"/>
      <c r="S244" s="11"/>
      <c r="T244" s="11"/>
      <c r="U244" s="11"/>
      <c r="V244" s="11"/>
      <c r="W244" s="11"/>
    </row>
    <row r="245" spans="1:23" ht="30" x14ac:dyDescent="0.25">
      <c r="A245" s="104"/>
      <c r="B245" s="88"/>
      <c r="C245" s="95"/>
      <c r="D245" s="25" t="s">
        <v>321</v>
      </c>
      <c r="E245" s="14">
        <v>0.56737588699999997</v>
      </c>
      <c r="F245" s="14">
        <v>0.76779905000000004</v>
      </c>
      <c r="G245" s="101"/>
      <c r="H245" s="101"/>
      <c r="I245" s="50"/>
      <c r="J245" s="50"/>
      <c r="K245" s="50"/>
      <c r="L245" s="50"/>
      <c r="M245" s="53"/>
      <c r="N245" s="53"/>
      <c r="O245" s="53"/>
      <c r="P245" s="53"/>
      <c r="Q245" s="11" t="b">
        <v>1</v>
      </c>
      <c r="R245" s="11"/>
      <c r="S245" s="11"/>
      <c r="T245" s="11"/>
      <c r="U245" s="11"/>
      <c r="V245" s="11"/>
      <c r="W245" s="11"/>
    </row>
    <row r="246" spans="1:23" ht="15.75" x14ac:dyDescent="0.25">
      <c r="A246" s="104"/>
      <c r="B246" s="88"/>
      <c r="C246" s="86"/>
      <c r="D246" s="3" t="s">
        <v>254</v>
      </c>
      <c r="E246" s="9" t="s">
        <v>196</v>
      </c>
      <c r="F246" s="9" t="s">
        <v>196</v>
      </c>
      <c r="G246" s="100"/>
      <c r="H246" s="100"/>
      <c r="I246" s="50"/>
      <c r="J246" s="50"/>
      <c r="K246" s="50"/>
      <c r="L246" s="50"/>
      <c r="M246" s="53"/>
      <c r="N246" s="53"/>
      <c r="O246" s="53"/>
      <c r="P246" s="53"/>
      <c r="Q246" s="11" t="b">
        <v>1</v>
      </c>
      <c r="R246" s="11"/>
      <c r="S246" s="11"/>
      <c r="T246" s="11"/>
      <c r="U246" s="11"/>
      <c r="V246" s="11"/>
      <c r="W246" s="11"/>
    </row>
    <row r="247" spans="1:23" ht="47.25" x14ac:dyDescent="0.25">
      <c r="A247" s="104"/>
      <c r="B247" s="88"/>
      <c r="C247" s="5" t="s">
        <v>294</v>
      </c>
      <c r="D247" s="50"/>
      <c r="E247" s="51"/>
      <c r="F247" s="51"/>
      <c r="G247" s="15">
        <v>6.2489999999999997</v>
      </c>
      <c r="H247" s="15">
        <v>5.6479999999999997</v>
      </c>
      <c r="I247" s="50"/>
      <c r="J247" s="50"/>
      <c r="K247" s="50"/>
      <c r="L247" s="50"/>
      <c r="M247" s="53"/>
      <c r="N247" s="53"/>
      <c r="O247" s="53"/>
      <c r="P247" s="53"/>
      <c r="Q247" s="11" t="b">
        <v>1</v>
      </c>
      <c r="R247" s="11"/>
      <c r="S247" s="11"/>
      <c r="T247" s="11"/>
      <c r="U247" s="11"/>
      <c r="V247" s="11"/>
      <c r="W247" s="11"/>
    </row>
    <row r="248" spans="1:23" ht="15.75" x14ac:dyDescent="0.25">
      <c r="A248" s="104"/>
      <c r="B248" s="88"/>
      <c r="C248" s="85" t="s">
        <v>295</v>
      </c>
      <c r="D248" s="3" t="s">
        <v>330</v>
      </c>
      <c r="E248" s="15">
        <v>1.0705205406128701E-2</v>
      </c>
      <c r="F248" s="15">
        <v>8.1896043989086193E-3</v>
      </c>
      <c r="G248" s="99">
        <f>SUM(E248:E259)</f>
        <v>3.1955038137294158</v>
      </c>
      <c r="H248" s="99">
        <f>SUM(F248:F259)</f>
        <v>2.9755066292210177</v>
      </c>
      <c r="I248" s="50"/>
      <c r="J248" s="50"/>
      <c r="K248" s="50"/>
      <c r="L248" s="50"/>
      <c r="M248" s="53"/>
      <c r="N248" s="53"/>
      <c r="O248" s="53"/>
      <c r="P248" s="53"/>
      <c r="Q248" s="11" t="b">
        <v>1</v>
      </c>
      <c r="R248" s="11"/>
      <c r="S248" s="11"/>
      <c r="T248" s="11"/>
      <c r="U248" s="11"/>
      <c r="V248" s="11"/>
      <c r="W248" s="11"/>
    </row>
    <row r="249" spans="1:23" ht="15.75" x14ac:dyDescent="0.25">
      <c r="A249" s="104"/>
      <c r="B249" s="88"/>
      <c r="C249" s="95"/>
      <c r="D249" s="3" t="s">
        <v>299</v>
      </c>
      <c r="E249" s="15">
        <v>5.3526027030643599E-3</v>
      </c>
      <c r="F249" s="15">
        <v>8.9393899875594204E-3</v>
      </c>
      <c r="G249" s="101"/>
      <c r="H249" s="101"/>
      <c r="I249" s="50"/>
      <c r="J249" s="50"/>
      <c r="K249" s="50"/>
      <c r="L249" s="50"/>
      <c r="M249" s="53"/>
      <c r="N249" s="53"/>
      <c r="O249" s="53"/>
      <c r="P249" s="53"/>
      <c r="Q249" s="11" t="b">
        <v>1</v>
      </c>
      <c r="R249" s="11"/>
      <c r="S249" s="11"/>
      <c r="T249" s="11"/>
      <c r="U249" s="11"/>
      <c r="V249" s="11"/>
      <c r="W249" s="11"/>
    </row>
    <row r="250" spans="1:23" ht="15.75" x14ac:dyDescent="0.25">
      <c r="A250" s="104"/>
      <c r="B250" s="88"/>
      <c r="C250" s="95"/>
      <c r="D250" s="3" t="s">
        <v>254</v>
      </c>
      <c r="E250" s="9" t="s">
        <v>196</v>
      </c>
      <c r="F250" s="9" t="s">
        <v>196</v>
      </c>
      <c r="G250" s="101"/>
      <c r="H250" s="101"/>
      <c r="I250" s="50"/>
      <c r="J250" s="50"/>
      <c r="K250" s="50"/>
      <c r="L250" s="50"/>
      <c r="M250" s="53"/>
      <c r="N250" s="53"/>
      <c r="O250" s="53"/>
      <c r="P250" s="53"/>
      <c r="Q250" s="11" t="b">
        <v>1</v>
      </c>
      <c r="R250" s="11"/>
      <c r="S250" s="11"/>
      <c r="T250" s="11"/>
      <c r="U250" s="11"/>
      <c r="V250" s="11"/>
      <c r="W250" s="11"/>
    </row>
    <row r="251" spans="1:23" ht="15.75" x14ac:dyDescent="0.25">
      <c r="A251" s="104"/>
      <c r="B251" s="88"/>
      <c r="C251" s="95"/>
      <c r="D251" s="3" t="s">
        <v>329</v>
      </c>
      <c r="E251" s="15">
        <v>0.11508095811588299</v>
      </c>
      <c r="F251" s="15">
        <v>9.56048862260096E-2</v>
      </c>
      <c r="G251" s="101"/>
      <c r="H251" s="101"/>
      <c r="I251" s="50"/>
      <c r="J251" s="50"/>
      <c r="K251" s="50"/>
      <c r="L251" s="50"/>
      <c r="M251" s="53"/>
      <c r="N251" s="53"/>
      <c r="O251" s="53"/>
      <c r="P251" s="53"/>
      <c r="Q251" s="11" t="b">
        <v>1</v>
      </c>
      <c r="R251" s="11"/>
      <c r="S251" s="11"/>
      <c r="T251" s="11"/>
      <c r="U251" s="11"/>
      <c r="V251" s="11"/>
      <c r="W251" s="11"/>
    </row>
    <row r="252" spans="1:23" ht="15.75" x14ac:dyDescent="0.25">
      <c r="A252" s="104"/>
      <c r="B252" s="88"/>
      <c r="C252" s="95"/>
      <c r="D252" s="3" t="s">
        <v>328</v>
      </c>
      <c r="E252" s="15">
        <v>1.56028368794326</v>
      </c>
      <c r="F252" s="15">
        <v>1.36076514333628</v>
      </c>
      <c r="G252" s="101"/>
      <c r="H252" s="101"/>
      <c r="I252" s="50"/>
      <c r="J252" s="50"/>
      <c r="K252" s="50"/>
      <c r="L252" s="50"/>
      <c r="M252" s="53"/>
      <c r="N252" s="53"/>
      <c r="O252" s="53"/>
      <c r="P252" s="53"/>
      <c r="Q252" s="11" t="b">
        <v>1</v>
      </c>
      <c r="R252" s="11"/>
      <c r="S252" s="11"/>
      <c r="T252" s="11"/>
      <c r="U252" s="11"/>
      <c r="V252" s="11"/>
      <c r="W252" s="11"/>
    </row>
    <row r="253" spans="1:23" ht="15.75" x14ac:dyDescent="0.25">
      <c r="A253" s="104"/>
      <c r="B253" s="88"/>
      <c r="C253" s="95"/>
      <c r="D253" s="3" t="s">
        <v>326</v>
      </c>
      <c r="E253" s="15">
        <v>2.1410410812257401E-2</v>
      </c>
      <c r="F253" s="15">
        <v>1.7336589512103501E-2</v>
      </c>
      <c r="G253" s="101"/>
      <c r="H253" s="101"/>
      <c r="I253" s="50"/>
      <c r="J253" s="50"/>
      <c r="K253" s="50"/>
      <c r="L253" s="50"/>
      <c r="M253" s="53"/>
      <c r="N253" s="53"/>
      <c r="O253" s="53"/>
      <c r="P253" s="53"/>
      <c r="Q253" s="11" t="b">
        <v>1</v>
      </c>
      <c r="R253" s="11"/>
      <c r="S253" s="11"/>
      <c r="T253" s="11"/>
      <c r="U253" s="11"/>
      <c r="V253" s="11"/>
      <c r="W253" s="11"/>
    </row>
    <row r="254" spans="1:23" ht="15.75" x14ac:dyDescent="0.25">
      <c r="A254" s="104"/>
      <c r="B254" s="88"/>
      <c r="C254" s="95"/>
      <c r="D254" s="3" t="s">
        <v>325</v>
      </c>
      <c r="E254" s="15">
        <v>1.00093670547303</v>
      </c>
      <c r="F254" s="15">
        <v>0.93272313071568302</v>
      </c>
      <c r="G254" s="101"/>
      <c r="H254" s="101"/>
      <c r="I254" s="50"/>
      <c r="J254" s="50"/>
      <c r="K254" s="50"/>
      <c r="L254" s="50"/>
      <c r="M254" s="53"/>
      <c r="N254" s="53"/>
      <c r="O254" s="53"/>
      <c r="P254" s="53"/>
      <c r="Q254" s="11" t="b">
        <v>1</v>
      </c>
      <c r="R254" s="11"/>
      <c r="S254" s="11"/>
      <c r="T254" s="11"/>
      <c r="U254" s="11"/>
      <c r="V254" s="11"/>
      <c r="W254" s="11"/>
    </row>
    <row r="255" spans="1:23" ht="15.75" x14ac:dyDescent="0.25">
      <c r="A255" s="104"/>
      <c r="B255" s="88"/>
      <c r="C255" s="95"/>
      <c r="D255" s="3" t="s">
        <v>327</v>
      </c>
      <c r="E255" s="15">
        <v>0.35059547705071498</v>
      </c>
      <c r="F255" s="15">
        <v>0.277325609298744</v>
      </c>
      <c r="G255" s="101"/>
      <c r="H255" s="101"/>
      <c r="I255" s="50"/>
      <c r="J255" s="50"/>
      <c r="K255" s="50"/>
      <c r="L255" s="50"/>
      <c r="M255" s="53"/>
      <c r="N255" s="53"/>
      <c r="O255" s="53"/>
      <c r="P255" s="53"/>
      <c r="Q255" s="11" t="b">
        <v>1</v>
      </c>
      <c r="R255" s="11"/>
      <c r="S255" s="11"/>
      <c r="T255" s="11"/>
      <c r="U255" s="11"/>
      <c r="V255" s="11"/>
      <c r="W255" s="11"/>
    </row>
    <row r="256" spans="1:23" ht="15.75" x14ac:dyDescent="0.25">
      <c r="A256" s="104"/>
      <c r="B256" s="88"/>
      <c r="C256" s="95"/>
      <c r="D256" s="3" t="s">
        <v>331</v>
      </c>
      <c r="E256" s="15">
        <v>1.0705205406128701E-2</v>
      </c>
      <c r="F256" s="15">
        <v>7.3283832384909597E-2</v>
      </c>
      <c r="G256" s="101"/>
      <c r="H256" s="101"/>
      <c r="I256" s="50"/>
      <c r="J256" s="50"/>
      <c r="K256" s="50"/>
      <c r="L256" s="50"/>
      <c r="M256" s="53"/>
      <c r="N256" s="53"/>
      <c r="O256" s="53"/>
      <c r="P256" s="53"/>
      <c r="Q256" s="11" t="b">
        <v>1</v>
      </c>
      <c r="R256" s="11"/>
      <c r="S256" s="11"/>
      <c r="T256" s="11"/>
      <c r="U256" s="11"/>
      <c r="V256" s="11"/>
      <c r="W256" s="11"/>
    </row>
    <row r="257" spans="1:23" ht="15.75" x14ac:dyDescent="0.25">
      <c r="A257" s="104"/>
      <c r="B257" s="88"/>
      <c r="C257" s="95"/>
      <c r="D257" s="3" t="s">
        <v>324</v>
      </c>
      <c r="E257" s="15">
        <v>2.67630135153218E-3</v>
      </c>
      <c r="F257" s="15">
        <v>2.3846335447240902E-3</v>
      </c>
      <c r="G257" s="101"/>
      <c r="H257" s="101"/>
      <c r="I257" s="50"/>
      <c r="J257" s="50"/>
      <c r="K257" s="50"/>
      <c r="L257" s="50"/>
      <c r="M257" s="53"/>
      <c r="N257" s="53"/>
      <c r="O257" s="53"/>
      <c r="P257" s="53"/>
      <c r="Q257" s="11" t="b">
        <v>1</v>
      </c>
      <c r="R257" s="11"/>
      <c r="S257" s="11"/>
      <c r="T257" s="11"/>
      <c r="U257" s="11"/>
      <c r="V257" s="11"/>
      <c r="W257" s="11"/>
    </row>
    <row r="258" spans="1:23" ht="31.5" x14ac:dyDescent="0.25">
      <c r="A258" s="104"/>
      <c r="B258" s="88"/>
      <c r="C258" s="95"/>
      <c r="D258" s="3" t="s">
        <v>321</v>
      </c>
      <c r="E258" s="15">
        <v>0.117757259467416</v>
      </c>
      <c r="F258" s="15">
        <v>0.19895380981609601</v>
      </c>
      <c r="G258" s="101"/>
      <c r="H258" s="101"/>
      <c r="I258" s="50"/>
      <c r="J258" s="50"/>
      <c r="K258" s="50"/>
      <c r="L258" s="50"/>
      <c r="M258" s="53"/>
      <c r="N258" s="53"/>
      <c r="O258" s="53"/>
      <c r="P258" s="53"/>
      <c r="Q258" s="11" t="b">
        <v>1</v>
      </c>
      <c r="R258" s="11"/>
      <c r="S258" s="11"/>
      <c r="T258" s="11"/>
      <c r="U258" s="11"/>
      <c r="V258" s="11"/>
      <c r="W258" s="11"/>
    </row>
    <row r="259" spans="1:23" ht="15.75" x14ac:dyDescent="0.25">
      <c r="A259" s="104"/>
      <c r="B259" s="88"/>
      <c r="C259" s="86"/>
      <c r="D259" s="3" t="s">
        <v>332</v>
      </c>
      <c r="E259" s="9" t="s">
        <v>196</v>
      </c>
      <c r="F259" s="9" t="s">
        <v>196</v>
      </c>
      <c r="G259" s="100"/>
      <c r="H259" s="100"/>
      <c r="I259" s="50"/>
      <c r="J259" s="50"/>
      <c r="K259" s="50"/>
      <c r="L259" s="50"/>
      <c r="M259" s="53"/>
      <c r="N259" s="53"/>
      <c r="O259" s="53"/>
      <c r="P259" s="53"/>
      <c r="Q259" s="11" t="b">
        <v>1</v>
      </c>
      <c r="R259" s="11"/>
      <c r="S259" s="11"/>
      <c r="T259" s="11"/>
      <c r="U259" s="11"/>
      <c r="V259" s="11"/>
      <c r="W259" s="11"/>
    </row>
    <row r="260" spans="1:23" ht="47.25" x14ac:dyDescent="0.25">
      <c r="A260" s="104"/>
      <c r="B260" s="88"/>
      <c r="C260" s="5" t="s">
        <v>296</v>
      </c>
      <c r="D260" s="50"/>
      <c r="E260" s="51"/>
      <c r="F260" s="51"/>
      <c r="G260" s="15">
        <v>2.7753199999999998</v>
      </c>
      <c r="H260" s="15">
        <v>2.4729999999999999</v>
      </c>
      <c r="I260" s="50"/>
      <c r="J260" s="50"/>
      <c r="K260" s="50"/>
      <c r="L260" s="50"/>
      <c r="M260" s="53"/>
      <c r="N260" s="53"/>
      <c r="O260" s="53"/>
      <c r="P260" s="53"/>
      <c r="Q260" s="11" t="b">
        <v>1</v>
      </c>
      <c r="R260" s="11"/>
      <c r="S260" s="11"/>
      <c r="T260" s="11"/>
      <c r="U260" s="11"/>
      <c r="V260" s="11"/>
      <c r="W260" s="11"/>
    </row>
    <row r="261" spans="1:23" ht="15.75" x14ac:dyDescent="0.25">
      <c r="A261" s="104"/>
      <c r="B261" s="88"/>
      <c r="C261" s="85" t="s">
        <v>297</v>
      </c>
      <c r="D261" s="27" t="s">
        <v>330</v>
      </c>
      <c r="E261" s="15">
        <v>3.7468218921450497E-2</v>
      </c>
      <c r="F261" s="15">
        <v>2.87455766765553E-2</v>
      </c>
      <c r="G261" s="99">
        <f>SUM(E261:E272)</f>
        <v>1.1026361568312579</v>
      </c>
      <c r="H261" s="99">
        <f>SUM(F261:F272)</f>
        <v>1.0327477825084304</v>
      </c>
      <c r="I261" s="50"/>
      <c r="J261" s="50"/>
      <c r="K261" s="50"/>
      <c r="L261" s="50"/>
      <c r="M261" s="53"/>
      <c r="N261" s="53"/>
      <c r="O261" s="53"/>
      <c r="P261" s="53"/>
      <c r="Q261" s="11" t="b">
        <v>1</v>
      </c>
      <c r="R261" s="11"/>
      <c r="S261" s="11"/>
      <c r="T261" s="11"/>
      <c r="U261" s="11"/>
      <c r="V261" s="11"/>
      <c r="W261" s="11"/>
    </row>
    <row r="262" spans="1:23" ht="15.75" x14ac:dyDescent="0.25">
      <c r="A262" s="104"/>
      <c r="B262" s="88"/>
      <c r="C262" s="95"/>
      <c r="D262" s="27" t="s">
        <v>254</v>
      </c>
      <c r="E262" s="9" t="s">
        <v>196</v>
      </c>
      <c r="F262" s="9" t="s">
        <v>196</v>
      </c>
      <c r="G262" s="101"/>
      <c r="H262" s="101"/>
      <c r="I262" s="50"/>
      <c r="J262" s="50"/>
      <c r="K262" s="50"/>
      <c r="L262" s="50"/>
      <c r="M262" s="53"/>
      <c r="N262" s="53"/>
      <c r="O262" s="53"/>
      <c r="P262" s="53"/>
      <c r="Q262" s="11" t="b">
        <v>1</v>
      </c>
      <c r="R262" s="11"/>
      <c r="S262" s="11"/>
      <c r="T262" s="11"/>
      <c r="U262" s="11"/>
      <c r="V262" s="11"/>
      <c r="W262" s="11"/>
    </row>
    <row r="263" spans="1:23" ht="15.75" x14ac:dyDescent="0.25">
      <c r="A263" s="104"/>
      <c r="B263" s="88"/>
      <c r="C263" s="95"/>
      <c r="D263" s="27" t="s">
        <v>299</v>
      </c>
      <c r="E263" s="9" t="s">
        <v>196</v>
      </c>
      <c r="F263" s="9" t="s">
        <v>196</v>
      </c>
      <c r="G263" s="101"/>
      <c r="H263" s="101"/>
      <c r="I263" s="50"/>
      <c r="J263" s="50"/>
      <c r="K263" s="50"/>
      <c r="L263" s="50"/>
      <c r="M263" s="53"/>
      <c r="N263" s="53"/>
      <c r="O263" s="53"/>
      <c r="P263" s="53"/>
      <c r="Q263" s="11" t="b">
        <v>1</v>
      </c>
      <c r="R263" s="11"/>
      <c r="S263" s="11"/>
      <c r="T263" s="11"/>
      <c r="U263" s="11"/>
      <c r="V263" s="11"/>
      <c r="W263" s="11"/>
    </row>
    <row r="264" spans="1:23" ht="15.75" x14ac:dyDescent="0.25">
      <c r="A264" s="104"/>
      <c r="B264" s="88"/>
      <c r="C264" s="95"/>
      <c r="D264" s="27" t="s">
        <v>332</v>
      </c>
      <c r="E264" s="15">
        <v>5.3526027030643599E-3</v>
      </c>
      <c r="F264" s="15">
        <v>8.4663015299751496E-3</v>
      </c>
      <c r="G264" s="101"/>
      <c r="H264" s="101"/>
      <c r="I264" s="50"/>
      <c r="J264" s="50"/>
      <c r="K264" s="50"/>
      <c r="L264" s="50"/>
      <c r="M264" s="53"/>
      <c r="N264" s="53"/>
      <c r="O264" s="53"/>
      <c r="P264" s="53"/>
      <c r="Q264" s="11" t="b">
        <v>1</v>
      </c>
      <c r="R264" s="11"/>
      <c r="S264" s="11"/>
      <c r="T264" s="11"/>
      <c r="U264" s="11"/>
      <c r="V264" s="11"/>
      <c r="W264" s="11"/>
    </row>
    <row r="265" spans="1:23" ht="15.75" x14ac:dyDescent="0.25">
      <c r="A265" s="104"/>
      <c r="B265" s="88"/>
      <c r="C265" s="95"/>
      <c r="D265" s="27" t="s">
        <v>329</v>
      </c>
      <c r="E265" s="15">
        <v>0.107052054061287</v>
      </c>
      <c r="F265" s="15">
        <v>0.15583163765352001</v>
      </c>
      <c r="G265" s="101"/>
      <c r="H265" s="101"/>
      <c r="I265" s="50"/>
      <c r="J265" s="50"/>
      <c r="K265" s="50"/>
      <c r="L265" s="50"/>
      <c r="M265" s="53"/>
      <c r="N265" s="53"/>
      <c r="O265" s="53"/>
      <c r="P265" s="53"/>
      <c r="Q265" s="11" t="b">
        <v>1</v>
      </c>
      <c r="R265" s="11"/>
      <c r="S265" s="11"/>
      <c r="T265" s="11"/>
      <c r="U265" s="11"/>
      <c r="V265" s="11"/>
      <c r="W265" s="11"/>
    </row>
    <row r="266" spans="1:23" ht="15.75" x14ac:dyDescent="0.25">
      <c r="A266" s="104"/>
      <c r="B266" s="88"/>
      <c r="C266" s="95"/>
      <c r="D266" s="27" t="s">
        <v>328</v>
      </c>
      <c r="E266" s="15">
        <v>0.89120835006021604</v>
      </c>
      <c r="F266" s="15">
        <v>0.76820159387961495</v>
      </c>
      <c r="G266" s="101"/>
      <c r="H266" s="101"/>
      <c r="I266" s="50"/>
      <c r="J266" s="50"/>
      <c r="K266" s="50"/>
      <c r="L266" s="50"/>
      <c r="M266" s="53"/>
      <c r="N266" s="53"/>
      <c r="O266" s="53"/>
      <c r="P266" s="53"/>
      <c r="Q266" s="11" t="b">
        <v>1</v>
      </c>
      <c r="R266" s="11"/>
      <c r="S266" s="11"/>
      <c r="T266" s="11"/>
      <c r="U266" s="11"/>
      <c r="V266" s="11"/>
      <c r="W266" s="11"/>
    </row>
    <row r="267" spans="1:23" ht="15.75" x14ac:dyDescent="0.25">
      <c r="A267" s="104"/>
      <c r="B267" s="88"/>
      <c r="C267" s="95"/>
      <c r="D267" s="27" t="s">
        <v>327</v>
      </c>
      <c r="E267" s="15">
        <v>5.3526027030643599E-3</v>
      </c>
      <c r="F267" s="15">
        <v>3.7443955858405598E-3</v>
      </c>
      <c r="G267" s="101"/>
      <c r="H267" s="101"/>
      <c r="I267" s="50"/>
      <c r="J267" s="50"/>
      <c r="K267" s="50"/>
      <c r="L267" s="50"/>
      <c r="M267" s="53"/>
      <c r="N267" s="53"/>
      <c r="O267" s="53"/>
      <c r="P267" s="53"/>
      <c r="Q267" s="11" t="b">
        <v>1</v>
      </c>
      <c r="R267" s="11"/>
      <c r="S267" s="11"/>
      <c r="T267" s="11"/>
      <c r="U267" s="11"/>
      <c r="V267" s="11"/>
      <c r="W267" s="11"/>
    </row>
    <row r="268" spans="1:23" ht="15.75" x14ac:dyDescent="0.25">
      <c r="A268" s="104"/>
      <c r="B268" s="88"/>
      <c r="C268" s="95"/>
      <c r="D268" s="27" t="s">
        <v>325</v>
      </c>
      <c r="E268" s="9" t="s">
        <v>196</v>
      </c>
      <c r="F268" s="9" t="s">
        <v>196</v>
      </c>
      <c r="G268" s="101"/>
      <c r="H268" s="101"/>
      <c r="I268" s="50"/>
      <c r="J268" s="50"/>
      <c r="K268" s="50"/>
      <c r="L268" s="50"/>
      <c r="M268" s="53"/>
      <c r="N268" s="53"/>
      <c r="O268" s="53"/>
      <c r="P268" s="53"/>
      <c r="Q268" s="11" t="b">
        <v>1</v>
      </c>
      <c r="R268" s="11"/>
      <c r="S268" s="11"/>
      <c r="T268" s="11"/>
      <c r="U268" s="11"/>
      <c r="V268" s="11"/>
      <c r="W268" s="11"/>
    </row>
    <row r="269" spans="1:23" ht="15.75" x14ac:dyDescent="0.25">
      <c r="A269" s="104"/>
      <c r="B269" s="88"/>
      <c r="C269" s="95"/>
      <c r="D269" s="27" t="s">
        <v>327</v>
      </c>
      <c r="E269" s="9" t="s">
        <v>196</v>
      </c>
      <c r="F269" s="9" t="s">
        <v>196</v>
      </c>
      <c r="G269" s="101"/>
      <c r="H269" s="101"/>
      <c r="I269" s="50"/>
      <c r="J269" s="50"/>
      <c r="K269" s="50"/>
      <c r="L269" s="50"/>
      <c r="M269" s="53"/>
      <c r="N269" s="53"/>
      <c r="O269" s="53"/>
      <c r="P269" s="53"/>
      <c r="Q269" s="11" t="b">
        <v>1</v>
      </c>
      <c r="R269" s="11"/>
      <c r="S269" s="11"/>
      <c r="T269" s="11"/>
      <c r="U269" s="11"/>
      <c r="V269" s="11"/>
      <c r="W269" s="11"/>
    </row>
    <row r="270" spans="1:23" ht="15.75" x14ac:dyDescent="0.25">
      <c r="A270" s="104"/>
      <c r="B270" s="88"/>
      <c r="C270" s="95"/>
      <c r="D270" s="27" t="s">
        <v>331</v>
      </c>
      <c r="E270" s="9" t="s">
        <v>196</v>
      </c>
      <c r="F270" s="9" t="s">
        <v>196</v>
      </c>
      <c r="G270" s="101"/>
      <c r="H270" s="101"/>
      <c r="I270" s="50"/>
      <c r="J270" s="50"/>
      <c r="K270" s="50"/>
      <c r="L270" s="50"/>
      <c r="M270" s="53"/>
      <c r="N270" s="53"/>
      <c r="O270" s="53"/>
      <c r="P270" s="53"/>
      <c r="Q270" s="11" t="b">
        <v>1</v>
      </c>
      <c r="R270" s="11"/>
      <c r="S270" s="11"/>
      <c r="T270" s="11"/>
      <c r="U270" s="11"/>
      <c r="V270" s="11"/>
      <c r="W270" s="11"/>
    </row>
    <row r="271" spans="1:23" ht="15.75" x14ac:dyDescent="0.25">
      <c r="A271" s="104"/>
      <c r="B271" s="88"/>
      <c r="C271" s="95"/>
      <c r="D271" s="27" t="s">
        <v>324</v>
      </c>
      <c r="E271" s="9" t="s">
        <v>196</v>
      </c>
      <c r="F271" s="9" t="s">
        <v>196</v>
      </c>
      <c r="G271" s="101"/>
      <c r="H271" s="101"/>
      <c r="I271" s="50"/>
      <c r="J271" s="50"/>
      <c r="K271" s="50"/>
      <c r="L271" s="50"/>
      <c r="M271" s="53"/>
      <c r="N271" s="53"/>
      <c r="O271" s="53"/>
      <c r="P271" s="53"/>
      <c r="Q271" s="11" t="b">
        <v>1</v>
      </c>
      <c r="R271" s="11"/>
      <c r="S271" s="11"/>
      <c r="T271" s="11"/>
      <c r="U271" s="11"/>
      <c r="V271" s="11"/>
      <c r="W271" s="11"/>
    </row>
    <row r="272" spans="1:23" ht="31.5" x14ac:dyDescent="0.25">
      <c r="A272" s="104"/>
      <c r="B272" s="88"/>
      <c r="C272" s="86"/>
      <c r="D272" s="27" t="s">
        <v>321</v>
      </c>
      <c r="E272" s="15">
        <v>5.6202328382175801E-2</v>
      </c>
      <c r="F272" s="15">
        <v>6.7758277182924306E-2</v>
      </c>
      <c r="G272" s="100"/>
      <c r="H272" s="100"/>
      <c r="I272" s="50"/>
      <c r="J272" s="50"/>
      <c r="K272" s="50"/>
      <c r="L272" s="50"/>
      <c r="M272" s="53"/>
      <c r="N272" s="53"/>
      <c r="O272" s="53"/>
      <c r="P272" s="53"/>
      <c r="Q272" s="11" t="b">
        <v>1</v>
      </c>
      <c r="R272" s="11"/>
      <c r="S272" s="11"/>
      <c r="T272" s="11"/>
      <c r="U272" s="11"/>
      <c r="V272" s="11"/>
      <c r="W272" s="11"/>
    </row>
    <row r="273" spans="1:23" ht="47.25" x14ac:dyDescent="0.25">
      <c r="A273" s="104"/>
      <c r="B273" s="89"/>
      <c r="C273" s="5" t="s">
        <v>298</v>
      </c>
      <c r="D273" s="50"/>
      <c r="E273" s="51"/>
      <c r="F273" s="51"/>
      <c r="G273" s="15">
        <v>1.0812250000000001</v>
      </c>
      <c r="H273" s="15">
        <v>1.012</v>
      </c>
      <c r="I273" s="50"/>
      <c r="J273" s="50"/>
      <c r="K273" s="50"/>
      <c r="L273" s="50"/>
      <c r="M273" s="53"/>
      <c r="N273" s="53"/>
      <c r="O273" s="53"/>
      <c r="P273" s="53"/>
      <c r="Q273" s="11" t="b">
        <v>1</v>
      </c>
      <c r="R273" s="11"/>
      <c r="S273" s="11"/>
      <c r="T273" s="11"/>
      <c r="U273" s="11"/>
      <c r="V273" s="11"/>
      <c r="W273" s="11"/>
    </row>
    <row r="274" spans="1:23" ht="15.75" x14ac:dyDescent="0.25">
      <c r="A274" s="104"/>
      <c r="B274" s="87" t="s">
        <v>133</v>
      </c>
      <c r="C274" s="85" t="s">
        <v>333</v>
      </c>
      <c r="D274" s="3" t="s">
        <v>338</v>
      </c>
      <c r="E274" s="15">
        <v>1.6049999999999998E-2</v>
      </c>
      <c r="F274" s="15">
        <v>5.1999999999999998E-2</v>
      </c>
      <c r="G274" s="99">
        <f>SUM(E274:E279)</f>
        <v>22.291774</v>
      </c>
      <c r="H274" s="99">
        <f>SUM(F274:F279)</f>
        <v>20.687999999999999</v>
      </c>
      <c r="I274" s="50"/>
      <c r="J274" s="50"/>
      <c r="K274" s="50"/>
      <c r="L274" s="50"/>
      <c r="M274" s="53"/>
      <c r="N274" s="53"/>
      <c r="O274" s="53"/>
      <c r="P274" s="53"/>
      <c r="Q274" s="11" t="b">
        <v>1</v>
      </c>
      <c r="R274" s="11"/>
      <c r="S274" s="11"/>
      <c r="T274" s="11"/>
      <c r="U274" s="11"/>
      <c r="V274" s="11"/>
      <c r="W274" s="11"/>
    </row>
    <row r="275" spans="1:23" ht="31.5" x14ac:dyDescent="0.25">
      <c r="A275" s="104"/>
      <c r="B275" s="88"/>
      <c r="C275" s="95"/>
      <c r="D275" s="3" t="s">
        <v>339</v>
      </c>
      <c r="E275" s="15">
        <v>0.35452400000000001</v>
      </c>
      <c r="F275" s="15">
        <v>0.46700000000000003</v>
      </c>
      <c r="G275" s="101"/>
      <c r="H275" s="101"/>
      <c r="I275" s="50"/>
      <c r="J275" s="50"/>
      <c r="K275" s="50"/>
      <c r="L275" s="50"/>
      <c r="M275" s="53"/>
      <c r="N275" s="53"/>
      <c r="O275" s="53"/>
      <c r="P275" s="53"/>
      <c r="Q275" s="11" t="b">
        <v>1</v>
      </c>
      <c r="R275" s="11"/>
      <c r="S275" s="11"/>
      <c r="T275" s="11"/>
      <c r="U275" s="11"/>
      <c r="V275" s="11"/>
      <c r="W275" s="11"/>
    </row>
    <row r="276" spans="1:23" ht="31.5" x14ac:dyDescent="0.25">
      <c r="A276" s="104"/>
      <c r="B276" s="88"/>
      <c r="C276" s="95"/>
      <c r="D276" s="3" t="s">
        <v>340</v>
      </c>
      <c r="E276" s="15">
        <v>1.536</v>
      </c>
      <c r="F276" s="15">
        <v>1.7430000000000001</v>
      </c>
      <c r="G276" s="101"/>
      <c r="H276" s="101"/>
      <c r="I276" s="50"/>
      <c r="J276" s="50"/>
      <c r="K276" s="50"/>
      <c r="L276" s="50"/>
      <c r="M276" s="53"/>
      <c r="N276" s="53"/>
      <c r="O276" s="53"/>
      <c r="P276" s="53"/>
      <c r="Q276" s="11" t="b">
        <v>1</v>
      </c>
      <c r="R276" s="11"/>
      <c r="S276" s="11"/>
      <c r="T276" s="11"/>
      <c r="U276" s="11"/>
      <c r="V276" s="11"/>
      <c r="W276" s="11"/>
    </row>
    <row r="277" spans="1:23" ht="31.5" x14ac:dyDescent="0.25">
      <c r="A277" s="104"/>
      <c r="B277" s="88"/>
      <c r="C277" s="95"/>
      <c r="D277" s="3" t="s">
        <v>341</v>
      </c>
      <c r="E277" s="24">
        <v>14.2994</v>
      </c>
      <c r="F277" s="24">
        <v>12.930999999999999</v>
      </c>
      <c r="G277" s="101"/>
      <c r="H277" s="101"/>
      <c r="I277" s="50"/>
      <c r="J277" s="50"/>
      <c r="K277" s="50"/>
      <c r="L277" s="50"/>
      <c r="M277" s="53"/>
      <c r="N277" s="53"/>
      <c r="O277" s="53"/>
      <c r="P277" s="53"/>
      <c r="Q277" s="11" t="b">
        <v>1</v>
      </c>
      <c r="R277" s="11"/>
      <c r="S277" s="11"/>
      <c r="T277" s="11"/>
      <c r="U277" s="11"/>
      <c r="V277" s="11"/>
      <c r="W277" s="11"/>
    </row>
    <row r="278" spans="1:23" ht="31.5" x14ac:dyDescent="0.25">
      <c r="A278" s="104"/>
      <c r="B278" s="88"/>
      <c r="C278" s="95"/>
      <c r="D278" s="3" t="s">
        <v>342</v>
      </c>
      <c r="E278" s="15">
        <v>5.5747</v>
      </c>
      <c r="F278" s="15">
        <v>5.0220000000000002</v>
      </c>
      <c r="G278" s="101"/>
      <c r="H278" s="101"/>
      <c r="I278" s="50"/>
      <c r="J278" s="50"/>
      <c r="K278" s="50"/>
      <c r="L278" s="50"/>
      <c r="M278" s="53"/>
      <c r="N278" s="53"/>
      <c r="O278" s="53"/>
      <c r="P278" s="53"/>
      <c r="Q278" s="11" t="b">
        <v>1</v>
      </c>
      <c r="R278" s="11"/>
      <c r="S278" s="11"/>
      <c r="T278" s="11"/>
      <c r="U278" s="11"/>
      <c r="V278" s="11"/>
      <c r="W278" s="11"/>
    </row>
    <row r="279" spans="1:23" ht="31.5" x14ac:dyDescent="0.25">
      <c r="A279" s="104"/>
      <c r="B279" s="88"/>
      <c r="C279" s="86"/>
      <c r="D279" s="3" t="s">
        <v>343</v>
      </c>
      <c r="E279" s="15">
        <v>0.5111</v>
      </c>
      <c r="F279" s="15">
        <v>0.47299999999999998</v>
      </c>
      <c r="G279" s="100"/>
      <c r="H279" s="100"/>
      <c r="I279" s="50"/>
      <c r="J279" s="50"/>
      <c r="K279" s="50"/>
      <c r="L279" s="50"/>
      <c r="M279" s="53"/>
      <c r="N279" s="53"/>
      <c r="O279" s="53"/>
      <c r="P279" s="53"/>
      <c r="Q279" s="11" t="b">
        <v>1</v>
      </c>
      <c r="R279" s="11"/>
      <c r="S279" s="11"/>
      <c r="T279" s="11"/>
      <c r="U279" s="11"/>
      <c r="V279" s="11"/>
      <c r="W279" s="11"/>
    </row>
    <row r="280" spans="1:23" ht="15.75" x14ac:dyDescent="0.25">
      <c r="A280" s="104"/>
      <c r="B280" s="88"/>
      <c r="C280" s="85" t="s">
        <v>334</v>
      </c>
      <c r="D280" s="3" t="s">
        <v>344</v>
      </c>
      <c r="E280" s="15">
        <v>10.67</v>
      </c>
      <c r="F280" s="15">
        <v>9.2739999999999991</v>
      </c>
      <c r="G280" s="99">
        <f>SUM(E280:E286)</f>
        <v>24.38853855</v>
      </c>
      <c r="H280" s="99">
        <f>SUM(F280:F286)</f>
        <v>24.64</v>
      </c>
      <c r="I280" s="50"/>
      <c r="J280" s="50"/>
      <c r="K280" s="50"/>
      <c r="L280" s="50"/>
      <c r="M280" s="53"/>
      <c r="N280" s="53"/>
      <c r="O280" s="53"/>
      <c r="P280" s="53"/>
      <c r="Q280" s="11" t="b">
        <v>1</v>
      </c>
      <c r="R280" s="11"/>
      <c r="S280" s="11"/>
      <c r="T280" s="11"/>
      <c r="U280" s="11"/>
      <c r="V280" s="11"/>
      <c r="W280" s="11"/>
    </row>
    <row r="281" spans="1:23" ht="15.75" x14ac:dyDescent="0.25">
      <c r="A281" s="104"/>
      <c r="B281" s="88"/>
      <c r="C281" s="95"/>
      <c r="D281" s="3" t="s">
        <v>345</v>
      </c>
      <c r="E281" s="15">
        <v>0.27289999999999998</v>
      </c>
      <c r="F281" s="15">
        <v>0.252</v>
      </c>
      <c r="G281" s="101"/>
      <c r="H281" s="101"/>
      <c r="I281" s="50"/>
      <c r="J281" s="50"/>
      <c r="K281" s="50"/>
      <c r="L281" s="50"/>
      <c r="M281" s="53"/>
      <c r="N281" s="53"/>
      <c r="O281" s="53"/>
      <c r="P281" s="53"/>
      <c r="Q281" s="11" t="b">
        <v>1</v>
      </c>
      <c r="R281" s="11"/>
      <c r="S281" s="11"/>
      <c r="T281" s="11"/>
      <c r="U281" s="11"/>
      <c r="V281" s="11"/>
      <c r="W281" s="11"/>
    </row>
    <row r="282" spans="1:23" ht="15.75" x14ac:dyDescent="0.25">
      <c r="A282" s="104"/>
      <c r="B282" s="88"/>
      <c r="C282" s="95"/>
      <c r="D282" s="3" t="s">
        <v>346</v>
      </c>
      <c r="E282" s="15">
        <v>5.7379899999999999</v>
      </c>
      <c r="F282" s="15">
        <v>6.6790000000000003</v>
      </c>
      <c r="G282" s="101"/>
      <c r="H282" s="101"/>
      <c r="I282" s="50"/>
      <c r="J282" s="50"/>
      <c r="K282" s="50"/>
      <c r="L282" s="50"/>
      <c r="M282" s="53"/>
      <c r="N282" s="53"/>
      <c r="O282" s="53"/>
      <c r="P282" s="53"/>
      <c r="Q282" s="11" t="b">
        <v>1</v>
      </c>
      <c r="R282" s="11"/>
      <c r="S282" s="11"/>
      <c r="T282" s="11"/>
      <c r="U282" s="11"/>
      <c r="V282" s="11"/>
      <c r="W282" s="11"/>
    </row>
    <row r="283" spans="1:23" ht="15.75" x14ac:dyDescent="0.25">
      <c r="A283" s="104"/>
      <c r="B283" s="88"/>
      <c r="C283" s="95"/>
      <c r="D283" s="3" t="s">
        <v>315</v>
      </c>
      <c r="E283" s="15">
        <v>0.63695900000000005</v>
      </c>
      <c r="F283" s="15">
        <v>0.70099999999999996</v>
      </c>
      <c r="G283" s="101"/>
      <c r="H283" s="101"/>
      <c r="I283" s="50"/>
      <c r="J283" s="50"/>
      <c r="K283" s="50"/>
      <c r="L283" s="50"/>
      <c r="M283" s="53"/>
      <c r="N283" s="53"/>
      <c r="O283" s="53"/>
      <c r="P283" s="53"/>
      <c r="Q283" s="11" t="b">
        <v>1</v>
      </c>
      <c r="R283" s="11"/>
      <c r="S283" s="11"/>
      <c r="T283" s="11"/>
      <c r="U283" s="11"/>
      <c r="V283" s="11"/>
      <c r="W283" s="11"/>
    </row>
    <row r="284" spans="1:23" ht="15.75" x14ac:dyDescent="0.25">
      <c r="A284" s="104"/>
      <c r="B284" s="88"/>
      <c r="C284" s="95"/>
      <c r="D284" s="3" t="s">
        <v>347</v>
      </c>
      <c r="E284" s="15">
        <v>1.5415399999999999</v>
      </c>
      <c r="F284" s="15">
        <v>2.2309999999999999</v>
      </c>
      <c r="G284" s="101"/>
      <c r="H284" s="101"/>
      <c r="I284" s="50"/>
      <c r="J284" s="50"/>
      <c r="K284" s="50"/>
      <c r="L284" s="50"/>
      <c r="M284" s="53"/>
      <c r="N284" s="53"/>
      <c r="O284" s="53"/>
      <c r="P284" s="53"/>
      <c r="Q284" s="11" t="b">
        <v>1</v>
      </c>
      <c r="R284" s="11"/>
      <c r="S284" s="11"/>
      <c r="T284" s="11"/>
      <c r="U284" s="11"/>
      <c r="V284" s="11"/>
      <c r="W284" s="11"/>
    </row>
    <row r="285" spans="1:23" ht="15.75" x14ac:dyDescent="0.25">
      <c r="A285" s="104"/>
      <c r="B285" s="88"/>
      <c r="C285" s="95"/>
      <c r="D285" s="3" t="s">
        <v>348</v>
      </c>
      <c r="E285" s="15">
        <v>8.0199999999999994E-2</v>
      </c>
      <c r="F285" s="15">
        <v>0.11</v>
      </c>
      <c r="G285" s="101"/>
      <c r="H285" s="101"/>
      <c r="I285" s="50"/>
      <c r="J285" s="50"/>
      <c r="K285" s="50"/>
      <c r="L285" s="50"/>
      <c r="M285" s="53"/>
      <c r="N285" s="53"/>
      <c r="O285" s="53"/>
      <c r="P285" s="53"/>
      <c r="Q285" s="11" t="b">
        <v>1</v>
      </c>
      <c r="R285" s="11"/>
      <c r="S285" s="11"/>
      <c r="T285" s="11"/>
      <c r="U285" s="11"/>
      <c r="V285" s="11"/>
      <c r="W285" s="11"/>
    </row>
    <row r="286" spans="1:23" ht="31.5" x14ac:dyDescent="0.25">
      <c r="A286" s="104"/>
      <c r="B286" s="88"/>
      <c r="C286" s="86"/>
      <c r="D286" s="3" t="s">
        <v>349</v>
      </c>
      <c r="E286" s="15">
        <v>5.44894955</v>
      </c>
      <c r="F286" s="15">
        <v>5.3929999999999998</v>
      </c>
      <c r="G286" s="100"/>
      <c r="H286" s="100"/>
      <c r="I286" s="50"/>
      <c r="J286" s="50"/>
      <c r="K286" s="50"/>
      <c r="L286" s="50"/>
      <c r="M286" s="53"/>
      <c r="N286" s="53"/>
      <c r="O286" s="53"/>
      <c r="P286" s="53"/>
      <c r="Q286" s="11" t="b">
        <v>1</v>
      </c>
      <c r="R286" s="11"/>
      <c r="S286" s="11"/>
      <c r="T286" s="11"/>
      <c r="U286" s="11"/>
      <c r="V286" s="11"/>
      <c r="W286" s="11"/>
    </row>
    <row r="287" spans="1:23" ht="15.75" x14ac:dyDescent="0.25">
      <c r="A287" s="104"/>
      <c r="B287" s="88"/>
      <c r="C287" s="85" t="s">
        <v>335</v>
      </c>
      <c r="D287" s="3" t="s">
        <v>350</v>
      </c>
      <c r="E287" s="15">
        <v>23.955570000000002</v>
      </c>
      <c r="F287" s="15">
        <v>20.431000000000001</v>
      </c>
      <c r="G287" s="99">
        <f>SUM(E287:E289)</f>
        <v>28.895993300000001</v>
      </c>
      <c r="H287" s="99">
        <f>SUM(F287:F289)</f>
        <v>27.847000000000001</v>
      </c>
      <c r="I287" s="50"/>
      <c r="J287" s="50"/>
      <c r="K287" s="50"/>
      <c r="L287" s="50"/>
      <c r="M287" s="53"/>
      <c r="N287" s="53"/>
      <c r="O287" s="53"/>
      <c r="P287" s="53"/>
      <c r="Q287" s="11" t="b">
        <v>1</v>
      </c>
      <c r="R287" s="11"/>
      <c r="S287" s="11"/>
      <c r="T287" s="11"/>
      <c r="U287" s="11"/>
      <c r="V287" s="11"/>
      <c r="W287" s="11"/>
    </row>
    <row r="288" spans="1:23" ht="15.75" x14ac:dyDescent="0.25">
      <c r="A288" s="104"/>
      <c r="B288" s="88"/>
      <c r="C288" s="95"/>
      <c r="D288" s="3" t="s">
        <v>351</v>
      </c>
      <c r="E288" s="15">
        <v>4.9324233</v>
      </c>
      <c r="F288" s="15">
        <v>7.41</v>
      </c>
      <c r="G288" s="101"/>
      <c r="H288" s="101"/>
      <c r="I288" s="50"/>
      <c r="J288" s="50"/>
      <c r="K288" s="50"/>
      <c r="L288" s="50"/>
      <c r="M288" s="53"/>
      <c r="N288" s="53"/>
      <c r="O288" s="53"/>
      <c r="P288" s="53"/>
      <c r="Q288" s="11" t="b">
        <v>1</v>
      </c>
      <c r="R288" s="11"/>
      <c r="S288" s="11"/>
      <c r="T288" s="11"/>
      <c r="U288" s="11"/>
      <c r="V288" s="11"/>
      <c r="W288" s="11"/>
    </row>
    <row r="289" spans="1:23" ht="15.75" x14ac:dyDescent="0.25">
      <c r="A289" s="104"/>
      <c r="B289" s="88"/>
      <c r="C289" s="86"/>
      <c r="D289" s="3" t="s">
        <v>352</v>
      </c>
      <c r="E289" s="15">
        <v>8.0000000000000002E-3</v>
      </c>
      <c r="F289" s="15">
        <v>6.0000000000000001E-3</v>
      </c>
      <c r="G289" s="100"/>
      <c r="H289" s="100"/>
      <c r="I289" s="50"/>
      <c r="J289" s="50"/>
      <c r="K289" s="50"/>
      <c r="L289" s="50"/>
      <c r="M289" s="53"/>
      <c r="N289" s="53"/>
      <c r="O289" s="53"/>
      <c r="P289" s="53"/>
      <c r="Q289" s="11" t="b">
        <v>1</v>
      </c>
      <c r="R289" s="11"/>
      <c r="S289" s="11"/>
      <c r="T289" s="11"/>
      <c r="U289" s="11"/>
      <c r="V289" s="11"/>
      <c r="W289" s="11"/>
    </row>
    <row r="290" spans="1:23" ht="31.5" x14ac:dyDescent="0.25">
      <c r="A290" s="104"/>
      <c r="B290" s="88"/>
      <c r="C290" s="5" t="s">
        <v>336</v>
      </c>
      <c r="D290" s="50"/>
      <c r="E290" s="51"/>
      <c r="F290" s="51"/>
      <c r="G290" s="15">
        <v>28.307230000000001</v>
      </c>
      <c r="H290" s="15">
        <v>27.215</v>
      </c>
      <c r="I290" s="50"/>
      <c r="J290" s="50"/>
      <c r="K290" s="50"/>
      <c r="L290" s="50"/>
      <c r="M290" s="53"/>
      <c r="N290" s="53"/>
      <c r="O290" s="53"/>
      <c r="P290" s="53"/>
      <c r="Q290" s="11" t="b">
        <v>1</v>
      </c>
      <c r="R290" s="11"/>
      <c r="S290" s="11"/>
      <c r="T290" s="11"/>
      <c r="U290" s="11"/>
      <c r="V290" s="11"/>
      <c r="W290" s="11"/>
    </row>
    <row r="291" spans="1:23" ht="31.5" x14ac:dyDescent="0.25">
      <c r="A291" s="104"/>
      <c r="B291" s="89"/>
      <c r="C291" s="5" t="s">
        <v>337</v>
      </c>
      <c r="D291" s="50"/>
      <c r="E291" s="51"/>
      <c r="F291" s="51"/>
      <c r="G291" s="15">
        <v>4.6647930000000004</v>
      </c>
      <c r="H291" s="15">
        <v>7.0659999999999998</v>
      </c>
      <c r="I291" s="50"/>
      <c r="J291" s="50"/>
      <c r="K291" s="50"/>
      <c r="L291" s="50"/>
      <c r="M291" s="53"/>
      <c r="N291" s="53"/>
      <c r="O291" s="53"/>
      <c r="P291" s="53"/>
      <c r="Q291" s="11" t="b">
        <v>1</v>
      </c>
      <c r="R291" s="11"/>
      <c r="S291" s="11"/>
      <c r="T291" s="11"/>
      <c r="U291" s="11"/>
      <c r="V291" s="11"/>
      <c r="W291" s="11"/>
    </row>
    <row r="292" spans="1:23" ht="15.75" x14ac:dyDescent="0.25">
      <c r="A292" s="104"/>
      <c r="B292" s="87" t="s">
        <v>134</v>
      </c>
      <c r="C292" s="85" t="s">
        <v>353</v>
      </c>
      <c r="D292" s="3" t="s">
        <v>356</v>
      </c>
      <c r="E292" s="15">
        <v>54.197769999999998</v>
      </c>
      <c r="F292" s="15">
        <v>51.499000000000002</v>
      </c>
      <c r="G292" s="106">
        <f>SUM(E292:E294)</f>
        <v>54.733029999999999</v>
      </c>
      <c r="H292" s="106">
        <f>SUM(F292:F294)</f>
        <v>52.076000000000001</v>
      </c>
      <c r="I292" s="50"/>
      <c r="J292" s="50"/>
      <c r="K292" s="50"/>
      <c r="L292" s="50"/>
      <c r="M292" s="53"/>
      <c r="N292" s="53"/>
      <c r="O292" s="53"/>
      <c r="P292" s="53"/>
      <c r="Q292" s="11" t="b">
        <v>1</v>
      </c>
      <c r="R292" s="11"/>
      <c r="S292" s="11"/>
      <c r="T292" s="11"/>
      <c r="U292" s="11"/>
      <c r="V292" s="11"/>
      <c r="W292" s="11"/>
    </row>
    <row r="293" spans="1:23" ht="15.75" x14ac:dyDescent="0.25">
      <c r="A293" s="104"/>
      <c r="B293" s="88"/>
      <c r="C293" s="95"/>
      <c r="D293" s="3" t="s">
        <v>357</v>
      </c>
      <c r="E293" s="15">
        <v>0.53525999999999996</v>
      </c>
      <c r="F293" s="15">
        <v>0.57699999999999996</v>
      </c>
      <c r="G293" s="106"/>
      <c r="H293" s="106"/>
      <c r="I293" s="50"/>
      <c r="J293" s="50"/>
      <c r="K293" s="50"/>
      <c r="L293" s="50"/>
      <c r="M293" s="53"/>
      <c r="N293" s="53"/>
      <c r="O293" s="53"/>
      <c r="P293" s="53"/>
      <c r="Q293" s="11" t="b">
        <v>1</v>
      </c>
      <c r="R293" s="11"/>
      <c r="S293" s="11"/>
      <c r="T293" s="11"/>
      <c r="U293" s="11"/>
      <c r="V293" s="11"/>
      <c r="W293" s="11"/>
    </row>
    <row r="294" spans="1:23" ht="15.75" x14ac:dyDescent="0.25">
      <c r="A294" s="104"/>
      <c r="B294" s="88"/>
      <c r="C294" s="86"/>
      <c r="D294" s="3" t="s">
        <v>358</v>
      </c>
      <c r="E294" s="9" t="s">
        <v>196</v>
      </c>
      <c r="F294" s="9" t="s">
        <v>196</v>
      </c>
      <c r="G294" s="106"/>
      <c r="H294" s="106"/>
      <c r="I294" s="50"/>
      <c r="J294" s="50"/>
      <c r="K294" s="50"/>
      <c r="L294" s="50"/>
      <c r="M294" s="53"/>
      <c r="N294" s="53"/>
      <c r="O294" s="53"/>
      <c r="P294" s="53"/>
      <c r="Q294" s="11" t="b">
        <v>1</v>
      </c>
      <c r="R294" s="11"/>
      <c r="S294" s="11"/>
      <c r="T294" s="11"/>
      <c r="U294" s="11"/>
      <c r="V294" s="11"/>
      <c r="W294" s="11"/>
    </row>
    <row r="295" spans="1:23" ht="15.75" x14ac:dyDescent="0.25">
      <c r="A295" s="104"/>
      <c r="B295" s="88"/>
      <c r="C295" s="85" t="s">
        <v>354</v>
      </c>
      <c r="D295" s="3" t="s">
        <v>359</v>
      </c>
      <c r="E295" s="24">
        <v>45.248220000000003</v>
      </c>
      <c r="F295" s="24">
        <v>37.840000000000003</v>
      </c>
      <c r="G295" s="99">
        <f>SUM(E295:E296)</f>
        <v>54.617950000000008</v>
      </c>
      <c r="H295" s="99">
        <f>SUM(F295:F296)</f>
        <v>51.951000000000008</v>
      </c>
      <c r="I295" s="50"/>
      <c r="J295" s="50"/>
      <c r="K295" s="50"/>
      <c r="L295" s="50"/>
      <c r="M295" s="53"/>
      <c r="N295" s="53"/>
      <c r="O295" s="53"/>
      <c r="P295" s="53"/>
      <c r="Q295" s="11" t="b">
        <v>1</v>
      </c>
      <c r="R295" s="11"/>
      <c r="S295" s="11"/>
      <c r="T295" s="11"/>
      <c r="U295" s="11"/>
      <c r="V295" s="11"/>
      <c r="W295" s="11"/>
    </row>
    <row r="296" spans="1:23" ht="15.75" x14ac:dyDescent="0.25">
      <c r="A296" s="104"/>
      <c r="B296" s="88"/>
      <c r="C296" s="86"/>
      <c r="D296" s="3" t="s">
        <v>360</v>
      </c>
      <c r="E296" s="15">
        <v>9.3697300000000006</v>
      </c>
      <c r="F296" s="15">
        <v>14.111000000000001</v>
      </c>
      <c r="G296" s="100"/>
      <c r="H296" s="100"/>
      <c r="I296" s="50"/>
      <c r="J296" s="50"/>
      <c r="K296" s="50"/>
      <c r="L296" s="50"/>
      <c r="M296" s="53"/>
      <c r="N296" s="53"/>
      <c r="O296" s="53"/>
      <c r="P296" s="53"/>
      <c r="Q296" s="11" t="b">
        <v>1</v>
      </c>
      <c r="R296" s="11"/>
      <c r="S296" s="11"/>
      <c r="T296" s="11"/>
      <c r="U296" s="11"/>
      <c r="V296" s="11"/>
      <c r="W296" s="11"/>
    </row>
    <row r="297" spans="1:23" ht="47.25" x14ac:dyDescent="0.25">
      <c r="A297" s="104"/>
      <c r="B297" s="89"/>
      <c r="C297" s="5" t="s">
        <v>355</v>
      </c>
      <c r="D297" s="50"/>
      <c r="E297" s="51"/>
      <c r="F297" s="51"/>
      <c r="G297" s="15">
        <v>46.6265</v>
      </c>
      <c r="H297" s="15">
        <v>48.637999999999998</v>
      </c>
      <c r="I297" s="50"/>
      <c r="J297" s="50"/>
      <c r="K297" s="50"/>
      <c r="L297" s="50"/>
      <c r="M297" s="53"/>
      <c r="N297" s="53"/>
      <c r="O297" s="53"/>
      <c r="P297" s="53"/>
      <c r="Q297" s="11" t="b">
        <v>1</v>
      </c>
      <c r="R297" s="11"/>
      <c r="S297" s="11"/>
      <c r="T297" s="11"/>
      <c r="U297" s="11"/>
      <c r="V297" s="11"/>
      <c r="W297" s="11"/>
    </row>
    <row r="298" spans="1:23" ht="31.5" x14ac:dyDescent="0.25">
      <c r="A298" s="104"/>
      <c r="B298" s="87" t="s">
        <v>15</v>
      </c>
      <c r="C298" s="5" t="s">
        <v>361</v>
      </c>
      <c r="D298" s="50"/>
      <c r="E298" s="51"/>
      <c r="F298" s="51"/>
      <c r="G298" s="15">
        <v>68.122569999999996</v>
      </c>
      <c r="H298" s="15">
        <v>59.597999999999999</v>
      </c>
      <c r="I298" s="50"/>
      <c r="J298" s="50"/>
      <c r="K298" s="50"/>
      <c r="L298" s="50"/>
      <c r="M298" s="53"/>
      <c r="N298" s="53"/>
      <c r="O298" s="53"/>
      <c r="P298" s="53"/>
      <c r="Q298" s="11" t="b">
        <v>1</v>
      </c>
      <c r="R298" s="11"/>
      <c r="S298" s="11"/>
      <c r="T298" s="11"/>
      <c r="U298" s="11"/>
      <c r="V298" s="11"/>
      <c r="W298" s="11"/>
    </row>
    <row r="299" spans="1:23" ht="47.25" x14ac:dyDescent="0.25">
      <c r="A299" s="104"/>
      <c r="B299" s="88"/>
      <c r="C299" s="5" t="s">
        <v>362</v>
      </c>
      <c r="D299" s="50"/>
      <c r="E299" s="51"/>
      <c r="F299" s="51"/>
      <c r="G299" s="15">
        <v>26.275919999999999</v>
      </c>
      <c r="H299" s="15">
        <v>24.356999999999999</v>
      </c>
      <c r="I299" s="50"/>
      <c r="J299" s="50"/>
      <c r="K299" s="50"/>
      <c r="L299" s="50"/>
      <c r="M299" s="53"/>
      <c r="N299" s="53"/>
      <c r="O299" s="53"/>
      <c r="P299" s="53"/>
      <c r="Q299" s="11" t="b">
        <v>1</v>
      </c>
      <c r="R299" s="11"/>
      <c r="S299" s="11"/>
      <c r="T299" s="11"/>
      <c r="U299" s="11"/>
      <c r="V299" s="11"/>
      <c r="W299" s="11"/>
    </row>
    <row r="300" spans="1:23" ht="47.25" x14ac:dyDescent="0.25">
      <c r="A300" s="104"/>
      <c r="B300" s="88"/>
      <c r="C300" s="5" t="s">
        <v>363</v>
      </c>
      <c r="D300" s="50"/>
      <c r="E300" s="51"/>
      <c r="F300" s="51"/>
      <c r="G300" s="15">
        <v>26.291979999999999</v>
      </c>
      <c r="H300" s="15">
        <v>24.366</v>
      </c>
      <c r="I300" s="50"/>
      <c r="J300" s="50"/>
      <c r="K300" s="50"/>
      <c r="L300" s="50"/>
      <c r="M300" s="53"/>
      <c r="N300" s="53"/>
      <c r="O300" s="53"/>
      <c r="P300" s="53"/>
      <c r="Q300" s="11" t="b">
        <v>1</v>
      </c>
      <c r="R300" s="11"/>
      <c r="S300" s="11"/>
      <c r="T300" s="11"/>
      <c r="U300" s="11"/>
      <c r="V300" s="11"/>
      <c r="W300" s="11"/>
    </row>
    <row r="301" spans="1:23" ht="47.25" x14ac:dyDescent="0.25">
      <c r="A301" s="104"/>
      <c r="B301" s="88"/>
      <c r="C301" s="5" t="s">
        <v>364</v>
      </c>
      <c r="D301" s="50"/>
      <c r="E301" s="51"/>
      <c r="F301" s="51"/>
      <c r="G301" s="15">
        <v>2.2507000000000001</v>
      </c>
      <c r="H301" s="15">
        <v>3.12</v>
      </c>
      <c r="I301" s="50"/>
      <c r="J301" s="50"/>
      <c r="K301" s="50"/>
      <c r="L301" s="50"/>
      <c r="M301" s="53"/>
      <c r="N301" s="53"/>
      <c r="O301" s="53"/>
      <c r="P301" s="53"/>
      <c r="Q301" s="11" t="b">
        <v>1</v>
      </c>
      <c r="R301" s="11"/>
      <c r="S301" s="11"/>
      <c r="T301" s="11"/>
      <c r="U301" s="11"/>
      <c r="V301" s="11"/>
      <c r="W301" s="11"/>
    </row>
    <row r="302" spans="1:23" ht="63" x14ac:dyDescent="0.25">
      <c r="A302" s="104"/>
      <c r="B302" s="88"/>
      <c r="C302" s="5" t="s">
        <v>365</v>
      </c>
      <c r="D302" s="50"/>
      <c r="E302" s="51"/>
      <c r="F302" s="51"/>
      <c r="G302" s="15">
        <v>24.399799999999999</v>
      </c>
      <c r="H302" s="15">
        <v>24.741</v>
      </c>
      <c r="I302" s="50"/>
      <c r="J302" s="50"/>
      <c r="K302" s="50"/>
      <c r="L302" s="50"/>
      <c r="M302" s="53"/>
      <c r="N302" s="53"/>
      <c r="O302" s="53"/>
      <c r="P302" s="53"/>
      <c r="Q302" s="11" t="b">
        <v>1</v>
      </c>
      <c r="R302" s="11"/>
      <c r="S302" s="11"/>
      <c r="T302" s="11"/>
      <c r="U302" s="11"/>
      <c r="V302" s="11"/>
      <c r="W302" s="11"/>
    </row>
    <row r="303" spans="1:23" ht="47.25" x14ac:dyDescent="0.25">
      <c r="A303" s="105"/>
      <c r="B303" s="89"/>
      <c r="C303" s="5" t="s">
        <v>366</v>
      </c>
      <c r="D303" s="50"/>
      <c r="E303" s="51"/>
      <c r="F303" s="51"/>
      <c r="G303" s="15">
        <v>54.732999999999997</v>
      </c>
      <c r="H303" s="15">
        <v>52.076000000000001</v>
      </c>
      <c r="I303" s="50"/>
      <c r="J303" s="50"/>
      <c r="K303" s="50"/>
      <c r="L303" s="50"/>
      <c r="M303" s="53"/>
      <c r="N303" s="53"/>
      <c r="O303" s="53"/>
      <c r="P303" s="53"/>
      <c r="Q303" s="11" t="b">
        <v>1</v>
      </c>
      <c r="R303" s="11"/>
      <c r="S303" s="11"/>
      <c r="T303" s="11"/>
      <c r="U303" s="11"/>
      <c r="V303" s="11"/>
      <c r="W303" s="11"/>
    </row>
    <row r="305" spans="1:20" ht="15.75" x14ac:dyDescent="0.25">
      <c r="A305" s="13"/>
      <c r="B305" s="13"/>
      <c r="C305" s="13"/>
      <c r="D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ht="15.75" x14ac:dyDescent="0.25">
      <c r="A306" s="13"/>
      <c r="B306" s="13"/>
      <c r="C306" s="13"/>
      <c r="D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ht="15.75" x14ac:dyDescent="0.25">
      <c r="A307" s="13"/>
      <c r="B307" s="13"/>
      <c r="C307" s="13"/>
      <c r="D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ht="15.75" x14ac:dyDescent="0.25">
      <c r="A308" s="13"/>
      <c r="B308" s="13"/>
      <c r="C308" s="13"/>
      <c r="D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ht="15.75" x14ac:dyDescent="0.25">
      <c r="A309" s="13"/>
      <c r="B309" s="13"/>
      <c r="C309" s="13"/>
      <c r="D309" s="13"/>
      <c r="E309" s="17"/>
      <c r="F309" s="17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ht="15.75" x14ac:dyDescent="0.25">
      <c r="A310" s="13"/>
      <c r="B310" s="13"/>
      <c r="C310" s="13"/>
      <c r="D310" s="13"/>
      <c r="E310" s="17"/>
      <c r="F310" s="17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ht="15.75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ht="15.75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ht="15.75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ht="15.75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ht="15.75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ht="15.75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ht="15.75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ht="15.75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ht="15.75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ht="15.75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ht="15.75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ht="15.75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ht="15.75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ht="15.75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ht="15.75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ht="15.75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ht="15.75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ht="15.75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ht="15.75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ht="15.75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ht="15.75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ht="15.75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ht="15.75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ht="15.75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ht="15.75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 ht="15.75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 ht="15.75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 ht="15.75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 ht="15.75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 ht="15.75" x14ac:dyDescent="0.25">
      <c r="A340" s="13"/>
      <c r="B340" s="13"/>
      <c r="C340" s="13"/>
      <c r="D340" s="17"/>
      <c r="E340" s="17"/>
      <c r="F340" s="17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 ht="15.75" x14ac:dyDescent="0.25">
      <c r="A341" s="13"/>
      <c r="B341" s="13"/>
      <c r="C341" s="13"/>
      <c r="D341" s="17"/>
      <c r="E341" s="17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 ht="15.75" x14ac:dyDescent="0.25">
      <c r="A342" s="13"/>
      <c r="B342" s="13"/>
      <c r="C342" s="13"/>
      <c r="D342" s="17"/>
      <c r="E342" s="17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 ht="15.75" x14ac:dyDescent="0.25">
      <c r="A343" s="13"/>
      <c r="B343" s="13"/>
      <c r="C343" s="13"/>
      <c r="D343" s="17"/>
      <c r="E343" s="17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 ht="15.75" x14ac:dyDescent="0.25">
      <c r="A344" s="13"/>
      <c r="B344" s="13"/>
      <c r="C344" s="13"/>
      <c r="D344" s="17"/>
      <c r="E344" s="17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 ht="15.75" x14ac:dyDescent="0.25">
      <c r="A345" s="13"/>
      <c r="B345" s="13"/>
      <c r="C345" s="13"/>
      <c r="D345" s="17"/>
      <c r="E345" s="17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 ht="15.75" x14ac:dyDescent="0.25">
      <c r="A346" s="13"/>
      <c r="B346" s="13"/>
      <c r="C346" s="13"/>
      <c r="D346" s="17"/>
      <c r="E346" s="17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 ht="15.75" x14ac:dyDescent="0.25">
      <c r="A347" s="13"/>
      <c r="B347" s="13"/>
      <c r="C347" s="13"/>
      <c r="D347" s="17"/>
      <c r="E347" s="17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ht="15.75" x14ac:dyDescent="0.25">
      <c r="A348" s="13"/>
      <c r="B348" s="13"/>
      <c r="C348" s="13"/>
      <c r="D348" s="17"/>
      <c r="E348" s="17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 ht="15.75" x14ac:dyDescent="0.25">
      <c r="A349" s="13"/>
      <c r="B349" s="13"/>
      <c r="C349" s="13"/>
      <c r="D349" s="17"/>
      <c r="E349" s="17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 ht="15.75" x14ac:dyDescent="0.25">
      <c r="A350" s="13"/>
      <c r="B350" s="13"/>
      <c r="C350" s="13"/>
      <c r="D350" s="17"/>
      <c r="E350" s="17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 ht="15.75" x14ac:dyDescent="0.25">
      <c r="A351" s="13"/>
      <c r="B351" s="13"/>
      <c r="C351" s="13"/>
      <c r="D351" s="17"/>
      <c r="E351" s="17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 ht="15.75" x14ac:dyDescent="0.25">
      <c r="A352" s="13"/>
      <c r="B352" s="13"/>
      <c r="C352" s="13"/>
      <c r="D352" s="17"/>
      <c r="E352" s="17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 ht="15.75" x14ac:dyDescent="0.25">
      <c r="A353" s="13"/>
      <c r="B353" s="13"/>
      <c r="C353" s="13"/>
      <c r="D353" s="17"/>
      <c r="E353" s="17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 ht="15.75" x14ac:dyDescent="0.25">
      <c r="A354" s="13"/>
      <c r="B354" s="13"/>
      <c r="C354" s="13"/>
      <c r="D354" s="17"/>
      <c r="E354" s="17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 ht="15.75" x14ac:dyDescent="0.25">
      <c r="A355" s="13"/>
      <c r="B355" s="13"/>
      <c r="C355" s="13"/>
      <c r="D355" s="17"/>
      <c r="E355" s="17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 ht="15.75" x14ac:dyDescent="0.25">
      <c r="A356" s="13"/>
      <c r="B356" s="13"/>
      <c r="C356" s="13"/>
      <c r="D356" s="17"/>
      <c r="E356" s="17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 ht="15.75" x14ac:dyDescent="0.25">
      <c r="A357" s="13"/>
      <c r="B357" s="13"/>
      <c r="C357" s="13"/>
      <c r="D357" s="17"/>
      <c r="E357" s="17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 ht="15.75" x14ac:dyDescent="0.25">
      <c r="A358" s="13"/>
      <c r="B358" s="13"/>
      <c r="C358" s="13"/>
      <c r="D358" s="17"/>
      <c r="E358" s="17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 ht="15.75" x14ac:dyDescent="0.25">
      <c r="A359" s="13"/>
      <c r="B359" s="13"/>
      <c r="C359" s="13"/>
      <c r="D359" s="17"/>
      <c r="E359" s="17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 ht="15.75" x14ac:dyDescent="0.25">
      <c r="A360" s="13"/>
      <c r="B360" s="13"/>
      <c r="C360" s="13"/>
      <c r="D360" s="17"/>
      <c r="E360" s="17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 ht="15.75" x14ac:dyDescent="0.25">
      <c r="A361" s="13"/>
      <c r="B361" s="13"/>
      <c r="C361" s="13"/>
      <c r="D361" s="17"/>
      <c r="E361" s="17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 ht="15.75" x14ac:dyDescent="0.25">
      <c r="A362" s="13"/>
      <c r="B362" s="13"/>
      <c r="C362" s="13"/>
      <c r="D362" s="17"/>
      <c r="E362" s="17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 ht="15.75" x14ac:dyDescent="0.25">
      <c r="A363" s="13"/>
      <c r="B363" s="13"/>
      <c r="C363" s="13"/>
      <c r="D363" s="17"/>
      <c r="E363" s="17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 ht="15.75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 ht="15.75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 ht="15.75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 ht="15.75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 ht="15.75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 ht="15.75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 ht="15.75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 ht="15.75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 ht="15.75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 ht="15.75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 ht="15.75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 ht="15.75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 ht="15.75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 ht="15.75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 ht="15.75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 ht="15.75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 ht="15.75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 ht="15.75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 ht="15.75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 ht="15.75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 ht="15.75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 ht="15.75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 ht="15.75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 ht="15.75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 ht="15.75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 ht="15.75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 ht="15.75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 ht="15.75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 ht="15.75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 ht="15.75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 ht="15.75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 ht="15.75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 ht="15.75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 ht="15.75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 ht="15.75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 ht="15.75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 ht="15.75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 ht="15.75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 ht="15.75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 ht="15.75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 ht="15.75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 ht="15.75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 ht="15.75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 ht="15.75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 ht="15.75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 ht="15.75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 ht="15.75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 ht="15.75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 ht="15.75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 ht="15.75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 ht="15.75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 ht="15.75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 ht="15.75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 ht="15.75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 ht="15.75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 ht="15.75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 ht="15.75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 ht="15.75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 ht="15.75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 ht="15.75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 ht="15.75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 ht="15.75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 ht="15.75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 ht="15.75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 ht="15.75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 ht="15.75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 ht="15.75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 ht="15.75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 ht="15.75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 ht="15.75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 ht="15.75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 ht="15.75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 ht="15.75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 ht="15.75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 ht="15.75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 ht="15.75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 ht="15.75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 ht="15.75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 ht="15.75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 ht="15.75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 ht="15.75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 ht="15.75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 ht="15.75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 ht="15.75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 ht="15.75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 ht="15.75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 ht="15.75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 ht="15.75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 ht="15.75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 ht="15.75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 ht="15.75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 ht="15.75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 ht="15.75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 ht="15.75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 ht="15.75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 ht="15.75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 ht="15.75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 ht="15.75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 ht="15.75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 ht="15.75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 ht="15.75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 ht="15.75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 ht="15.75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 ht="15.75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 ht="15.75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 ht="15.75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 ht="15.75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 ht="15.75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 ht="15.75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 ht="15.75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 ht="15.75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 ht="15.75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 ht="15.75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 ht="15.75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 ht="15.75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 ht="15.75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 ht="15.75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 ht="15.75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 ht="15.75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 ht="15.75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 ht="15.75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 ht="15.75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 ht="15.75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 ht="15.75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 ht="15.75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 ht="15.75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ht="15.75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 ht="15.75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 ht="15.75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 ht="15.75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 ht="15.75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 ht="15.75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 ht="15.75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 ht="15.75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 ht="15.75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 ht="15.75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 ht="15.75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 ht="15.75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 ht="15.75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 ht="15.75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 ht="15.75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 ht="15.75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 ht="15.75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 ht="15.75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ht="15.75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ht="15.75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ht="15.75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ht="15.75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ht="15.75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ht="15.75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ht="15.75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ht="15.75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ht="15.75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ht="15.75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ht="15.75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ht="15.75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ht="15.75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ht="15.75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ht="15.75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ht="15.75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ht="15.75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ht="15.75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ht="15.75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ht="15.75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ht="15.75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30" ht="15.75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30" ht="15.75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30" ht="15.75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30" ht="15.75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30" ht="15.75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30" ht="15.75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30" ht="15.75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30" ht="15.75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30" ht="15.75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30" ht="15.75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30" ht="15.75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30" ht="15.75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30" ht="15.75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30" ht="23.25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9"/>
      <c r="M542" s="20"/>
      <c r="N542" s="22"/>
      <c r="O542" s="20"/>
      <c r="P542" s="21"/>
      <c r="Q542" s="22"/>
      <c r="R542" s="22"/>
      <c r="S542" s="22"/>
      <c r="T542" s="22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15.75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30" ht="15.75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ht="15.75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ht="15.75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ht="15.75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ht="15.75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ht="15.75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ht="15.75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ht="15.75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ht="15.75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ht="15.75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ht="15.75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ht="15.75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ht="15.75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ht="15.75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ht="15.75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ht="15.75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ht="15.75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ht="15.75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ht="15.75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ht="15.75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ht="15.75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ht="15.75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ht="15.75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ht="15.75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ht="15.75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ht="15.75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ht="15.75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ht="15.75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ht="15.75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ht="15.75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ht="15.75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ht="15.75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ht="15.75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ht="15.75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ht="15.75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ht="15.75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ht="15.75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ht="15.75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ht="15.75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ht="15.75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ht="15.75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ht="15.75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ht="15.75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ht="15.75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ht="15.75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ht="15.75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ht="15.75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ht="15.75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ht="15.75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ht="15.75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ht="15.75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ht="15.75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ht="15.75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ht="15.75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ht="15.75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ht="15.75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ht="15.75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ht="15.75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ht="15.75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ht="15.75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ht="15.75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ht="15.75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ht="15.75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ht="15.75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ht="15.75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ht="15.75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ht="15.75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ht="15.75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ht="15.75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ht="15.75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ht="15.75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ht="15.75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ht="15.75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ht="15.75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ht="15.75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ht="15.75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ht="15.75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ht="15.75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ht="15.75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ht="15.75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ht="15.75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ht="15.75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ht="15.75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ht="15.75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ht="15.75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ht="15.75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ht="15.75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ht="15.75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ht="15.75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ht="15.75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ht="15.75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ht="15.75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ht="15.75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ht="15.75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ht="15.75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 ht="15.75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 ht="15.75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 ht="15.75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 ht="15.75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 ht="15.75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 ht="15.75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 ht="15.75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 ht="15.75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 ht="15.75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 ht="15.75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 ht="15.75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 ht="15.75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 ht="15.75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 ht="15.75" x14ac:dyDescent="0.25">
      <c r="E652" s="13"/>
      <c r="F652" s="13"/>
    </row>
    <row r="653" spans="1:20" ht="15.75" x14ac:dyDescent="0.25">
      <c r="E653" s="13"/>
      <c r="F653" s="13"/>
    </row>
    <row r="654" spans="1:20" ht="15.75" x14ac:dyDescent="0.25">
      <c r="E654" s="13"/>
      <c r="F654" s="13"/>
    </row>
    <row r="655" spans="1:20" ht="15.75" x14ac:dyDescent="0.25">
      <c r="E655" s="13"/>
      <c r="F655" s="13"/>
    </row>
  </sheetData>
  <sortState ref="D261:D272">
    <sortCondition descending="1" ref="D261"/>
  </sortState>
  <mergeCells count="128">
    <mergeCell ref="T120:T121"/>
    <mergeCell ref="T98:T99"/>
    <mergeCell ref="T100:T103"/>
    <mergeCell ref="V100:V103"/>
    <mergeCell ref="V105:V109"/>
    <mergeCell ref="T115:T116"/>
    <mergeCell ref="V115:V116"/>
    <mergeCell ref="T118:T119"/>
    <mergeCell ref="V6:V7"/>
    <mergeCell ref="V70:V72"/>
    <mergeCell ref="V4:V5"/>
    <mergeCell ref="T8:T9"/>
    <mergeCell ref="U8:U9"/>
    <mergeCell ref="V8:V9"/>
    <mergeCell ref="T11:T17"/>
    <mergeCell ref="V11:V17"/>
    <mergeCell ref="T52:T54"/>
    <mergeCell ref="T55:T69"/>
    <mergeCell ref="U55:U69"/>
    <mergeCell ref="V55:V69"/>
    <mergeCell ref="O70:O72"/>
    <mergeCell ref="P70:P72"/>
    <mergeCell ref="O100:O103"/>
    <mergeCell ref="P100:P103"/>
    <mergeCell ref="M100:M103"/>
    <mergeCell ref="N100:N103"/>
    <mergeCell ref="I100:I103"/>
    <mergeCell ref="J100:J103"/>
    <mergeCell ref="K100:K103"/>
    <mergeCell ref="L100:L103"/>
    <mergeCell ref="G292:G294"/>
    <mergeCell ref="H292:H294"/>
    <mergeCell ref="G295:G296"/>
    <mergeCell ref="H295:H296"/>
    <mergeCell ref="G274:G279"/>
    <mergeCell ref="H274:H279"/>
    <mergeCell ref="G280:G286"/>
    <mergeCell ref="H280:H286"/>
    <mergeCell ref="G287:G289"/>
    <mergeCell ref="H287:H289"/>
    <mergeCell ref="G235:G246"/>
    <mergeCell ref="H235:H246"/>
    <mergeCell ref="G248:G259"/>
    <mergeCell ref="H248:H259"/>
    <mergeCell ref="G261:G272"/>
    <mergeCell ref="H261:H272"/>
    <mergeCell ref="G208:G233"/>
    <mergeCell ref="H208:H233"/>
    <mergeCell ref="G204:G207"/>
    <mergeCell ref="H204:H207"/>
    <mergeCell ref="G171:G192"/>
    <mergeCell ref="H171:H192"/>
    <mergeCell ref="G193:G200"/>
    <mergeCell ref="H193:H200"/>
    <mergeCell ref="G201:G203"/>
    <mergeCell ref="H201:H203"/>
    <mergeCell ref="C122:C142"/>
    <mergeCell ref="G122:G142"/>
    <mergeCell ref="H122:H142"/>
    <mergeCell ref="G149:G170"/>
    <mergeCell ref="H149:H170"/>
    <mergeCell ref="C204:C207"/>
    <mergeCell ref="B193:B207"/>
    <mergeCell ref="C201:C203"/>
    <mergeCell ref="C193:C200"/>
    <mergeCell ref="G109:G112"/>
    <mergeCell ref="H109:H112"/>
    <mergeCell ref="A2:A303"/>
    <mergeCell ref="B292:B297"/>
    <mergeCell ref="C292:C294"/>
    <mergeCell ref="C295:C296"/>
    <mergeCell ref="B298:B303"/>
    <mergeCell ref="C287:C289"/>
    <mergeCell ref="B274:B291"/>
    <mergeCell ref="C274:C279"/>
    <mergeCell ref="C280:C286"/>
    <mergeCell ref="C261:C272"/>
    <mergeCell ref="B208:B273"/>
    <mergeCell ref="C208:C233"/>
    <mergeCell ref="C235:C246"/>
    <mergeCell ref="C248:C259"/>
    <mergeCell ref="G83:G97"/>
    <mergeCell ref="H83:H97"/>
    <mergeCell ref="G100:G103"/>
    <mergeCell ref="H100:H103"/>
    <mergeCell ref="G98:G99"/>
    <mergeCell ref="H98:H99"/>
    <mergeCell ref="G73:G74"/>
    <mergeCell ref="H73:H74"/>
    <mergeCell ref="G75:G80"/>
    <mergeCell ref="H75:H80"/>
    <mergeCell ref="G81:G82"/>
    <mergeCell ref="H81:H82"/>
    <mergeCell ref="G52:G54"/>
    <mergeCell ref="H52:H54"/>
    <mergeCell ref="G55:G69"/>
    <mergeCell ref="H55:H69"/>
    <mergeCell ref="G70:G72"/>
    <mergeCell ref="H70:H72"/>
    <mergeCell ref="G18:G44"/>
    <mergeCell ref="H18:H44"/>
    <mergeCell ref="G11:G17"/>
    <mergeCell ref="H11:H17"/>
    <mergeCell ref="G45:G50"/>
    <mergeCell ref="H45:H50"/>
    <mergeCell ref="B2:B5"/>
    <mergeCell ref="B6:B10"/>
    <mergeCell ref="C11:C17"/>
    <mergeCell ref="C18:C44"/>
    <mergeCell ref="C45:C50"/>
    <mergeCell ref="C52:C54"/>
    <mergeCell ref="B11:B54"/>
    <mergeCell ref="C55:C69"/>
    <mergeCell ref="B55:B69"/>
    <mergeCell ref="C70:C72"/>
    <mergeCell ref="C75:C80"/>
    <mergeCell ref="C81:C82"/>
    <mergeCell ref="C83:C97"/>
    <mergeCell ref="B70:B97"/>
    <mergeCell ref="C98:C99"/>
    <mergeCell ref="C100:C103"/>
    <mergeCell ref="C73:C74"/>
    <mergeCell ref="B143:B192"/>
    <mergeCell ref="C171:C192"/>
    <mergeCell ref="C149:C170"/>
    <mergeCell ref="B114:B142"/>
    <mergeCell ref="C109:C112"/>
    <mergeCell ref="B98:B113"/>
  </mergeCells>
  <conditionalFormatting sqref="M2:P70 M71:N72 M116:P303 M73:P100 O105:P108 O115:P115 E2:H303">
    <cfRule type="colorScale" priority="2">
      <colorScale>
        <cfvo type="num" val="0"/>
        <cfvo type="num" val="100"/>
        <color rgb="FFFFEFEF"/>
        <color theme="5" tint="0.39997558519241921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70" zoomScaleNormal="70" workbookViewId="0">
      <pane xSplit="4" topLeftCell="E1" activePane="topRight" state="frozen"/>
      <selection pane="topRight" activeCell="N58" sqref="N58"/>
    </sheetView>
  </sheetViews>
  <sheetFormatPr baseColWidth="10" defaultRowHeight="15" x14ac:dyDescent="0.25"/>
  <cols>
    <col min="1" max="19" width="26.7109375" customWidth="1"/>
    <col min="20" max="20" width="26.7109375" style="66" customWidth="1"/>
    <col min="21" max="24" width="26.7109375" customWidth="1"/>
  </cols>
  <sheetData>
    <row r="1" spans="1:24" ht="75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610</v>
      </c>
      <c r="F1" s="2" t="s">
        <v>519</v>
      </c>
      <c r="G1" s="2" t="s">
        <v>85</v>
      </c>
      <c r="H1" s="2" t="s">
        <v>78</v>
      </c>
      <c r="I1" s="2" t="s">
        <v>79</v>
      </c>
      <c r="J1" s="2" t="s">
        <v>125</v>
      </c>
      <c r="K1" s="2" t="s">
        <v>611</v>
      </c>
      <c r="L1" s="2" t="s">
        <v>613</v>
      </c>
      <c r="M1" s="2" t="s">
        <v>616</v>
      </c>
      <c r="N1" s="2" t="s">
        <v>80</v>
      </c>
      <c r="O1" s="2" t="s">
        <v>4</v>
      </c>
      <c r="P1" s="2" t="s">
        <v>456</v>
      </c>
      <c r="Q1" s="2" t="s">
        <v>2</v>
      </c>
      <c r="R1" s="2" t="s">
        <v>457</v>
      </c>
      <c r="S1" s="61" t="s">
        <v>458</v>
      </c>
      <c r="T1" s="65"/>
      <c r="U1" s="64"/>
      <c r="V1" s="65"/>
      <c r="W1" s="64"/>
      <c r="X1" s="64"/>
    </row>
    <row r="2" spans="1:24" ht="15.75" customHeight="1" x14ac:dyDescent="0.25">
      <c r="A2" s="114" t="s">
        <v>391</v>
      </c>
      <c r="B2" s="91" t="s">
        <v>8</v>
      </c>
      <c r="C2" s="5" t="s">
        <v>393</v>
      </c>
      <c r="D2" s="50"/>
      <c r="E2" s="56"/>
      <c r="F2" s="59"/>
      <c r="G2" s="50"/>
      <c r="H2" s="43" t="s">
        <v>614</v>
      </c>
      <c r="I2" s="50"/>
      <c r="J2" s="50"/>
      <c r="K2" s="51"/>
      <c r="L2" s="51"/>
      <c r="M2" s="16">
        <f t="shared" ref="M2:M33" si="0">-(E2-K2)</f>
        <v>0</v>
      </c>
      <c r="N2" s="6"/>
      <c r="O2" s="6"/>
      <c r="P2" s="32"/>
      <c r="Q2" s="23"/>
      <c r="R2" s="18"/>
      <c r="S2" s="62"/>
      <c r="T2" s="16"/>
      <c r="U2" s="64"/>
      <c r="V2" s="6"/>
      <c r="W2" s="64"/>
      <c r="X2" s="64"/>
    </row>
    <row r="3" spans="1:24" ht="31.5" x14ac:dyDescent="0.25">
      <c r="A3" s="114"/>
      <c r="B3" s="91"/>
      <c r="C3" s="5" t="s">
        <v>394</v>
      </c>
      <c r="D3" s="50"/>
      <c r="E3" s="56"/>
      <c r="F3" s="59"/>
      <c r="G3" s="50"/>
      <c r="H3" s="43" t="s">
        <v>615</v>
      </c>
      <c r="I3" s="50"/>
      <c r="J3" s="50"/>
      <c r="K3" s="51"/>
      <c r="L3" s="51"/>
      <c r="M3" s="16">
        <f t="shared" si="0"/>
        <v>0</v>
      </c>
      <c r="N3" s="6"/>
      <c r="O3" s="6"/>
      <c r="P3" s="32"/>
      <c r="Q3" s="23"/>
      <c r="R3" s="18"/>
      <c r="S3" s="62"/>
      <c r="T3" s="16"/>
      <c r="U3" s="64"/>
      <c r="V3" s="6"/>
      <c r="W3" s="64"/>
      <c r="X3" s="64"/>
    </row>
    <row r="4" spans="1:24" ht="15.75" customHeight="1" x14ac:dyDescent="0.25">
      <c r="A4" s="114"/>
      <c r="B4" s="91"/>
      <c r="C4" s="5" t="s">
        <v>395</v>
      </c>
      <c r="D4" s="50"/>
      <c r="E4" s="56"/>
      <c r="F4" s="59"/>
      <c r="G4" s="50"/>
      <c r="H4" s="50"/>
      <c r="I4" s="50"/>
      <c r="J4" s="50"/>
      <c r="K4" s="51"/>
      <c r="L4" s="51"/>
      <c r="M4" s="16">
        <f t="shared" si="0"/>
        <v>0</v>
      </c>
      <c r="N4" s="6"/>
      <c r="O4" s="6"/>
      <c r="P4" s="32"/>
      <c r="Q4" s="23"/>
      <c r="R4" s="18"/>
      <c r="S4" s="62"/>
      <c r="T4" s="16"/>
      <c r="U4" s="64"/>
      <c r="V4" s="6"/>
      <c r="W4" s="64"/>
      <c r="X4" s="64"/>
    </row>
    <row r="5" spans="1:24" ht="31.5" x14ac:dyDescent="0.25">
      <c r="A5" s="114"/>
      <c r="B5" s="4" t="s">
        <v>9</v>
      </c>
      <c r="C5" s="5" t="s">
        <v>396</v>
      </c>
      <c r="D5" s="50"/>
      <c r="E5" s="56"/>
      <c r="F5" s="59"/>
      <c r="G5" s="50"/>
      <c r="H5" s="50"/>
      <c r="I5" s="50"/>
      <c r="J5" s="50"/>
      <c r="K5" s="51"/>
      <c r="L5" s="51"/>
      <c r="M5" s="16">
        <f t="shared" si="0"/>
        <v>0</v>
      </c>
      <c r="N5" s="6"/>
      <c r="O5" s="6"/>
      <c r="P5" s="32"/>
      <c r="Q5" s="23"/>
      <c r="R5" s="18"/>
      <c r="S5" s="62"/>
      <c r="T5" s="16"/>
      <c r="U5" s="64"/>
      <c r="V5" s="6"/>
      <c r="W5" s="64"/>
      <c r="X5" s="64"/>
    </row>
    <row r="6" spans="1:24" ht="15.75" customHeight="1" x14ac:dyDescent="0.25">
      <c r="A6" s="114"/>
      <c r="B6" s="91" t="s">
        <v>392</v>
      </c>
      <c r="C6" s="90" t="s">
        <v>397</v>
      </c>
      <c r="D6" s="3" t="s">
        <v>400</v>
      </c>
      <c r="E6" s="56">
        <v>152</v>
      </c>
      <c r="F6" s="59"/>
      <c r="G6" s="50"/>
      <c r="H6" s="50"/>
      <c r="I6" s="50"/>
      <c r="J6" s="50"/>
      <c r="K6" s="51"/>
      <c r="L6" s="16">
        <f>E6-K6</f>
        <v>152</v>
      </c>
      <c r="M6" s="16">
        <f t="shared" si="0"/>
        <v>-152</v>
      </c>
      <c r="N6" s="6"/>
      <c r="O6" s="6"/>
      <c r="P6" s="32"/>
      <c r="Q6" s="23"/>
      <c r="R6" s="18"/>
      <c r="S6" s="62"/>
      <c r="T6" s="16"/>
      <c r="U6" s="64"/>
      <c r="V6" s="6"/>
      <c r="W6" s="64"/>
      <c r="X6" s="64"/>
    </row>
    <row r="7" spans="1:24" ht="15.75" customHeight="1" x14ac:dyDescent="0.25">
      <c r="A7" s="114"/>
      <c r="B7" s="91"/>
      <c r="C7" s="90"/>
      <c r="D7" s="3" t="s">
        <v>402</v>
      </c>
      <c r="E7" s="56"/>
      <c r="F7" s="43" t="s">
        <v>520</v>
      </c>
      <c r="G7" s="43" t="s">
        <v>121</v>
      </c>
      <c r="H7" s="43" t="s">
        <v>501</v>
      </c>
      <c r="I7" s="43" t="s">
        <v>506</v>
      </c>
      <c r="J7" s="50"/>
      <c r="K7" s="60">
        <v>470</v>
      </c>
      <c r="L7" s="16">
        <f>E7-K7</f>
        <v>-470</v>
      </c>
      <c r="M7" s="16">
        <f t="shared" si="0"/>
        <v>470</v>
      </c>
      <c r="N7" s="6"/>
      <c r="O7" s="6"/>
      <c r="P7" s="32"/>
      <c r="Q7" s="23"/>
      <c r="R7" s="18"/>
      <c r="S7" s="62"/>
      <c r="T7" s="16"/>
      <c r="U7" s="64"/>
      <c r="V7" s="6"/>
      <c r="W7" s="64"/>
      <c r="X7" s="64"/>
    </row>
    <row r="8" spans="1:24" ht="15.75" customHeight="1" x14ac:dyDescent="0.25">
      <c r="A8" s="114"/>
      <c r="B8" s="91"/>
      <c r="C8" s="90"/>
      <c r="D8" s="3" t="s">
        <v>401</v>
      </c>
      <c r="E8" s="35">
        <v>292</v>
      </c>
      <c r="F8" s="43" t="s">
        <v>520</v>
      </c>
      <c r="G8" s="43" t="s">
        <v>121</v>
      </c>
      <c r="H8" s="43" t="s">
        <v>501</v>
      </c>
      <c r="I8" s="43" t="s">
        <v>502</v>
      </c>
      <c r="J8" s="50"/>
      <c r="K8" s="60">
        <v>253</v>
      </c>
      <c r="L8" s="16">
        <f>E8-K8</f>
        <v>39</v>
      </c>
      <c r="M8" s="16">
        <f t="shared" si="0"/>
        <v>-39</v>
      </c>
      <c r="N8" s="6"/>
      <c r="O8" s="6"/>
      <c r="P8" s="32"/>
      <c r="Q8" s="23"/>
      <c r="R8" s="18"/>
      <c r="S8" s="62"/>
      <c r="T8" s="16"/>
      <c r="U8" s="64"/>
      <c r="V8" s="6"/>
      <c r="W8" s="64"/>
      <c r="X8" s="64"/>
    </row>
    <row r="9" spans="1:24" ht="15.75" customHeight="1" x14ac:dyDescent="0.25">
      <c r="A9" s="114"/>
      <c r="B9" s="91"/>
      <c r="C9" s="90"/>
      <c r="D9" s="3" t="s">
        <v>403</v>
      </c>
      <c r="E9" s="35">
        <v>96</v>
      </c>
      <c r="F9" s="43" t="s">
        <v>520</v>
      </c>
      <c r="G9" s="43" t="s">
        <v>121</v>
      </c>
      <c r="H9" s="43" t="s">
        <v>501</v>
      </c>
      <c r="I9" s="43" t="s">
        <v>500</v>
      </c>
      <c r="J9" s="50"/>
      <c r="K9" s="60">
        <v>1603</v>
      </c>
      <c r="L9" s="16">
        <f>E9-K9</f>
        <v>-1507</v>
      </c>
      <c r="M9" s="16">
        <f t="shared" si="0"/>
        <v>1507</v>
      </c>
      <c r="N9" s="6"/>
      <c r="O9" s="6"/>
      <c r="P9" s="32"/>
      <c r="Q9" s="23"/>
      <c r="R9" s="18"/>
      <c r="S9" s="62"/>
      <c r="T9" s="16"/>
      <c r="U9" s="64"/>
      <c r="V9" s="6"/>
      <c r="W9" s="64"/>
      <c r="X9" s="64"/>
    </row>
    <row r="10" spans="1:24" ht="15.75" customHeight="1" x14ac:dyDescent="0.25">
      <c r="A10" s="114"/>
      <c r="B10" s="91"/>
      <c r="C10" s="90"/>
      <c r="D10" s="3" t="s">
        <v>404</v>
      </c>
      <c r="E10" s="56"/>
      <c r="F10" s="43" t="s">
        <v>521</v>
      </c>
      <c r="G10" s="43" t="s">
        <v>387</v>
      </c>
      <c r="H10" s="50"/>
      <c r="I10" s="50"/>
      <c r="J10" s="50"/>
      <c r="K10" s="51"/>
      <c r="L10" s="51"/>
      <c r="M10" s="16">
        <f t="shared" si="0"/>
        <v>0</v>
      </c>
      <c r="N10" s="6"/>
      <c r="O10" s="6"/>
      <c r="P10" s="32"/>
      <c r="Q10" s="23"/>
      <c r="R10" s="18"/>
      <c r="S10" s="62"/>
      <c r="T10" s="16"/>
      <c r="U10" s="64"/>
      <c r="V10" s="6"/>
      <c r="W10" s="64"/>
      <c r="X10" s="64"/>
    </row>
    <row r="11" spans="1:24" ht="15.75" customHeight="1" x14ac:dyDescent="0.25">
      <c r="A11" s="114"/>
      <c r="B11" s="91"/>
      <c r="C11" s="90"/>
      <c r="D11" s="3" t="s">
        <v>405</v>
      </c>
      <c r="E11" s="56"/>
      <c r="F11" s="43" t="s">
        <v>520</v>
      </c>
      <c r="G11" s="43" t="s">
        <v>121</v>
      </c>
      <c r="H11" s="43" t="s">
        <v>501</v>
      </c>
      <c r="I11" s="43" t="s">
        <v>505</v>
      </c>
      <c r="J11" s="50"/>
      <c r="K11" s="60">
        <v>1500</v>
      </c>
      <c r="L11" s="16">
        <f>E11-K11</f>
        <v>-1500</v>
      </c>
      <c r="M11" s="16">
        <f t="shared" si="0"/>
        <v>1500</v>
      </c>
      <c r="N11" s="6"/>
      <c r="O11" s="6"/>
      <c r="P11" s="32"/>
      <c r="Q11" s="23"/>
      <c r="R11" s="18"/>
      <c r="S11" s="62"/>
      <c r="T11" s="16"/>
      <c r="U11" s="64"/>
      <c r="V11" s="6"/>
      <c r="W11" s="64"/>
      <c r="X11" s="64"/>
    </row>
    <row r="12" spans="1:24" ht="15.75" customHeight="1" x14ac:dyDescent="0.25">
      <c r="A12" s="114"/>
      <c r="B12" s="91"/>
      <c r="C12" s="90"/>
      <c r="D12" s="3" t="s">
        <v>406</v>
      </c>
      <c r="E12" s="35">
        <v>5342</v>
      </c>
      <c r="F12" s="43" t="s">
        <v>520</v>
      </c>
      <c r="G12" s="43" t="s">
        <v>406</v>
      </c>
      <c r="H12" s="50"/>
      <c r="I12" s="50"/>
      <c r="J12" s="50"/>
      <c r="K12" s="51"/>
      <c r="L12" s="16">
        <f>E12-K12</f>
        <v>5342</v>
      </c>
      <c r="M12" s="16">
        <f t="shared" si="0"/>
        <v>-5342</v>
      </c>
      <c r="N12" s="6"/>
      <c r="O12" s="6"/>
      <c r="P12" s="32"/>
      <c r="Q12" s="23"/>
      <c r="R12" s="18"/>
      <c r="S12" s="62"/>
      <c r="T12" s="16"/>
      <c r="U12" s="64"/>
      <c r="V12" s="6"/>
      <c r="W12" s="64"/>
      <c r="X12" s="64"/>
    </row>
    <row r="13" spans="1:24" ht="15.75" customHeight="1" x14ac:dyDescent="0.25">
      <c r="A13" s="114"/>
      <c r="B13" s="91"/>
      <c r="C13" s="90"/>
      <c r="D13" s="3" t="s">
        <v>407</v>
      </c>
      <c r="E13" s="35">
        <v>1003</v>
      </c>
      <c r="F13" s="43" t="s">
        <v>520</v>
      </c>
      <c r="G13" s="43" t="s">
        <v>121</v>
      </c>
      <c r="H13" s="43" t="s">
        <v>99</v>
      </c>
      <c r="I13" s="43" t="s">
        <v>507</v>
      </c>
      <c r="J13" s="50"/>
      <c r="K13" s="60">
        <v>1279</v>
      </c>
      <c r="L13" s="16">
        <f>E13-K13</f>
        <v>-276</v>
      </c>
      <c r="M13" s="16">
        <f t="shared" si="0"/>
        <v>276</v>
      </c>
      <c r="N13" s="6"/>
      <c r="O13" s="6"/>
      <c r="P13" s="32"/>
      <c r="Q13" s="23"/>
      <c r="R13" s="18"/>
      <c r="S13" s="62"/>
      <c r="T13" s="16"/>
      <c r="U13" s="64"/>
      <c r="V13" s="6"/>
      <c r="W13" s="64"/>
      <c r="X13" s="64"/>
    </row>
    <row r="14" spans="1:24" ht="15.75" customHeight="1" x14ac:dyDescent="0.25">
      <c r="A14" s="114"/>
      <c r="B14" s="91"/>
      <c r="C14" s="90"/>
      <c r="D14" s="3" t="s">
        <v>408</v>
      </c>
      <c r="E14" s="35">
        <v>3409</v>
      </c>
      <c r="F14" s="59"/>
      <c r="G14" s="50"/>
      <c r="H14" s="50"/>
      <c r="I14" s="50"/>
      <c r="J14" s="50"/>
      <c r="K14" s="51"/>
      <c r="L14" s="16">
        <f>E14-K14</f>
        <v>3409</v>
      </c>
      <c r="M14" s="16">
        <f t="shared" si="0"/>
        <v>-3409</v>
      </c>
      <c r="N14" s="6"/>
      <c r="O14" s="6"/>
      <c r="P14" s="32"/>
      <c r="Q14" s="23"/>
      <c r="R14" s="18"/>
      <c r="S14" s="62"/>
      <c r="T14" s="16"/>
      <c r="U14" s="64"/>
      <c r="V14" s="6"/>
      <c r="W14" s="64"/>
      <c r="X14" s="64"/>
    </row>
    <row r="15" spans="1:24" ht="15.75" customHeight="1" x14ac:dyDescent="0.25">
      <c r="A15" s="114"/>
      <c r="B15" s="91"/>
      <c r="C15" s="90"/>
      <c r="D15" s="3" t="s">
        <v>409</v>
      </c>
      <c r="E15" s="56"/>
      <c r="F15" s="34" t="s">
        <v>518</v>
      </c>
      <c r="G15" s="50"/>
      <c r="H15" s="50"/>
      <c r="I15" s="50"/>
      <c r="J15" s="50"/>
      <c r="K15" s="51"/>
      <c r="L15" s="51"/>
      <c r="M15" s="16">
        <f t="shared" si="0"/>
        <v>0</v>
      </c>
      <c r="N15" s="6"/>
      <c r="O15" s="6"/>
      <c r="P15" s="32"/>
      <c r="Q15" s="23"/>
      <c r="R15" s="18"/>
      <c r="S15" s="62"/>
      <c r="T15" s="16"/>
      <c r="U15" s="64"/>
      <c r="V15" s="6"/>
      <c r="W15" s="64"/>
      <c r="X15" s="64"/>
    </row>
    <row r="16" spans="1:24" ht="15.75" customHeight="1" x14ac:dyDescent="0.25">
      <c r="A16" s="114"/>
      <c r="B16" s="91"/>
      <c r="C16" s="90"/>
      <c r="D16" s="3" t="s">
        <v>410</v>
      </c>
      <c r="E16" s="56"/>
      <c r="F16" s="59"/>
      <c r="G16" s="50"/>
      <c r="H16" s="50"/>
      <c r="I16" s="50"/>
      <c r="J16" s="50"/>
      <c r="K16" s="51"/>
      <c r="L16" s="51"/>
      <c r="M16" s="16">
        <f t="shared" si="0"/>
        <v>0</v>
      </c>
      <c r="N16" s="6"/>
      <c r="O16" s="6"/>
      <c r="P16" s="32"/>
      <c r="Q16" s="23"/>
      <c r="R16" s="18"/>
      <c r="S16" s="62"/>
      <c r="T16" s="16"/>
      <c r="U16" s="64"/>
      <c r="V16" s="6"/>
      <c r="W16" s="64"/>
      <c r="X16" s="64"/>
    </row>
    <row r="17" spans="1:24" ht="15.75" customHeight="1" x14ac:dyDescent="0.25">
      <c r="A17" s="114"/>
      <c r="B17" s="91"/>
      <c r="C17" s="90"/>
      <c r="D17" s="3" t="s">
        <v>411</v>
      </c>
      <c r="E17" s="35">
        <v>51</v>
      </c>
      <c r="F17" s="43" t="s">
        <v>520</v>
      </c>
      <c r="G17" s="43" t="s">
        <v>121</v>
      </c>
      <c r="H17" s="43" t="s">
        <v>501</v>
      </c>
      <c r="I17" s="43" t="s">
        <v>504</v>
      </c>
      <c r="J17" s="50"/>
      <c r="K17" s="60">
        <v>226</v>
      </c>
      <c r="L17" s="16">
        <f>E17-K17</f>
        <v>-175</v>
      </c>
      <c r="M17" s="16">
        <f t="shared" si="0"/>
        <v>175</v>
      </c>
      <c r="N17" s="6"/>
      <c r="O17" s="6"/>
      <c r="P17" s="32"/>
      <c r="Q17" s="23"/>
      <c r="R17" s="18"/>
      <c r="S17" s="62"/>
      <c r="T17" s="16"/>
      <c r="U17" s="64"/>
      <c r="V17" s="6"/>
      <c r="W17" s="64"/>
      <c r="X17" s="64"/>
    </row>
    <row r="18" spans="1:24" ht="15.75" customHeight="1" x14ac:dyDescent="0.25">
      <c r="A18" s="114"/>
      <c r="B18" s="91"/>
      <c r="C18" s="90"/>
      <c r="D18" s="3" t="s">
        <v>412</v>
      </c>
      <c r="E18" s="56"/>
      <c r="F18" s="59"/>
      <c r="G18" s="50"/>
      <c r="H18" s="50"/>
      <c r="I18" s="50"/>
      <c r="J18" s="50"/>
      <c r="K18" s="51"/>
      <c r="L18" s="51"/>
      <c r="M18" s="16">
        <f t="shared" si="0"/>
        <v>0</v>
      </c>
      <c r="N18" s="6"/>
      <c r="O18" s="6"/>
      <c r="P18" s="32"/>
      <c r="Q18" s="23"/>
      <c r="R18" s="18"/>
      <c r="S18" s="62"/>
      <c r="T18" s="16"/>
      <c r="U18" s="64"/>
      <c r="V18" s="6"/>
      <c r="W18" s="64"/>
      <c r="X18" s="64"/>
    </row>
    <row r="19" spans="1:24" ht="15.75" customHeight="1" x14ac:dyDescent="0.25">
      <c r="A19" s="114"/>
      <c r="B19" s="91"/>
      <c r="C19" s="90"/>
      <c r="D19" s="3" t="s">
        <v>413</v>
      </c>
      <c r="E19" s="35">
        <v>1440</v>
      </c>
      <c r="F19" s="43" t="s">
        <v>520</v>
      </c>
      <c r="G19" s="43" t="s">
        <v>121</v>
      </c>
      <c r="H19" s="43" t="s">
        <v>501</v>
      </c>
      <c r="I19" s="43" t="s">
        <v>503</v>
      </c>
      <c r="J19" s="50"/>
      <c r="K19" s="60">
        <v>541</v>
      </c>
      <c r="L19" s="16">
        <f>E19-K19</f>
        <v>899</v>
      </c>
      <c r="M19" s="16">
        <f t="shared" si="0"/>
        <v>-899</v>
      </c>
      <c r="N19" s="6"/>
      <c r="O19" s="6"/>
      <c r="P19" s="32"/>
      <c r="Q19" s="23"/>
      <c r="R19" s="18"/>
      <c r="S19" s="62"/>
      <c r="T19" s="16"/>
      <c r="U19" s="64"/>
      <c r="V19" s="6"/>
      <c r="W19" s="64"/>
      <c r="X19" s="64"/>
    </row>
    <row r="20" spans="1:24" ht="15.75" customHeight="1" x14ac:dyDescent="0.25">
      <c r="A20" s="114"/>
      <c r="B20" s="91"/>
      <c r="C20" s="90"/>
      <c r="D20" s="3" t="s">
        <v>414</v>
      </c>
      <c r="E20" s="35">
        <v>127</v>
      </c>
      <c r="F20" s="43" t="s">
        <v>520</v>
      </c>
      <c r="G20" s="43" t="s">
        <v>121</v>
      </c>
      <c r="H20" s="43" t="s">
        <v>501</v>
      </c>
      <c r="I20" s="43" t="s">
        <v>506</v>
      </c>
      <c r="J20" s="50"/>
      <c r="K20" s="60">
        <v>470</v>
      </c>
      <c r="L20" s="16">
        <f>E20-K20</f>
        <v>-343</v>
      </c>
      <c r="M20" s="16">
        <f t="shared" si="0"/>
        <v>343</v>
      </c>
      <c r="N20" s="6"/>
      <c r="O20" s="6"/>
      <c r="P20" s="32"/>
      <c r="Q20" s="23"/>
      <c r="R20" s="18"/>
      <c r="S20" s="62"/>
      <c r="T20" s="16"/>
      <c r="U20" s="64"/>
      <c r="V20" s="6"/>
      <c r="W20" s="64"/>
      <c r="X20" s="64"/>
    </row>
    <row r="21" spans="1:24" ht="15.75" customHeight="1" x14ac:dyDescent="0.25">
      <c r="A21" s="114"/>
      <c r="B21" s="91"/>
      <c r="C21" s="90"/>
      <c r="D21" s="3" t="s">
        <v>415</v>
      </c>
      <c r="E21" s="56"/>
      <c r="F21" s="59"/>
      <c r="G21" s="50"/>
      <c r="H21" s="50"/>
      <c r="I21" s="50"/>
      <c r="J21" s="50"/>
      <c r="K21" s="51"/>
      <c r="L21" s="51"/>
      <c r="M21" s="16">
        <f t="shared" si="0"/>
        <v>0</v>
      </c>
      <c r="N21" s="6"/>
      <c r="O21" s="6"/>
      <c r="P21" s="32"/>
      <c r="Q21" s="23"/>
      <c r="R21" s="18"/>
      <c r="S21" s="62"/>
      <c r="T21" s="16"/>
      <c r="U21" s="64"/>
      <c r="V21" s="6"/>
      <c r="W21" s="64"/>
      <c r="X21" s="64"/>
    </row>
    <row r="22" spans="1:24" ht="15.75" customHeight="1" x14ac:dyDescent="0.25">
      <c r="A22" s="114"/>
      <c r="B22" s="91"/>
      <c r="C22" s="90" t="s">
        <v>398</v>
      </c>
      <c r="D22" s="3" t="s">
        <v>416</v>
      </c>
      <c r="E22" s="35">
        <v>152</v>
      </c>
      <c r="F22" s="59"/>
      <c r="G22" s="50"/>
      <c r="H22" s="50"/>
      <c r="I22" s="50"/>
      <c r="J22" s="50"/>
      <c r="K22" s="50"/>
      <c r="L22" s="16">
        <f>E22-K22</f>
        <v>152</v>
      </c>
      <c r="M22" s="16">
        <f t="shared" si="0"/>
        <v>-152</v>
      </c>
      <c r="N22" s="6"/>
      <c r="O22" s="6"/>
      <c r="P22" s="32"/>
      <c r="Q22" s="23"/>
      <c r="R22" s="18"/>
      <c r="S22" s="62"/>
      <c r="T22" s="6"/>
      <c r="U22" s="64"/>
      <c r="V22" s="6"/>
      <c r="W22" s="64"/>
      <c r="X22" s="64"/>
    </row>
    <row r="23" spans="1:24" ht="15.75" customHeight="1" x14ac:dyDescent="0.25">
      <c r="A23" s="114"/>
      <c r="B23" s="91"/>
      <c r="C23" s="90"/>
      <c r="D23" s="3" t="s">
        <v>417</v>
      </c>
      <c r="E23" s="56"/>
      <c r="F23" s="59"/>
      <c r="G23" s="50"/>
      <c r="H23" s="50"/>
      <c r="I23" s="50"/>
      <c r="J23" s="50"/>
      <c r="K23" s="51"/>
      <c r="L23" s="51"/>
      <c r="M23" s="16">
        <f t="shared" si="0"/>
        <v>0</v>
      </c>
      <c r="N23" s="6"/>
      <c r="O23" s="6"/>
      <c r="P23" s="32"/>
      <c r="Q23" s="23"/>
      <c r="R23" s="18"/>
      <c r="S23" s="62"/>
      <c r="T23" s="16"/>
      <c r="U23" s="64"/>
      <c r="V23" s="6"/>
      <c r="W23" s="64"/>
      <c r="X23" s="64"/>
    </row>
    <row r="24" spans="1:24" ht="15.75" customHeight="1" x14ac:dyDescent="0.25">
      <c r="A24" s="114"/>
      <c r="B24" s="91"/>
      <c r="C24" s="90"/>
      <c r="D24" s="3" t="s">
        <v>418</v>
      </c>
      <c r="E24" s="56"/>
      <c r="F24" s="59"/>
      <c r="G24" s="50"/>
      <c r="H24" s="50"/>
      <c r="I24" s="50"/>
      <c r="J24" s="50"/>
      <c r="K24" s="51"/>
      <c r="L24" s="51"/>
      <c r="M24" s="16">
        <f t="shared" si="0"/>
        <v>0</v>
      </c>
      <c r="N24" s="6"/>
      <c r="O24" s="6"/>
      <c r="P24" s="32"/>
      <c r="Q24" s="23"/>
      <c r="R24" s="18"/>
      <c r="S24" s="62"/>
      <c r="T24" s="16"/>
      <c r="U24" s="64"/>
      <c r="V24" s="6"/>
      <c r="W24" s="64"/>
      <c r="X24" s="64"/>
    </row>
    <row r="25" spans="1:24" ht="15.75" customHeight="1" x14ac:dyDescent="0.25">
      <c r="A25" s="114"/>
      <c r="B25" s="91"/>
      <c r="C25" s="90"/>
      <c r="D25" s="3" t="s">
        <v>419</v>
      </c>
      <c r="E25" s="56"/>
      <c r="F25" s="59"/>
      <c r="G25" s="50"/>
      <c r="H25" s="50"/>
      <c r="I25" s="50"/>
      <c r="J25" s="50"/>
      <c r="K25" s="51"/>
      <c r="L25" s="51"/>
      <c r="M25" s="16">
        <f t="shared" si="0"/>
        <v>0</v>
      </c>
      <c r="N25" s="6"/>
      <c r="O25" s="6"/>
      <c r="P25" s="32"/>
      <c r="Q25" s="23"/>
      <c r="R25" s="18"/>
      <c r="S25" s="62"/>
      <c r="T25" s="16"/>
      <c r="U25" s="64"/>
      <c r="V25" s="6"/>
      <c r="W25" s="64"/>
      <c r="X25" s="64"/>
    </row>
    <row r="26" spans="1:24" ht="15.75" customHeight="1" x14ac:dyDescent="0.25">
      <c r="A26" s="114"/>
      <c r="B26" s="91"/>
      <c r="C26" s="90"/>
      <c r="D26" s="3" t="s">
        <v>38</v>
      </c>
      <c r="E26" s="56"/>
      <c r="F26" s="59"/>
      <c r="G26" s="50"/>
      <c r="H26" s="50"/>
      <c r="I26" s="50"/>
      <c r="J26" s="50"/>
      <c r="K26" s="51"/>
      <c r="L26" s="51"/>
      <c r="M26" s="16">
        <f t="shared" si="0"/>
        <v>0</v>
      </c>
      <c r="N26" s="6"/>
      <c r="O26" s="6"/>
      <c r="P26" s="32"/>
      <c r="Q26" s="23"/>
      <c r="R26" s="18"/>
      <c r="S26" s="62"/>
      <c r="T26" s="16"/>
      <c r="U26" s="64"/>
      <c r="V26" s="6"/>
      <c r="W26" s="64"/>
      <c r="X26" s="64"/>
    </row>
    <row r="27" spans="1:24" ht="15.75" customHeight="1" x14ac:dyDescent="0.25">
      <c r="A27" s="114"/>
      <c r="B27" s="91"/>
      <c r="C27" s="90"/>
      <c r="D27" s="3" t="s">
        <v>420</v>
      </c>
      <c r="E27" s="35">
        <v>79</v>
      </c>
      <c r="F27" s="43" t="s">
        <v>520</v>
      </c>
      <c r="G27" s="43" t="s">
        <v>121</v>
      </c>
      <c r="H27" s="43" t="s">
        <v>99</v>
      </c>
      <c r="I27" s="43" t="s">
        <v>420</v>
      </c>
      <c r="J27" s="50"/>
      <c r="K27" s="60">
        <v>78</v>
      </c>
      <c r="L27" s="16">
        <f>E27-K27</f>
        <v>1</v>
      </c>
      <c r="M27" s="16">
        <f t="shared" si="0"/>
        <v>-1</v>
      </c>
      <c r="N27" s="6"/>
      <c r="O27" s="6"/>
      <c r="P27" s="32"/>
      <c r="Q27" s="23"/>
      <c r="R27" s="18"/>
      <c r="S27" s="62"/>
      <c r="T27" s="16"/>
      <c r="U27" s="64"/>
      <c r="V27" s="6"/>
      <c r="W27" s="64"/>
      <c r="X27" s="64"/>
    </row>
    <row r="28" spans="1:24" ht="31.5" x14ac:dyDescent="0.25">
      <c r="A28" s="114"/>
      <c r="B28" s="91"/>
      <c r="C28" s="90"/>
      <c r="D28" s="3" t="s">
        <v>421</v>
      </c>
      <c r="E28" s="56"/>
      <c r="F28" s="59"/>
      <c r="G28" s="50"/>
      <c r="H28" s="50"/>
      <c r="I28" s="50"/>
      <c r="J28" s="50"/>
      <c r="K28" s="51"/>
      <c r="L28" s="51"/>
      <c r="M28" s="16">
        <f t="shared" si="0"/>
        <v>0</v>
      </c>
      <c r="N28" s="6"/>
      <c r="O28" s="6"/>
      <c r="P28" s="32"/>
      <c r="Q28" s="23"/>
      <c r="R28" s="18"/>
      <c r="S28" s="62"/>
      <c r="T28" s="16"/>
      <c r="U28" s="64"/>
      <c r="V28" s="6"/>
      <c r="W28" s="64"/>
      <c r="X28" s="64"/>
    </row>
    <row r="29" spans="1:24" ht="15.75" customHeight="1" x14ac:dyDescent="0.25">
      <c r="A29" s="114"/>
      <c r="B29" s="91"/>
      <c r="C29" s="90"/>
      <c r="D29" s="3" t="s">
        <v>36</v>
      </c>
      <c r="E29" s="35">
        <v>1</v>
      </c>
      <c r="F29" s="59"/>
      <c r="G29" s="50"/>
      <c r="H29" s="50"/>
      <c r="I29" s="50"/>
      <c r="J29" s="50"/>
      <c r="K29" s="51"/>
      <c r="L29" s="16">
        <f t="shared" ref="L29:L35" si="1">E29-K29</f>
        <v>1</v>
      </c>
      <c r="M29" s="16">
        <f t="shared" si="0"/>
        <v>-1</v>
      </c>
      <c r="N29" s="6"/>
      <c r="O29" s="6"/>
      <c r="P29" s="32"/>
      <c r="Q29" s="23"/>
      <c r="R29" s="18"/>
      <c r="S29" s="62"/>
      <c r="T29" s="16"/>
      <c r="U29" s="64"/>
      <c r="V29" s="6"/>
      <c r="W29" s="64"/>
      <c r="X29" s="64"/>
    </row>
    <row r="30" spans="1:24" ht="15.75" customHeight="1" x14ac:dyDescent="0.25">
      <c r="A30" s="114"/>
      <c r="B30" s="91"/>
      <c r="C30" s="90"/>
      <c r="D30" s="3" t="s">
        <v>508</v>
      </c>
      <c r="E30" s="35">
        <v>91</v>
      </c>
      <c r="F30" s="43" t="s">
        <v>520</v>
      </c>
      <c r="G30" s="43" t="s">
        <v>121</v>
      </c>
      <c r="H30" s="43" t="s">
        <v>99</v>
      </c>
      <c r="I30" s="43" t="s">
        <v>509</v>
      </c>
      <c r="J30" s="50"/>
      <c r="K30" s="60">
        <v>4</v>
      </c>
      <c r="L30" s="16">
        <f t="shared" si="1"/>
        <v>87</v>
      </c>
      <c r="M30" s="16">
        <f t="shared" si="0"/>
        <v>-87</v>
      </c>
      <c r="N30" s="6"/>
      <c r="O30" s="6"/>
      <c r="P30" s="32"/>
      <c r="Q30" s="23"/>
      <c r="R30" s="18"/>
      <c r="S30" s="62"/>
      <c r="T30" s="16"/>
      <c r="U30" s="64"/>
      <c r="V30" s="6"/>
      <c r="W30" s="64"/>
      <c r="X30" s="64"/>
    </row>
    <row r="31" spans="1:24" ht="94.5" x14ac:dyDescent="0.25">
      <c r="A31" s="114"/>
      <c r="B31" s="91"/>
      <c r="C31" s="90"/>
      <c r="D31" s="3" t="s">
        <v>422</v>
      </c>
      <c r="E31" s="35">
        <v>201</v>
      </c>
      <c r="F31" s="43" t="s">
        <v>520</v>
      </c>
      <c r="G31" s="43" t="s">
        <v>121</v>
      </c>
      <c r="H31" s="43" t="s">
        <v>510</v>
      </c>
      <c r="I31" s="43" t="s">
        <v>511</v>
      </c>
      <c r="J31" s="43" t="s">
        <v>524</v>
      </c>
      <c r="K31" s="60">
        <f>218+3+10+18</f>
        <v>249</v>
      </c>
      <c r="L31" s="16">
        <f t="shared" si="1"/>
        <v>-48</v>
      </c>
      <c r="M31" s="16">
        <f t="shared" si="0"/>
        <v>48</v>
      </c>
      <c r="N31" s="6"/>
      <c r="O31" s="6"/>
      <c r="P31" s="32"/>
      <c r="Q31" s="23"/>
      <c r="R31" s="18"/>
      <c r="S31" s="62"/>
      <c r="T31" s="16"/>
      <c r="U31" s="64"/>
      <c r="V31" s="6"/>
      <c r="W31" s="64"/>
      <c r="X31" s="64"/>
    </row>
    <row r="32" spans="1:24" ht="15.75" customHeight="1" x14ac:dyDescent="0.25">
      <c r="A32" s="114"/>
      <c r="B32" s="91"/>
      <c r="C32" s="90"/>
      <c r="D32" s="3" t="s">
        <v>423</v>
      </c>
      <c r="E32" s="35">
        <v>96</v>
      </c>
      <c r="F32" s="43" t="s">
        <v>520</v>
      </c>
      <c r="G32" s="43" t="s">
        <v>121</v>
      </c>
      <c r="H32" s="43" t="s">
        <v>501</v>
      </c>
      <c r="I32" s="43" t="s">
        <v>500</v>
      </c>
      <c r="J32" s="50"/>
      <c r="K32" s="60">
        <v>1603</v>
      </c>
      <c r="L32" s="16">
        <f t="shared" si="1"/>
        <v>-1507</v>
      </c>
      <c r="M32" s="16">
        <f t="shared" si="0"/>
        <v>1507</v>
      </c>
      <c r="N32" s="6"/>
      <c r="O32" s="6"/>
      <c r="P32" s="32"/>
      <c r="Q32" s="23"/>
      <c r="R32" s="18"/>
      <c r="S32" s="62"/>
      <c r="T32" s="16"/>
      <c r="U32" s="64"/>
      <c r="V32" s="6"/>
      <c r="W32" s="64"/>
      <c r="X32" s="64"/>
    </row>
    <row r="33" spans="1:24" ht="15.75" customHeight="1" x14ac:dyDescent="0.25">
      <c r="A33" s="114"/>
      <c r="B33" s="91"/>
      <c r="C33" s="90"/>
      <c r="D33" s="3" t="s">
        <v>424</v>
      </c>
      <c r="E33" s="35">
        <v>2</v>
      </c>
      <c r="F33" s="43" t="s">
        <v>521</v>
      </c>
      <c r="G33" s="43" t="s">
        <v>424</v>
      </c>
      <c r="H33" s="50"/>
      <c r="I33" s="50"/>
      <c r="J33" s="50"/>
      <c r="K33" s="51"/>
      <c r="L33" s="16">
        <f t="shared" si="1"/>
        <v>2</v>
      </c>
      <c r="M33" s="16">
        <f t="shared" si="0"/>
        <v>-2</v>
      </c>
      <c r="N33" s="6"/>
      <c r="O33" s="6"/>
      <c r="P33" s="32"/>
      <c r="Q33" s="23"/>
      <c r="R33" s="18"/>
      <c r="S33" s="62"/>
      <c r="T33" s="16"/>
      <c r="U33" s="64"/>
      <c r="V33" s="6"/>
      <c r="W33" s="64"/>
      <c r="X33" s="64"/>
    </row>
    <row r="34" spans="1:24" ht="47.25" x14ac:dyDescent="0.25">
      <c r="A34" s="114"/>
      <c r="B34" s="91"/>
      <c r="C34" s="90"/>
      <c r="D34" s="3" t="s">
        <v>425</v>
      </c>
      <c r="E34" s="35">
        <v>36</v>
      </c>
      <c r="F34" s="43" t="s">
        <v>521</v>
      </c>
      <c r="G34" s="43" t="s">
        <v>387</v>
      </c>
      <c r="H34" s="43" t="s">
        <v>99</v>
      </c>
      <c r="I34" s="43" t="s">
        <v>514</v>
      </c>
      <c r="J34" s="50"/>
      <c r="K34" s="51"/>
      <c r="L34" s="16">
        <f t="shared" si="1"/>
        <v>36</v>
      </c>
      <c r="M34" s="16">
        <f t="shared" ref="M34:M62" si="2">-(E34-K34)</f>
        <v>-36</v>
      </c>
      <c r="N34" s="6"/>
      <c r="O34" s="6"/>
      <c r="P34" s="32"/>
      <c r="Q34" s="23"/>
      <c r="R34" s="18"/>
      <c r="S34" s="62"/>
      <c r="T34" s="16"/>
      <c r="U34" s="64"/>
      <c r="V34" s="6"/>
      <c r="W34" s="64"/>
      <c r="X34" s="64"/>
    </row>
    <row r="35" spans="1:24" ht="31.5" x14ac:dyDescent="0.25">
      <c r="A35" s="114"/>
      <c r="B35" s="91"/>
      <c r="C35" s="90"/>
      <c r="D35" s="3" t="s">
        <v>426</v>
      </c>
      <c r="E35" s="35">
        <v>6</v>
      </c>
      <c r="F35" s="43" t="s">
        <v>521</v>
      </c>
      <c r="G35" s="43" t="s">
        <v>387</v>
      </c>
      <c r="H35" s="43" t="s">
        <v>512</v>
      </c>
      <c r="I35" s="43" t="s">
        <v>513</v>
      </c>
      <c r="J35" s="50"/>
      <c r="K35" s="51"/>
      <c r="L35" s="16">
        <f t="shared" si="1"/>
        <v>6</v>
      </c>
      <c r="M35" s="16">
        <f t="shared" si="2"/>
        <v>-6</v>
      </c>
      <c r="N35" s="6"/>
      <c r="O35" s="6"/>
      <c r="P35" s="32"/>
      <c r="Q35" s="23"/>
      <c r="R35" s="18"/>
      <c r="S35" s="62"/>
      <c r="T35" s="16"/>
      <c r="U35" s="64"/>
      <c r="V35" s="6"/>
      <c r="W35" s="64"/>
      <c r="X35" s="64"/>
    </row>
    <row r="36" spans="1:24" ht="31.5" x14ac:dyDescent="0.25">
      <c r="A36" s="114"/>
      <c r="B36" s="91"/>
      <c r="C36" s="90"/>
      <c r="D36" s="3" t="s">
        <v>427</v>
      </c>
      <c r="E36" s="56"/>
      <c r="F36" s="43" t="s">
        <v>521</v>
      </c>
      <c r="G36" s="43" t="s">
        <v>387</v>
      </c>
      <c r="H36" s="43" t="s">
        <v>512</v>
      </c>
      <c r="I36" s="43" t="s">
        <v>513</v>
      </c>
      <c r="J36" s="50"/>
      <c r="K36" s="51"/>
      <c r="L36" s="51"/>
      <c r="M36" s="16">
        <f t="shared" si="2"/>
        <v>0</v>
      </c>
      <c r="N36" s="6"/>
      <c r="O36" s="6"/>
      <c r="P36" s="32"/>
      <c r="Q36" s="23"/>
      <c r="R36" s="18"/>
      <c r="S36" s="62"/>
      <c r="T36" s="16"/>
      <c r="U36" s="64"/>
      <c r="V36" s="6"/>
      <c r="W36" s="64"/>
      <c r="X36" s="64"/>
    </row>
    <row r="37" spans="1:24" ht="15.75" customHeight="1" x14ac:dyDescent="0.25">
      <c r="A37" s="114"/>
      <c r="B37" s="91"/>
      <c r="C37" s="90"/>
      <c r="D37" s="3" t="s">
        <v>428</v>
      </c>
      <c r="E37" s="35">
        <v>140</v>
      </c>
      <c r="F37" s="43" t="s">
        <v>520</v>
      </c>
      <c r="G37" s="43" t="s">
        <v>121</v>
      </c>
      <c r="H37" s="43" t="s">
        <v>512</v>
      </c>
      <c r="I37" s="43" t="s">
        <v>428</v>
      </c>
      <c r="J37" s="50"/>
      <c r="K37" s="60">
        <v>143</v>
      </c>
      <c r="L37" s="16">
        <f t="shared" ref="L37:L42" si="3">E37-K37</f>
        <v>-3</v>
      </c>
      <c r="M37" s="16">
        <f t="shared" si="2"/>
        <v>3</v>
      </c>
      <c r="N37" s="6"/>
      <c r="O37" s="6"/>
      <c r="P37" s="32"/>
      <c r="Q37" s="23"/>
      <c r="R37" s="18"/>
      <c r="S37" s="62"/>
      <c r="T37" s="16"/>
      <c r="U37" s="64"/>
      <c r="V37" s="6"/>
      <c r="W37" s="64"/>
      <c r="X37" s="64"/>
    </row>
    <row r="38" spans="1:24" ht="15.75" customHeight="1" x14ac:dyDescent="0.25">
      <c r="A38" s="114"/>
      <c r="B38" s="91"/>
      <c r="C38" s="90"/>
      <c r="D38" s="3" t="s">
        <v>612</v>
      </c>
      <c r="E38" s="35">
        <v>678</v>
      </c>
      <c r="F38" s="43" t="s">
        <v>520</v>
      </c>
      <c r="G38" s="43" t="s">
        <v>121</v>
      </c>
      <c r="H38" s="43" t="s">
        <v>99</v>
      </c>
      <c r="I38" s="43" t="s">
        <v>515</v>
      </c>
      <c r="J38" s="50"/>
      <c r="K38" s="60">
        <v>701</v>
      </c>
      <c r="L38" s="16">
        <f t="shared" si="3"/>
        <v>-23</v>
      </c>
      <c r="M38" s="16">
        <f t="shared" si="2"/>
        <v>23</v>
      </c>
      <c r="N38" s="6"/>
      <c r="O38" s="6"/>
      <c r="P38" s="32"/>
      <c r="Q38" s="23"/>
      <c r="R38" s="18"/>
      <c r="S38" s="62"/>
      <c r="T38" s="16"/>
      <c r="U38" s="64"/>
      <c r="V38" s="6"/>
      <c r="W38" s="64"/>
      <c r="X38" s="64"/>
    </row>
    <row r="39" spans="1:24" ht="15.75" customHeight="1" x14ac:dyDescent="0.25">
      <c r="A39" s="114"/>
      <c r="B39" s="91"/>
      <c r="C39" s="90"/>
      <c r="D39" s="3" t="s">
        <v>429</v>
      </c>
      <c r="E39" s="35">
        <v>76</v>
      </c>
      <c r="F39" s="43" t="s">
        <v>520</v>
      </c>
      <c r="G39" s="43" t="s">
        <v>121</v>
      </c>
      <c r="H39" s="43" t="s">
        <v>99</v>
      </c>
      <c r="I39" s="43" t="s">
        <v>431</v>
      </c>
      <c r="J39" s="50"/>
      <c r="K39" s="60">
        <v>176</v>
      </c>
      <c r="L39" s="16">
        <f t="shared" si="3"/>
        <v>-100</v>
      </c>
      <c r="M39" s="16">
        <f t="shared" si="2"/>
        <v>100</v>
      </c>
      <c r="N39" s="6"/>
      <c r="O39" s="6"/>
      <c r="P39" s="32"/>
      <c r="Q39" s="23"/>
      <c r="R39" s="18"/>
      <c r="S39" s="62"/>
      <c r="T39" s="16"/>
      <c r="U39" s="64"/>
      <c r="V39" s="6"/>
      <c r="W39" s="64"/>
      <c r="X39" s="64"/>
    </row>
    <row r="40" spans="1:24" ht="31.5" x14ac:dyDescent="0.25">
      <c r="A40" s="114"/>
      <c r="B40" s="91"/>
      <c r="C40" s="90"/>
      <c r="D40" s="3" t="s">
        <v>430</v>
      </c>
      <c r="E40" s="56"/>
      <c r="F40" s="43" t="s">
        <v>520</v>
      </c>
      <c r="G40" s="43" t="s">
        <v>121</v>
      </c>
      <c r="H40" s="43" t="s">
        <v>122</v>
      </c>
      <c r="I40" s="43" t="s">
        <v>516</v>
      </c>
      <c r="J40" s="50"/>
      <c r="K40" s="60">
        <v>56</v>
      </c>
      <c r="L40" s="16">
        <f t="shared" si="3"/>
        <v>-56</v>
      </c>
      <c r="M40" s="16">
        <f t="shared" si="2"/>
        <v>56</v>
      </c>
      <c r="N40" s="6"/>
      <c r="O40" s="6"/>
      <c r="P40" s="32"/>
      <c r="Q40" s="23"/>
      <c r="R40" s="18"/>
      <c r="S40" s="62"/>
      <c r="T40" s="16"/>
      <c r="U40" s="64"/>
      <c r="V40" s="6"/>
      <c r="W40" s="64"/>
      <c r="X40" s="64"/>
    </row>
    <row r="41" spans="1:24" ht="15.75" customHeight="1" x14ac:dyDescent="0.25">
      <c r="A41" s="114"/>
      <c r="B41" s="91"/>
      <c r="C41" s="90"/>
      <c r="D41" s="3" t="s">
        <v>431</v>
      </c>
      <c r="E41" s="35">
        <v>38</v>
      </c>
      <c r="F41" s="43" t="s">
        <v>520</v>
      </c>
      <c r="G41" s="43" t="s">
        <v>121</v>
      </c>
      <c r="H41" s="43" t="s">
        <v>510</v>
      </c>
      <c r="I41" s="43" t="s">
        <v>517</v>
      </c>
      <c r="J41" s="50"/>
      <c r="K41" s="60">
        <v>67</v>
      </c>
      <c r="L41" s="16">
        <f t="shared" si="3"/>
        <v>-29</v>
      </c>
      <c r="M41" s="16">
        <f t="shared" si="2"/>
        <v>29</v>
      </c>
      <c r="N41" s="6"/>
      <c r="O41" s="6"/>
      <c r="P41" s="32"/>
      <c r="Q41" s="23"/>
      <c r="R41" s="18"/>
      <c r="S41" s="62"/>
      <c r="T41" s="16"/>
      <c r="U41" s="64"/>
      <c r="V41" s="6"/>
      <c r="W41" s="64"/>
      <c r="X41" s="64"/>
    </row>
    <row r="42" spans="1:24" ht="15.75" customHeight="1" x14ac:dyDescent="0.25">
      <c r="A42" s="114"/>
      <c r="B42" s="91"/>
      <c r="C42" s="90"/>
      <c r="D42" s="3" t="s">
        <v>432</v>
      </c>
      <c r="E42" s="35">
        <v>142</v>
      </c>
      <c r="F42" s="43" t="s">
        <v>520</v>
      </c>
      <c r="G42" s="43" t="s">
        <v>121</v>
      </c>
      <c r="H42" s="43" t="s">
        <v>99</v>
      </c>
      <c r="I42" s="43" t="s">
        <v>432</v>
      </c>
      <c r="J42" s="50"/>
      <c r="K42" s="60">
        <v>137</v>
      </c>
      <c r="L42" s="16">
        <f t="shared" si="3"/>
        <v>5</v>
      </c>
      <c r="M42" s="16">
        <f t="shared" si="2"/>
        <v>-5</v>
      </c>
      <c r="N42" s="6"/>
      <c r="O42" s="6"/>
      <c r="P42" s="32"/>
      <c r="Q42" s="23"/>
      <c r="R42" s="18"/>
      <c r="S42" s="62"/>
      <c r="T42" s="16"/>
      <c r="U42" s="64"/>
      <c r="V42" s="6"/>
      <c r="W42" s="64"/>
      <c r="X42" s="64"/>
    </row>
    <row r="43" spans="1:24" ht="15.75" customHeight="1" x14ac:dyDescent="0.25">
      <c r="A43" s="114"/>
      <c r="B43" s="91"/>
      <c r="C43" s="90"/>
      <c r="D43" s="50"/>
      <c r="E43" s="56"/>
      <c r="F43" s="50"/>
      <c r="G43" s="50"/>
      <c r="H43" s="50"/>
      <c r="I43" s="50"/>
      <c r="J43" s="50"/>
      <c r="K43" s="51"/>
      <c r="L43" s="51"/>
      <c r="M43" s="16">
        <f t="shared" si="2"/>
        <v>0</v>
      </c>
      <c r="N43" s="50"/>
      <c r="O43" s="50"/>
      <c r="P43" s="50"/>
      <c r="Q43" s="58"/>
      <c r="R43" s="59"/>
      <c r="S43" s="63"/>
      <c r="T43" s="16"/>
      <c r="U43" s="64"/>
      <c r="V43" s="6"/>
      <c r="W43" s="64"/>
      <c r="X43" s="64"/>
    </row>
    <row r="44" spans="1:24" ht="15.75" customHeight="1" x14ac:dyDescent="0.25">
      <c r="A44" s="114"/>
      <c r="B44" s="91"/>
      <c r="C44" s="90"/>
      <c r="D44" s="3" t="s">
        <v>433</v>
      </c>
      <c r="E44" s="35">
        <v>246</v>
      </c>
      <c r="F44" s="43" t="s">
        <v>520</v>
      </c>
      <c r="G44" s="43" t="s">
        <v>406</v>
      </c>
      <c r="H44" s="43" t="s">
        <v>501</v>
      </c>
      <c r="I44" s="43">
        <v>1</v>
      </c>
      <c r="J44" s="50"/>
      <c r="K44" s="51"/>
      <c r="L44" s="16">
        <f t="shared" ref="L44:L52" si="4">E44-K44</f>
        <v>246</v>
      </c>
      <c r="M44" s="16">
        <f t="shared" si="2"/>
        <v>-246</v>
      </c>
      <c r="N44" s="6"/>
      <c r="O44" s="6"/>
      <c r="P44" s="32"/>
      <c r="Q44" s="23"/>
      <c r="R44" s="18"/>
      <c r="S44" s="62"/>
      <c r="T44" s="16"/>
      <c r="U44" s="64"/>
      <c r="V44" s="6"/>
      <c r="W44" s="64"/>
      <c r="X44" s="64"/>
    </row>
    <row r="45" spans="1:24" ht="15.75" customHeight="1" x14ac:dyDescent="0.25">
      <c r="A45" s="114"/>
      <c r="B45" s="91"/>
      <c r="C45" s="90"/>
      <c r="D45" s="3" t="s">
        <v>434</v>
      </c>
      <c r="E45" s="35">
        <v>803</v>
      </c>
      <c r="F45" s="43" t="s">
        <v>520</v>
      </c>
      <c r="G45" s="43" t="s">
        <v>406</v>
      </c>
      <c r="H45" s="43" t="s">
        <v>501</v>
      </c>
      <c r="I45" s="43">
        <v>2</v>
      </c>
      <c r="J45" s="50"/>
      <c r="K45" s="51"/>
      <c r="L45" s="16">
        <f t="shared" si="4"/>
        <v>803</v>
      </c>
      <c r="M45" s="16">
        <f t="shared" si="2"/>
        <v>-803</v>
      </c>
      <c r="N45" s="6"/>
      <c r="O45" s="6"/>
      <c r="P45" s="32"/>
      <c r="Q45" s="23"/>
      <c r="R45" s="18"/>
      <c r="S45" s="62"/>
      <c r="T45" s="16"/>
      <c r="U45" s="64"/>
      <c r="V45" s="6"/>
      <c r="W45" s="64"/>
      <c r="X45" s="64"/>
    </row>
    <row r="46" spans="1:24" ht="15.75" customHeight="1" x14ac:dyDescent="0.25">
      <c r="A46" s="114"/>
      <c r="B46" s="91"/>
      <c r="C46" s="90"/>
      <c r="D46" s="3" t="s">
        <v>435</v>
      </c>
      <c r="E46" s="35">
        <v>1921</v>
      </c>
      <c r="F46" s="43" t="s">
        <v>520</v>
      </c>
      <c r="G46" s="43" t="s">
        <v>406</v>
      </c>
      <c r="H46" s="43" t="s">
        <v>501</v>
      </c>
      <c r="I46" s="43">
        <v>3</v>
      </c>
      <c r="J46" s="50"/>
      <c r="K46" s="51"/>
      <c r="L46" s="16">
        <f t="shared" si="4"/>
        <v>1921</v>
      </c>
      <c r="M46" s="16">
        <f t="shared" si="2"/>
        <v>-1921</v>
      </c>
      <c r="N46" s="6"/>
      <c r="O46" s="6"/>
      <c r="P46" s="32"/>
      <c r="Q46" s="23"/>
      <c r="R46" s="18"/>
      <c r="S46" s="62"/>
      <c r="T46" s="16"/>
      <c r="U46" s="64"/>
      <c r="V46" s="6"/>
      <c r="W46" s="64"/>
      <c r="X46" s="64"/>
    </row>
    <row r="47" spans="1:24" ht="15.75" customHeight="1" x14ac:dyDescent="0.25">
      <c r="A47" s="114"/>
      <c r="B47" s="91"/>
      <c r="C47" s="90"/>
      <c r="D47" s="3" t="s">
        <v>436</v>
      </c>
      <c r="E47" s="35">
        <v>1953</v>
      </c>
      <c r="F47" s="43" t="s">
        <v>520</v>
      </c>
      <c r="G47" s="43" t="s">
        <v>406</v>
      </c>
      <c r="H47" s="43" t="s">
        <v>501</v>
      </c>
      <c r="I47" s="43">
        <v>4</v>
      </c>
      <c r="J47" s="50"/>
      <c r="K47" s="51"/>
      <c r="L47" s="16">
        <f t="shared" si="4"/>
        <v>1953</v>
      </c>
      <c r="M47" s="16">
        <f t="shared" si="2"/>
        <v>-1953</v>
      </c>
      <c r="N47" s="6"/>
      <c r="O47" s="6"/>
      <c r="P47" s="32"/>
      <c r="Q47" s="23"/>
      <c r="R47" s="18"/>
      <c r="S47" s="62"/>
      <c r="T47" s="16"/>
      <c r="U47" s="64"/>
      <c r="V47" s="6"/>
      <c r="W47" s="64"/>
      <c r="X47" s="64"/>
    </row>
    <row r="48" spans="1:24" ht="15.75" customHeight="1" x14ac:dyDescent="0.25">
      <c r="A48" s="114"/>
      <c r="B48" s="91"/>
      <c r="C48" s="90"/>
      <c r="D48" s="3" t="s">
        <v>437</v>
      </c>
      <c r="E48" s="35">
        <v>405</v>
      </c>
      <c r="F48" s="43" t="s">
        <v>520</v>
      </c>
      <c r="G48" s="43" t="s">
        <v>406</v>
      </c>
      <c r="H48" s="43" t="s">
        <v>501</v>
      </c>
      <c r="I48" s="43">
        <v>5</v>
      </c>
      <c r="J48" s="50"/>
      <c r="K48" s="51"/>
      <c r="L48" s="16">
        <f t="shared" si="4"/>
        <v>405</v>
      </c>
      <c r="M48" s="16">
        <f t="shared" si="2"/>
        <v>-405</v>
      </c>
      <c r="N48" s="6"/>
      <c r="O48" s="6"/>
      <c r="P48" s="32"/>
      <c r="Q48" s="23"/>
      <c r="R48" s="18"/>
      <c r="S48" s="62"/>
      <c r="T48" s="16"/>
      <c r="U48" s="64"/>
      <c r="V48" s="6"/>
      <c r="W48" s="64"/>
      <c r="X48" s="64"/>
    </row>
    <row r="49" spans="1:24" ht="15.75" customHeight="1" x14ac:dyDescent="0.25">
      <c r="A49" s="114"/>
      <c r="B49" s="91"/>
      <c r="C49" s="90"/>
      <c r="D49" s="3" t="s">
        <v>438</v>
      </c>
      <c r="E49" s="35">
        <v>1003</v>
      </c>
      <c r="F49" s="43" t="s">
        <v>520</v>
      </c>
      <c r="G49" s="43" t="s">
        <v>121</v>
      </c>
      <c r="H49" s="43" t="s">
        <v>99</v>
      </c>
      <c r="I49" s="43" t="s">
        <v>507</v>
      </c>
      <c r="J49" s="50"/>
      <c r="K49" s="60">
        <v>1279</v>
      </c>
      <c r="L49" s="16">
        <f t="shared" si="4"/>
        <v>-276</v>
      </c>
      <c r="M49" s="16">
        <f t="shared" si="2"/>
        <v>276</v>
      </c>
      <c r="N49" s="6"/>
      <c r="O49" s="6"/>
      <c r="P49" s="32"/>
      <c r="Q49" s="23"/>
      <c r="R49" s="18"/>
      <c r="S49" s="62"/>
      <c r="T49" s="16"/>
      <c r="U49" s="64"/>
      <c r="V49" s="6"/>
      <c r="W49" s="64"/>
      <c r="X49" s="64"/>
    </row>
    <row r="50" spans="1:24" ht="15.75" customHeight="1" x14ac:dyDescent="0.25">
      <c r="A50" s="114"/>
      <c r="B50" s="91"/>
      <c r="C50" s="90"/>
      <c r="D50" s="3" t="s">
        <v>439</v>
      </c>
      <c r="E50" s="35">
        <v>201</v>
      </c>
      <c r="F50" s="59"/>
      <c r="G50" s="50"/>
      <c r="H50" s="50"/>
      <c r="I50" s="50"/>
      <c r="J50" s="50"/>
      <c r="K50" s="51"/>
      <c r="L50" s="16">
        <f t="shared" si="4"/>
        <v>201</v>
      </c>
      <c r="M50" s="16">
        <f t="shared" si="2"/>
        <v>-201</v>
      </c>
      <c r="N50" s="6"/>
      <c r="O50" s="6"/>
      <c r="P50" s="32"/>
      <c r="Q50" s="23"/>
      <c r="R50" s="18"/>
      <c r="S50" s="62"/>
      <c r="T50" s="16"/>
      <c r="U50" s="64"/>
      <c r="V50" s="6"/>
      <c r="W50" s="64"/>
      <c r="X50" s="64"/>
    </row>
    <row r="51" spans="1:24" ht="15.75" customHeight="1" x14ac:dyDescent="0.25">
      <c r="A51" s="114"/>
      <c r="B51" s="91"/>
      <c r="C51" s="90"/>
      <c r="D51" s="3" t="s">
        <v>440</v>
      </c>
      <c r="E51" s="35">
        <v>3208</v>
      </c>
      <c r="F51" s="59"/>
      <c r="G51" s="50"/>
      <c r="H51" s="50"/>
      <c r="I51" s="50"/>
      <c r="J51" s="50"/>
      <c r="K51" s="51"/>
      <c r="L51" s="16">
        <f t="shared" si="4"/>
        <v>3208</v>
      </c>
      <c r="M51" s="16">
        <f t="shared" si="2"/>
        <v>-3208</v>
      </c>
      <c r="N51" s="6"/>
      <c r="O51" s="6"/>
      <c r="P51" s="32"/>
      <c r="Q51" s="23"/>
      <c r="R51" s="18"/>
      <c r="S51" s="62"/>
      <c r="T51" s="16"/>
      <c r="U51" s="64"/>
      <c r="V51" s="6"/>
      <c r="W51" s="64"/>
      <c r="X51" s="64"/>
    </row>
    <row r="52" spans="1:24" ht="15.75" customHeight="1" x14ac:dyDescent="0.25">
      <c r="A52" s="114"/>
      <c r="B52" s="91"/>
      <c r="C52" s="90"/>
      <c r="D52" s="3" t="s">
        <v>441</v>
      </c>
      <c r="E52" s="35">
        <v>1396</v>
      </c>
      <c r="F52" s="34" t="s">
        <v>518</v>
      </c>
      <c r="G52" s="43" t="s">
        <v>441</v>
      </c>
      <c r="H52" s="50"/>
      <c r="I52" s="50"/>
      <c r="J52" s="50"/>
      <c r="K52" s="51"/>
      <c r="L52" s="16">
        <f t="shared" si="4"/>
        <v>1396</v>
      </c>
      <c r="M52" s="16">
        <f t="shared" si="2"/>
        <v>-1396</v>
      </c>
      <c r="N52" s="6"/>
      <c r="O52" s="6"/>
      <c r="P52" s="32"/>
      <c r="Q52" s="23"/>
      <c r="R52" s="18"/>
      <c r="S52" s="62"/>
      <c r="T52" s="16"/>
      <c r="U52" s="64"/>
      <c r="V52" s="6"/>
      <c r="W52" s="64"/>
      <c r="X52" s="64"/>
    </row>
    <row r="53" spans="1:24" ht="15.75" customHeight="1" x14ac:dyDescent="0.25">
      <c r="A53" s="114"/>
      <c r="B53" s="91"/>
      <c r="C53" s="90"/>
      <c r="D53" s="3" t="s">
        <v>442</v>
      </c>
      <c r="E53" s="56"/>
      <c r="F53" s="59"/>
      <c r="G53" s="50"/>
      <c r="H53" s="50"/>
      <c r="I53" s="50"/>
      <c r="J53" s="50"/>
      <c r="K53" s="51"/>
      <c r="L53" s="51"/>
      <c r="M53" s="16">
        <f t="shared" si="2"/>
        <v>0</v>
      </c>
      <c r="N53" s="6"/>
      <c r="O53" s="6"/>
      <c r="P53" s="32"/>
      <c r="Q53" s="23"/>
      <c r="R53" s="18"/>
      <c r="S53" s="62"/>
      <c r="T53" s="16"/>
      <c r="U53" s="64"/>
      <c r="V53" s="6"/>
      <c r="W53" s="64"/>
      <c r="X53" s="64"/>
    </row>
    <row r="54" spans="1:24" ht="31.5" x14ac:dyDescent="0.25">
      <c r="A54" s="114"/>
      <c r="B54" s="91"/>
      <c r="C54" s="90"/>
      <c r="D54" s="3" t="s">
        <v>443</v>
      </c>
      <c r="E54" s="35">
        <v>10</v>
      </c>
      <c r="F54" s="59"/>
      <c r="G54" s="50"/>
      <c r="H54" s="50"/>
      <c r="I54" s="50"/>
      <c r="J54" s="50"/>
      <c r="K54" s="51"/>
      <c r="L54" s="16">
        <f>E54-K54</f>
        <v>10</v>
      </c>
      <c r="M54" s="16">
        <f t="shared" si="2"/>
        <v>-10</v>
      </c>
      <c r="N54" s="6"/>
      <c r="O54" s="6"/>
      <c r="P54" s="32"/>
      <c r="Q54" s="23"/>
      <c r="R54" s="18"/>
      <c r="S54" s="62"/>
      <c r="T54" s="16"/>
      <c r="U54" s="64"/>
      <c r="V54" s="6"/>
      <c r="W54" s="64"/>
      <c r="X54" s="64"/>
    </row>
    <row r="55" spans="1:24" ht="15.75" customHeight="1" x14ac:dyDescent="0.25">
      <c r="A55" s="114"/>
      <c r="B55" s="91"/>
      <c r="C55" s="90"/>
      <c r="D55" s="3" t="s">
        <v>444</v>
      </c>
      <c r="E55" s="56"/>
      <c r="F55" s="59"/>
      <c r="G55" s="50"/>
      <c r="H55" s="50"/>
      <c r="I55" s="59"/>
      <c r="J55" s="50"/>
      <c r="K55" s="50"/>
      <c r="L55" s="51"/>
      <c r="M55" s="16">
        <f t="shared" si="2"/>
        <v>0</v>
      </c>
      <c r="N55" s="6"/>
      <c r="O55" s="6"/>
      <c r="P55" s="32"/>
      <c r="Q55" s="23"/>
      <c r="R55" s="18"/>
      <c r="S55" s="62"/>
      <c r="T55" s="16"/>
      <c r="U55" s="64"/>
      <c r="V55" s="6"/>
      <c r="W55" s="64"/>
      <c r="X55" s="64"/>
    </row>
    <row r="56" spans="1:24" ht="15.75" customHeight="1" x14ac:dyDescent="0.25">
      <c r="A56" s="114"/>
      <c r="B56" s="91"/>
      <c r="C56" s="90"/>
      <c r="D56" s="3" t="s">
        <v>445</v>
      </c>
      <c r="E56" s="35">
        <v>51</v>
      </c>
      <c r="F56" s="43" t="s">
        <v>520</v>
      </c>
      <c r="G56" s="43" t="s">
        <v>121</v>
      </c>
      <c r="H56" s="43" t="s">
        <v>501</v>
      </c>
      <c r="I56" s="43" t="s">
        <v>504</v>
      </c>
      <c r="J56" s="50"/>
      <c r="K56" s="43">
        <v>226</v>
      </c>
      <c r="L56" s="16">
        <f t="shared" ref="L56:L62" si="5">E56-K56</f>
        <v>-175</v>
      </c>
      <c r="M56" s="16">
        <f t="shared" si="2"/>
        <v>175</v>
      </c>
      <c r="N56" s="6"/>
      <c r="O56" s="6"/>
      <c r="P56" s="32"/>
      <c r="Q56" s="23"/>
      <c r="R56" s="18"/>
      <c r="S56" s="62"/>
      <c r="T56" s="16"/>
      <c r="U56" s="64"/>
      <c r="V56" s="6"/>
      <c r="W56" s="64"/>
      <c r="X56" s="64"/>
    </row>
    <row r="57" spans="1:24" ht="15.75" customHeight="1" x14ac:dyDescent="0.25">
      <c r="A57" s="114"/>
      <c r="B57" s="91"/>
      <c r="C57" s="90"/>
      <c r="D57" s="3" t="s">
        <v>446</v>
      </c>
      <c r="E57" s="56"/>
      <c r="F57" s="43" t="s">
        <v>520</v>
      </c>
      <c r="G57" s="43" t="s">
        <v>121</v>
      </c>
      <c r="H57" s="43" t="s">
        <v>99</v>
      </c>
      <c r="I57" s="43" t="s">
        <v>525</v>
      </c>
      <c r="J57" s="50"/>
      <c r="K57" s="43">
        <v>114</v>
      </c>
      <c r="L57" s="16">
        <f t="shared" si="5"/>
        <v>-114</v>
      </c>
      <c r="M57" s="16">
        <f t="shared" si="2"/>
        <v>114</v>
      </c>
      <c r="N57" s="6"/>
      <c r="O57" s="6"/>
      <c r="P57" s="32"/>
      <c r="Q57" s="23"/>
      <c r="R57" s="18"/>
      <c r="S57" s="62"/>
      <c r="T57" s="16"/>
      <c r="U57" s="64"/>
      <c r="V57" s="6"/>
      <c r="W57" s="64"/>
      <c r="X57" s="64"/>
    </row>
    <row r="58" spans="1:24" ht="31.5" x14ac:dyDescent="0.25">
      <c r="A58" s="114"/>
      <c r="B58" s="91"/>
      <c r="C58" s="90"/>
      <c r="D58" s="3" t="s">
        <v>447</v>
      </c>
      <c r="E58" s="56"/>
      <c r="F58" s="43" t="s">
        <v>520</v>
      </c>
      <c r="G58" s="43" t="s">
        <v>121</v>
      </c>
      <c r="H58" s="43" t="s">
        <v>99</v>
      </c>
      <c r="I58" s="43" t="s">
        <v>526</v>
      </c>
      <c r="J58" s="50"/>
      <c r="K58" s="43">
        <v>70</v>
      </c>
      <c r="L58" s="16">
        <f t="shared" si="5"/>
        <v>-70</v>
      </c>
      <c r="M58" s="16">
        <f t="shared" si="2"/>
        <v>70</v>
      </c>
      <c r="N58" s="6"/>
      <c r="O58" s="6"/>
      <c r="P58" s="32"/>
      <c r="Q58" s="23"/>
      <c r="R58" s="18"/>
      <c r="S58" s="62"/>
      <c r="T58" s="16"/>
      <c r="U58" s="64"/>
      <c r="V58" s="6"/>
      <c r="W58" s="64"/>
      <c r="X58" s="64"/>
    </row>
    <row r="59" spans="1:24" ht="15.75" customHeight="1" x14ac:dyDescent="0.25">
      <c r="A59" s="114"/>
      <c r="B59" s="91"/>
      <c r="C59" s="90"/>
      <c r="D59" s="3" t="s">
        <v>448</v>
      </c>
      <c r="E59" s="35">
        <v>1401</v>
      </c>
      <c r="F59" s="43" t="s">
        <v>520</v>
      </c>
      <c r="G59" s="43" t="s">
        <v>121</v>
      </c>
      <c r="H59" s="43" t="s">
        <v>501</v>
      </c>
      <c r="I59" s="43" t="s">
        <v>503</v>
      </c>
      <c r="J59" s="50"/>
      <c r="K59" s="43">
        <f>541-44</f>
        <v>497</v>
      </c>
      <c r="L59" s="16">
        <f t="shared" si="5"/>
        <v>904</v>
      </c>
      <c r="M59" s="16">
        <f t="shared" si="2"/>
        <v>-904</v>
      </c>
      <c r="N59" s="6"/>
      <c r="O59" s="6"/>
      <c r="P59" s="32"/>
      <c r="Q59" s="23"/>
      <c r="R59" s="18"/>
      <c r="S59" s="62"/>
      <c r="T59" s="16"/>
      <c r="U59" s="64"/>
      <c r="V59" s="6"/>
      <c r="W59" s="64"/>
      <c r="X59" s="64"/>
    </row>
    <row r="60" spans="1:24" ht="15.75" customHeight="1" x14ac:dyDescent="0.25">
      <c r="A60" s="114"/>
      <c r="B60" s="91"/>
      <c r="C60" s="90"/>
      <c r="D60" s="3" t="s">
        <v>449</v>
      </c>
      <c r="E60" s="35">
        <v>39</v>
      </c>
      <c r="F60" s="43" t="s">
        <v>520</v>
      </c>
      <c r="G60" s="43" t="s">
        <v>121</v>
      </c>
      <c r="H60" s="43" t="s">
        <v>99</v>
      </c>
      <c r="I60" s="43" t="s">
        <v>449</v>
      </c>
      <c r="J60" s="50"/>
      <c r="K60" s="43">
        <v>44</v>
      </c>
      <c r="L60" s="16">
        <f t="shared" si="5"/>
        <v>-5</v>
      </c>
      <c r="M60" s="16">
        <f t="shared" si="2"/>
        <v>5</v>
      </c>
      <c r="N60" s="6"/>
      <c r="O60" s="6"/>
      <c r="P60" s="32"/>
      <c r="Q60" s="23"/>
      <c r="R60" s="18"/>
      <c r="S60" s="62"/>
      <c r="T60" s="6"/>
      <c r="U60" s="64"/>
      <c r="V60" s="6"/>
      <c r="W60" s="64"/>
      <c r="X60" s="64"/>
    </row>
    <row r="61" spans="1:24" ht="15.75" customHeight="1" x14ac:dyDescent="0.25">
      <c r="A61" s="114"/>
      <c r="B61" s="91"/>
      <c r="C61" s="90"/>
      <c r="D61" s="3" t="s">
        <v>450</v>
      </c>
      <c r="E61" s="35">
        <v>31</v>
      </c>
      <c r="F61" s="43" t="s">
        <v>520</v>
      </c>
      <c r="G61" s="43" t="s">
        <v>121</v>
      </c>
      <c r="H61" s="43" t="s">
        <v>99</v>
      </c>
      <c r="I61" s="43" t="s">
        <v>522</v>
      </c>
      <c r="J61" s="50"/>
      <c r="K61" s="43">
        <v>36</v>
      </c>
      <c r="L61" s="16">
        <f t="shared" si="5"/>
        <v>-5</v>
      </c>
      <c r="M61" s="16">
        <f t="shared" si="2"/>
        <v>5</v>
      </c>
      <c r="N61" s="6"/>
      <c r="O61" s="6"/>
      <c r="P61" s="32"/>
      <c r="Q61" s="23"/>
      <c r="R61" s="18"/>
      <c r="S61" s="62"/>
      <c r="T61" s="6"/>
      <c r="U61" s="64"/>
      <c r="V61" s="6"/>
      <c r="W61" s="64"/>
      <c r="X61" s="64"/>
    </row>
    <row r="62" spans="1:24" ht="15.75" customHeight="1" x14ac:dyDescent="0.25">
      <c r="A62" s="114"/>
      <c r="B62" s="91"/>
      <c r="C62" s="90"/>
      <c r="D62" s="3" t="s">
        <v>451</v>
      </c>
      <c r="E62" s="35">
        <v>96</v>
      </c>
      <c r="F62" s="43" t="s">
        <v>520</v>
      </c>
      <c r="G62" s="43" t="s">
        <v>121</v>
      </c>
      <c r="H62" s="43" t="s">
        <v>99</v>
      </c>
      <c r="I62" s="43" t="s">
        <v>523</v>
      </c>
      <c r="J62" s="50"/>
      <c r="K62" s="43">
        <v>17</v>
      </c>
      <c r="L62" s="16">
        <f t="shared" si="5"/>
        <v>79</v>
      </c>
      <c r="M62" s="16">
        <f t="shared" si="2"/>
        <v>-79</v>
      </c>
      <c r="N62" s="6"/>
      <c r="O62" s="6"/>
      <c r="P62" s="32"/>
      <c r="Q62" s="23"/>
      <c r="R62" s="18"/>
      <c r="S62" s="62"/>
      <c r="T62" s="6"/>
      <c r="U62" s="64"/>
      <c r="V62" s="6"/>
      <c r="W62" s="64"/>
      <c r="X62" s="64"/>
    </row>
    <row r="63" spans="1:24" ht="15.75" customHeight="1" x14ac:dyDescent="0.25">
      <c r="A63" s="114"/>
      <c r="B63" s="91"/>
      <c r="C63" s="90"/>
      <c r="D63" s="3" t="s">
        <v>452</v>
      </c>
      <c r="E63" s="50"/>
      <c r="F63" s="59"/>
      <c r="G63" s="50"/>
      <c r="H63" s="50"/>
      <c r="I63" s="50"/>
      <c r="J63" s="50"/>
      <c r="K63" s="50"/>
      <c r="L63" s="51"/>
      <c r="M63" s="16">
        <f t="shared" ref="M63:M68" si="6">-(E63-K63)</f>
        <v>0</v>
      </c>
      <c r="N63" s="11"/>
      <c r="O63" s="11"/>
      <c r="P63" s="11"/>
      <c r="Q63" s="18"/>
      <c r="R63" s="18"/>
      <c r="S63" s="62"/>
      <c r="T63" s="6"/>
      <c r="U63" s="64"/>
      <c r="V63" s="6"/>
      <c r="W63" s="64"/>
      <c r="X63" s="64"/>
    </row>
    <row r="64" spans="1:24" ht="31.5" x14ac:dyDescent="0.25">
      <c r="A64" s="114"/>
      <c r="B64" s="91"/>
      <c r="C64" s="90"/>
      <c r="D64" s="3" t="s">
        <v>455</v>
      </c>
      <c r="E64" s="50"/>
      <c r="F64" s="59"/>
      <c r="G64" s="50"/>
      <c r="H64" s="50"/>
      <c r="I64" s="50"/>
      <c r="J64" s="50"/>
      <c r="K64" s="50"/>
      <c r="L64" s="51"/>
      <c r="M64" s="16">
        <f t="shared" si="6"/>
        <v>0</v>
      </c>
      <c r="N64" s="11"/>
      <c r="O64" s="11"/>
      <c r="P64" s="11"/>
      <c r="Q64" s="18"/>
      <c r="R64" s="18"/>
      <c r="S64" s="62"/>
      <c r="T64" s="6"/>
      <c r="U64" s="64"/>
      <c r="V64" s="6"/>
      <c r="W64" s="64"/>
      <c r="X64" s="64"/>
    </row>
    <row r="65" spans="1:24" ht="15.75" customHeight="1" x14ac:dyDescent="0.25">
      <c r="A65" s="114"/>
      <c r="B65" s="91"/>
      <c r="C65" s="90"/>
      <c r="D65" s="3" t="s">
        <v>453</v>
      </c>
      <c r="E65" s="50"/>
      <c r="F65" s="59"/>
      <c r="G65" s="50"/>
      <c r="H65" s="50"/>
      <c r="I65" s="50"/>
      <c r="J65" s="50"/>
      <c r="K65" s="50"/>
      <c r="L65" s="51"/>
      <c r="M65" s="16">
        <f t="shared" si="6"/>
        <v>0</v>
      </c>
      <c r="N65" s="11"/>
      <c r="O65" s="11"/>
      <c r="P65" s="11"/>
      <c r="Q65" s="18"/>
      <c r="R65" s="18"/>
      <c r="S65" s="62"/>
      <c r="T65" s="6"/>
      <c r="U65" s="64"/>
      <c r="V65" s="6"/>
      <c r="W65" s="64"/>
      <c r="X65" s="64"/>
    </row>
    <row r="66" spans="1:24" ht="15.75" customHeight="1" x14ac:dyDescent="0.25">
      <c r="A66" s="114"/>
      <c r="B66" s="91"/>
      <c r="C66" s="90"/>
      <c r="D66" s="3" t="s">
        <v>454</v>
      </c>
      <c r="E66" s="50"/>
      <c r="F66" s="59"/>
      <c r="G66" s="50"/>
      <c r="H66" s="50"/>
      <c r="I66" s="50"/>
      <c r="J66" s="50"/>
      <c r="K66" s="50"/>
      <c r="L66" s="51"/>
      <c r="M66" s="16">
        <f t="shared" si="6"/>
        <v>0</v>
      </c>
      <c r="N66" s="11"/>
      <c r="O66" s="11"/>
      <c r="P66" s="11"/>
      <c r="Q66" s="18"/>
      <c r="R66" s="18"/>
      <c r="S66" s="62"/>
      <c r="T66" s="6"/>
      <c r="U66" s="64"/>
      <c r="V66" s="6"/>
      <c r="W66" s="64"/>
      <c r="X66" s="64"/>
    </row>
    <row r="67" spans="1:24" ht="15.75" customHeight="1" x14ac:dyDescent="0.25">
      <c r="A67" s="114"/>
      <c r="B67" s="91"/>
      <c r="C67" s="90"/>
      <c r="D67" s="3" t="s">
        <v>63</v>
      </c>
      <c r="E67" s="50"/>
      <c r="F67" s="59"/>
      <c r="G67" s="50"/>
      <c r="H67" s="50"/>
      <c r="I67" s="50"/>
      <c r="J67" s="50"/>
      <c r="K67" s="50"/>
      <c r="L67" s="51"/>
      <c r="M67" s="16">
        <f t="shared" si="6"/>
        <v>0</v>
      </c>
      <c r="N67" s="11"/>
      <c r="O67" s="11"/>
      <c r="P67" s="11"/>
      <c r="Q67" s="18"/>
      <c r="R67" s="18"/>
      <c r="S67" s="62"/>
      <c r="T67" s="6"/>
      <c r="U67" s="64"/>
      <c r="V67" s="6"/>
      <c r="W67" s="64"/>
      <c r="X67" s="64"/>
    </row>
    <row r="68" spans="1:24" ht="15.75" customHeight="1" x14ac:dyDescent="0.25">
      <c r="A68" s="114"/>
      <c r="B68" s="4" t="s">
        <v>15</v>
      </c>
      <c r="C68" s="5" t="s">
        <v>399</v>
      </c>
      <c r="D68" s="50"/>
      <c r="E68" s="50"/>
      <c r="F68" s="59"/>
      <c r="G68" s="50"/>
      <c r="H68" s="50"/>
      <c r="I68" s="50"/>
      <c r="J68" s="50"/>
      <c r="K68" s="50"/>
      <c r="L68" s="51"/>
      <c r="M68" s="16">
        <f t="shared" si="6"/>
        <v>0</v>
      </c>
      <c r="N68" s="11"/>
      <c r="O68" s="11"/>
      <c r="P68" s="11"/>
      <c r="Q68" s="18"/>
      <c r="R68" s="18"/>
      <c r="S68" s="62"/>
      <c r="T68" s="6"/>
      <c r="U68" s="64"/>
      <c r="V68" s="6"/>
      <c r="W68" s="64"/>
      <c r="X68" s="64"/>
    </row>
    <row r="69" spans="1:24" x14ac:dyDescent="0.25">
      <c r="U69" s="31"/>
      <c r="V69" s="66"/>
      <c r="W69" s="31"/>
      <c r="X69" s="31"/>
    </row>
  </sheetData>
  <mergeCells count="5">
    <mergeCell ref="A2:A68"/>
    <mergeCell ref="B6:B67"/>
    <mergeCell ref="C6:C21"/>
    <mergeCell ref="C22:C67"/>
    <mergeCell ref="B2:B4"/>
  </mergeCells>
  <conditionalFormatting sqref="E2:E62">
    <cfRule type="colorScale" priority="14">
      <colorScale>
        <cfvo type="min"/>
        <cfvo type="max"/>
        <color rgb="FFFFEFEF"/>
        <color theme="5" tint="0.39997558519241921"/>
      </colorScale>
    </cfRule>
  </conditionalFormatting>
  <conditionalFormatting sqref="T5">
    <cfRule type="colorScale" priority="12">
      <colorScale>
        <cfvo type="num" val="0"/>
        <cfvo type="num" val="100"/>
        <color rgb="FFFFEFEF"/>
        <color theme="5" tint="0.39997558519241921"/>
      </colorScale>
    </cfRule>
  </conditionalFormatting>
  <conditionalFormatting sqref="T12">
    <cfRule type="colorScale" priority="7">
      <colorScale>
        <cfvo type="num" val="0"/>
        <cfvo type="num" val="100"/>
        <color rgb="FFFFEFEF"/>
        <color theme="5" tint="0.39997558519241921"/>
      </colorScale>
    </cfRule>
  </conditionalFormatting>
  <conditionalFormatting sqref="M2:M68">
    <cfRule type="dataBar" priority="2">
      <dataBar showValue="0"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{1D3CAEF7-D0ED-47CD-A9B7-DC9F1D47940E}</x14:id>
        </ext>
      </extLst>
    </cfRule>
  </conditionalFormatting>
  <conditionalFormatting sqref="L2:L6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3CAEF7-D0ED-47CD-A9B7-DC9F1D47940E}">
            <x14:dataBar minLength="0" maxLength="100" gradient="0" direction="leftToRight" axisPosition="middle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M2:M68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zoomScale="85" zoomScaleNormal="85" workbookViewId="0">
      <selection activeCell="D8" sqref="D8"/>
    </sheetView>
  </sheetViews>
  <sheetFormatPr baseColWidth="10" defaultRowHeight="15" x14ac:dyDescent="0.25"/>
  <cols>
    <col min="1" max="23" width="26.7109375" customWidth="1"/>
  </cols>
  <sheetData>
    <row r="1" spans="1:23" ht="56.25" x14ac:dyDescent="0.25">
      <c r="A1" s="2" t="s">
        <v>527</v>
      </c>
      <c r="B1" s="2" t="s">
        <v>528</v>
      </c>
      <c r="C1" s="2" t="s">
        <v>0</v>
      </c>
      <c r="D1" s="2" t="s">
        <v>1</v>
      </c>
      <c r="E1" s="2" t="s">
        <v>109</v>
      </c>
      <c r="F1" s="2" t="s">
        <v>114</v>
      </c>
      <c r="G1" s="2" t="s">
        <v>111</v>
      </c>
      <c r="H1" s="2" t="s">
        <v>115</v>
      </c>
      <c r="I1" s="2" t="s">
        <v>85</v>
      </c>
      <c r="J1" s="2" t="s">
        <v>78</v>
      </c>
      <c r="K1" s="2" t="s">
        <v>79</v>
      </c>
      <c r="L1" s="2" t="s">
        <v>125</v>
      </c>
      <c r="M1" s="2" t="s">
        <v>113</v>
      </c>
      <c r="N1" s="2" t="s">
        <v>385</v>
      </c>
      <c r="O1" s="2" t="s">
        <v>112</v>
      </c>
      <c r="P1" s="2" t="s">
        <v>384</v>
      </c>
      <c r="Q1" s="2" t="s">
        <v>3</v>
      </c>
      <c r="R1" s="2" t="s">
        <v>80</v>
      </c>
      <c r="S1" s="2" t="s">
        <v>4</v>
      </c>
      <c r="T1" s="2" t="s">
        <v>456</v>
      </c>
      <c r="U1" s="2" t="s">
        <v>2</v>
      </c>
      <c r="V1" s="2" t="s">
        <v>457</v>
      </c>
      <c r="W1" s="2" t="s">
        <v>458</v>
      </c>
    </row>
    <row r="2" spans="1:23" ht="18.75" customHeight="1" x14ac:dyDescent="0.25">
      <c r="A2" s="82" t="s">
        <v>521</v>
      </c>
      <c r="B2" s="87" t="s">
        <v>86</v>
      </c>
      <c r="C2" s="41" t="s">
        <v>557</v>
      </c>
      <c r="D2" s="6"/>
      <c r="E2" s="16"/>
      <c r="F2" s="16"/>
      <c r="G2" s="42">
        <v>5.1205921403405998</v>
      </c>
      <c r="H2" s="42">
        <v>5.8732165265965497</v>
      </c>
      <c r="I2" s="6"/>
      <c r="J2" s="6"/>
      <c r="K2" s="6"/>
      <c r="L2" s="6"/>
      <c r="M2" s="16"/>
      <c r="N2" s="16"/>
      <c r="O2" s="16"/>
      <c r="P2" s="16"/>
      <c r="Q2" s="6"/>
      <c r="R2" s="6"/>
      <c r="S2" s="6"/>
      <c r="T2" s="6"/>
      <c r="U2" s="6"/>
      <c r="V2" s="6"/>
      <c r="W2" s="6"/>
    </row>
    <row r="3" spans="1:23" ht="31.5" x14ac:dyDescent="0.25">
      <c r="A3" s="83"/>
      <c r="B3" s="88"/>
      <c r="C3" s="41" t="s">
        <v>556</v>
      </c>
      <c r="D3" s="6"/>
      <c r="E3" s="16"/>
      <c r="F3" s="16"/>
      <c r="G3" s="42">
        <v>100</v>
      </c>
      <c r="H3" s="42">
        <v>100</v>
      </c>
      <c r="I3" s="6"/>
      <c r="J3" s="6"/>
      <c r="K3" s="6"/>
      <c r="L3" s="6"/>
      <c r="M3" s="16"/>
      <c r="N3" s="16"/>
      <c r="O3" s="16"/>
      <c r="P3" s="16"/>
      <c r="Q3" s="6"/>
      <c r="R3" s="6"/>
      <c r="S3" s="6"/>
      <c r="T3" s="6"/>
      <c r="U3" s="6"/>
      <c r="V3" s="6"/>
      <c r="W3" s="6"/>
    </row>
    <row r="4" spans="1:23" ht="15.75" x14ac:dyDescent="0.25">
      <c r="A4" s="83"/>
      <c r="B4" s="88"/>
      <c r="C4" s="41" t="s">
        <v>573</v>
      </c>
      <c r="D4" s="6"/>
      <c r="E4" s="16"/>
      <c r="F4" s="16"/>
      <c r="G4" s="42">
        <v>100</v>
      </c>
      <c r="H4" s="42">
        <v>100</v>
      </c>
      <c r="I4" s="6"/>
      <c r="J4" s="6"/>
      <c r="K4" s="6"/>
      <c r="L4" s="6"/>
      <c r="M4" s="16"/>
      <c r="N4" s="16"/>
      <c r="O4" s="16"/>
      <c r="P4" s="16"/>
      <c r="Q4" s="6"/>
      <c r="R4" s="6"/>
      <c r="S4" s="6"/>
      <c r="T4" s="6"/>
      <c r="U4" s="6"/>
      <c r="V4" s="6"/>
      <c r="W4" s="6"/>
    </row>
    <row r="5" spans="1:23" ht="15.75" x14ac:dyDescent="0.25">
      <c r="A5" s="83"/>
      <c r="B5" s="88"/>
      <c r="C5" s="41" t="s">
        <v>572</v>
      </c>
      <c r="D5" s="6"/>
      <c r="E5" s="16"/>
      <c r="F5" s="16"/>
      <c r="G5" s="42">
        <v>100</v>
      </c>
      <c r="H5" s="42">
        <v>100</v>
      </c>
      <c r="I5" s="6"/>
      <c r="J5" s="6"/>
      <c r="K5" s="6"/>
      <c r="L5" s="6"/>
      <c r="M5" s="16"/>
      <c r="N5" s="16"/>
      <c r="O5" s="16"/>
      <c r="P5" s="16"/>
      <c r="Q5" s="6"/>
      <c r="R5" s="6"/>
      <c r="S5" s="6"/>
      <c r="T5" s="6"/>
      <c r="U5" s="6"/>
      <c r="V5" s="6"/>
      <c r="W5" s="6"/>
    </row>
    <row r="6" spans="1:23" ht="31.5" x14ac:dyDescent="0.25">
      <c r="A6" s="83"/>
      <c r="B6" s="88"/>
      <c r="C6" s="48" t="s">
        <v>600</v>
      </c>
      <c r="D6" s="6"/>
      <c r="E6" s="16"/>
      <c r="F6" s="16"/>
      <c r="G6" s="42">
        <v>0.94717363804585297</v>
      </c>
      <c r="H6" s="42">
        <v>0.91893624349064995</v>
      </c>
      <c r="I6" s="6"/>
      <c r="J6" s="6"/>
      <c r="K6" s="6"/>
      <c r="L6" s="6"/>
      <c r="M6" s="16"/>
      <c r="N6" s="16"/>
      <c r="O6" s="16"/>
      <c r="P6" s="16"/>
      <c r="Q6" s="6"/>
      <c r="R6" s="6"/>
      <c r="S6" s="6"/>
      <c r="T6" s="6"/>
      <c r="U6" s="6"/>
      <c r="V6" s="6"/>
      <c r="W6" s="6"/>
    </row>
    <row r="7" spans="1:23" ht="31.5" x14ac:dyDescent="0.25">
      <c r="A7" s="83"/>
      <c r="B7" s="88"/>
      <c r="C7" s="41" t="s">
        <v>599</v>
      </c>
      <c r="D7" s="6"/>
      <c r="E7" s="16"/>
      <c r="F7" s="16"/>
      <c r="G7" s="42">
        <v>0.879219679466404</v>
      </c>
      <c r="H7" s="42">
        <v>0.88202316491250699</v>
      </c>
      <c r="I7" s="6"/>
      <c r="J7" s="6"/>
      <c r="K7" s="6"/>
      <c r="L7" s="6"/>
      <c r="M7" s="16"/>
      <c r="N7" s="16"/>
      <c r="O7" s="16"/>
      <c r="P7" s="16"/>
      <c r="Q7" s="6"/>
      <c r="R7" s="6"/>
      <c r="S7" s="6"/>
      <c r="T7" s="6"/>
      <c r="U7" s="6"/>
      <c r="V7" s="6"/>
      <c r="W7" s="6"/>
    </row>
    <row r="8" spans="1:23" ht="31.5" x14ac:dyDescent="0.25">
      <c r="A8" s="83"/>
      <c r="B8" s="88"/>
      <c r="C8" s="41" t="s">
        <v>568</v>
      </c>
      <c r="D8" s="6"/>
      <c r="E8" s="16"/>
      <c r="F8" s="16"/>
      <c r="G8" s="42">
        <v>32.221676267341302</v>
      </c>
      <c r="H8" s="42">
        <v>34.558369928687902</v>
      </c>
      <c r="I8" s="6"/>
      <c r="J8" s="6"/>
      <c r="K8" s="6"/>
      <c r="L8" s="6"/>
      <c r="M8" s="16"/>
      <c r="N8" s="16"/>
      <c r="O8" s="16"/>
      <c r="P8" s="16"/>
      <c r="Q8" s="6"/>
      <c r="R8" s="6"/>
      <c r="S8" s="6"/>
      <c r="T8" s="6"/>
      <c r="U8" s="6"/>
      <c r="V8" s="6"/>
      <c r="W8" s="6"/>
    </row>
    <row r="9" spans="1:23" ht="31.5" x14ac:dyDescent="0.25">
      <c r="A9" s="83"/>
      <c r="B9" s="88"/>
      <c r="C9" s="41" t="s">
        <v>566</v>
      </c>
      <c r="D9" s="6"/>
      <c r="E9" s="16"/>
      <c r="F9" s="16"/>
      <c r="G9" s="42">
        <v>31.094686000439001</v>
      </c>
      <c r="H9" s="42">
        <v>33.752215042223199</v>
      </c>
      <c r="I9" s="6"/>
      <c r="J9" s="6"/>
      <c r="K9" s="6"/>
      <c r="L9" s="6"/>
      <c r="M9" s="16"/>
      <c r="N9" s="16"/>
      <c r="O9" s="16"/>
      <c r="P9" s="16"/>
      <c r="Q9" s="6"/>
      <c r="R9" s="6"/>
      <c r="S9" s="6"/>
      <c r="T9" s="6"/>
      <c r="U9" s="6"/>
      <c r="V9" s="6"/>
      <c r="W9" s="6"/>
    </row>
    <row r="10" spans="1:23" ht="31.5" x14ac:dyDescent="0.25">
      <c r="A10" s="83"/>
      <c r="B10" s="88"/>
      <c r="C10" s="41" t="s">
        <v>569</v>
      </c>
      <c r="D10" s="6"/>
      <c r="E10" s="16"/>
      <c r="F10" s="16"/>
      <c r="G10" s="42">
        <v>32.219585376308103</v>
      </c>
      <c r="H10" s="42">
        <v>34.546524532735802</v>
      </c>
      <c r="I10" s="6"/>
      <c r="J10" s="6"/>
      <c r="K10" s="6"/>
      <c r="L10" s="6"/>
      <c r="M10" s="16"/>
      <c r="N10" s="16"/>
      <c r="O10" s="16"/>
      <c r="P10" s="16"/>
      <c r="Q10" s="6"/>
      <c r="R10" s="6"/>
      <c r="S10" s="6"/>
      <c r="T10" s="6"/>
      <c r="U10" s="6"/>
      <c r="V10" s="6"/>
      <c r="W10" s="6"/>
    </row>
    <row r="11" spans="1:23" ht="31.5" x14ac:dyDescent="0.25">
      <c r="A11" s="83"/>
      <c r="B11" s="88"/>
      <c r="C11" s="41" t="s">
        <v>567</v>
      </c>
      <c r="D11" s="6"/>
      <c r="E11" s="35"/>
      <c r="F11" s="35"/>
      <c r="G11" s="42">
        <v>31.133367484553499</v>
      </c>
      <c r="H11" s="42">
        <v>33.793098045169401</v>
      </c>
      <c r="I11" s="6"/>
      <c r="J11" s="6"/>
      <c r="K11" s="6"/>
      <c r="L11" s="6"/>
      <c r="M11" s="16"/>
      <c r="N11" s="16"/>
      <c r="O11" s="16"/>
      <c r="P11" s="16"/>
      <c r="Q11" s="6"/>
      <c r="R11" s="6"/>
      <c r="S11" s="6"/>
      <c r="T11" s="6"/>
      <c r="U11" s="6"/>
      <c r="V11" s="6"/>
      <c r="W11" s="6"/>
    </row>
    <row r="12" spans="1:23" ht="15.75" x14ac:dyDescent="0.25">
      <c r="A12" s="83"/>
      <c r="B12" s="88"/>
      <c r="C12" s="41" t="s">
        <v>530</v>
      </c>
      <c r="D12" s="6"/>
      <c r="E12" s="35"/>
      <c r="F12" s="35"/>
      <c r="G12" s="42">
        <v>1.7176669837851399</v>
      </c>
      <c r="H12" s="42">
        <v>1.8404910764059501</v>
      </c>
      <c r="I12" s="6"/>
      <c r="J12" s="6"/>
      <c r="K12" s="6"/>
      <c r="L12" s="6"/>
      <c r="M12" s="16"/>
      <c r="N12" s="16"/>
      <c r="O12" s="16"/>
      <c r="P12" s="16"/>
      <c r="Q12" s="6"/>
      <c r="R12" s="6"/>
      <c r="S12" s="6"/>
      <c r="T12" s="6"/>
      <c r="U12" s="6"/>
      <c r="V12" s="6"/>
      <c r="W12" s="6"/>
    </row>
    <row r="13" spans="1:23" ht="31.5" x14ac:dyDescent="0.25">
      <c r="A13" s="83"/>
      <c r="B13" s="88"/>
      <c r="C13" s="41" t="s">
        <v>581</v>
      </c>
      <c r="D13" s="6"/>
      <c r="E13" s="35"/>
      <c r="F13" s="35"/>
      <c r="G13" s="42">
        <v>6.7588052648636197</v>
      </c>
      <c r="H13" s="42">
        <v>8.7746120484563104</v>
      </c>
      <c r="I13" s="6"/>
      <c r="J13" s="6"/>
      <c r="K13" s="6"/>
      <c r="L13" s="6"/>
      <c r="M13" s="16"/>
      <c r="N13" s="16"/>
      <c r="O13" s="16"/>
      <c r="P13" s="16"/>
      <c r="Q13" s="6"/>
      <c r="R13" s="6"/>
      <c r="S13" s="6"/>
      <c r="T13" s="6"/>
      <c r="U13" s="6"/>
      <c r="V13" s="6"/>
      <c r="W13" s="6"/>
    </row>
    <row r="14" spans="1:23" ht="31.5" x14ac:dyDescent="0.25">
      <c r="A14" s="83"/>
      <c r="B14" s="88"/>
      <c r="C14" s="41" t="s">
        <v>582</v>
      </c>
      <c r="D14" s="6"/>
      <c r="E14" s="35"/>
      <c r="F14" s="35"/>
      <c r="G14" s="42">
        <v>0.103499106144083</v>
      </c>
      <c r="H14" s="42">
        <v>0.115709639567854</v>
      </c>
      <c r="I14" s="6"/>
      <c r="J14" s="6"/>
      <c r="K14" s="6"/>
      <c r="L14" s="6"/>
      <c r="M14" s="16"/>
      <c r="N14" s="16"/>
      <c r="O14" s="16"/>
      <c r="P14" s="16"/>
      <c r="Q14" s="6"/>
      <c r="R14" s="6"/>
      <c r="S14" s="6"/>
      <c r="T14" s="6"/>
      <c r="U14" s="6"/>
      <c r="V14" s="6"/>
      <c r="W14" s="6"/>
    </row>
    <row r="15" spans="1:23" ht="31.5" x14ac:dyDescent="0.25">
      <c r="A15" s="83"/>
      <c r="B15" s="88"/>
      <c r="C15" s="41" t="s">
        <v>586</v>
      </c>
      <c r="D15" s="6"/>
      <c r="E15" s="35"/>
      <c r="F15" s="35"/>
      <c r="G15" s="42">
        <v>0.109771779243724</v>
      </c>
      <c r="H15" s="42">
        <v>0.13915494480981799</v>
      </c>
      <c r="I15" s="6"/>
      <c r="J15" s="6"/>
      <c r="K15" s="6"/>
      <c r="L15" s="6"/>
      <c r="M15" s="16"/>
      <c r="N15" s="16"/>
      <c r="O15" s="16"/>
      <c r="P15" s="16"/>
      <c r="Q15" s="6"/>
      <c r="R15" s="6"/>
      <c r="S15" s="6"/>
      <c r="T15" s="6"/>
      <c r="U15" s="6"/>
      <c r="V15" s="6"/>
      <c r="W15" s="6"/>
    </row>
    <row r="16" spans="1:23" ht="15.75" x14ac:dyDescent="0.25">
      <c r="A16" s="83"/>
      <c r="B16" s="88"/>
      <c r="C16" s="41" t="s">
        <v>579</v>
      </c>
      <c r="D16" s="6"/>
      <c r="E16" s="35"/>
      <c r="F16" s="35"/>
      <c r="G16" s="42">
        <v>1.0454455166068999E-3</v>
      </c>
      <c r="H16" s="42">
        <v>2.2184773859886299E-3</v>
      </c>
      <c r="I16" s="6"/>
      <c r="J16" s="6"/>
      <c r="K16" s="6"/>
      <c r="L16" s="6"/>
      <c r="M16" s="16"/>
      <c r="N16" s="16"/>
      <c r="O16" s="16"/>
      <c r="P16" s="16"/>
      <c r="Q16" s="6"/>
      <c r="R16" s="6"/>
      <c r="S16" s="6"/>
      <c r="T16" s="6"/>
      <c r="U16" s="6"/>
      <c r="V16" s="6"/>
      <c r="W16" s="6"/>
    </row>
    <row r="17" spans="1:23" ht="47.25" x14ac:dyDescent="0.25">
      <c r="A17" s="83"/>
      <c r="B17" s="88"/>
      <c r="C17" s="41" t="s">
        <v>580</v>
      </c>
      <c r="D17" s="6"/>
      <c r="E17" s="35"/>
      <c r="F17" s="35"/>
      <c r="G17" s="42">
        <v>12.266212246348701</v>
      </c>
      <c r="H17" s="42">
        <v>10.763839511396601</v>
      </c>
      <c r="I17" s="6"/>
      <c r="J17" s="6"/>
      <c r="K17" s="6"/>
      <c r="L17" s="6"/>
      <c r="M17" s="16"/>
      <c r="N17" s="16"/>
      <c r="O17" s="16"/>
      <c r="P17" s="16"/>
      <c r="Q17" s="6"/>
      <c r="R17" s="6"/>
      <c r="S17" s="6"/>
      <c r="T17" s="6"/>
      <c r="U17" s="6"/>
      <c r="V17" s="6"/>
      <c r="W17" s="6"/>
    </row>
    <row r="18" spans="1:23" ht="31.5" x14ac:dyDescent="0.25">
      <c r="A18" s="83"/>
      <c r="B18" s="88"/>
      <c r="C18" s="41" t="s">
        <v>587</v>
      </c>
      <c r="D18" s="6"/>
      <c r="E18" s="35"/>
      <c r="F18" s="35"/>
      <c r="G18" s="42">
        <v>100</v>
      </c>
      <c r="H18" s="42">
        <v>100</v>
      </c>
      <c r="I18" s="6"/>
      <c r="J18" s="6"/>
      <c r="K18" s="6"/>
      <c r="L18" s="6"/>
      <c r="M18" s="16"/>
      <c r="N18" s="16"/>
      <c r="O18" s="16"/>
      <c r="P18" s="16"/>
      <c r="Q18" s="6"/>
      <c r="R18" s="6"/>
      <c r="S18" s="6"/>
      <c r="T18" s="6"/>
      <c r="U18" s="6"/>
      <c r="V18" s="6"/>
      <c r="W18" s="6"/>
    </row>
    <row r="19" spans="1:23" ht="31.5" x14ac:dyDescent="0.25">
      <c r="A19" s="83"/>
      <c r="B19" s="88"/>
      <c r="C19" s="41" t="s">
        <v>584</v>
      </c>
      <c r="D19" s="6"/>
      <c r="E19" s="35"/>
      <c r="F19" s="35"/>
      <c r="G19" s="42">
        <v>95.166905376726206</v>
      </c>
      <c r="H19" s="42">
        <v>95.520586268130302</v>
      </c>
      <c r="I19" s="6"/>
      <c r="J19" s="6"/>
      <c r="K19" s="6"/>
      <c r="L19" s="6"/>
      <c r="M19" s="16"/>
      <c r="N19" s="16"/>
      <c r="O19" s="16"/>
      <c r="P19" s="16"/>
      <c r="Q19" s="6"/>
      <c r="R19" s="6"/>
      <c r="S19" s="6"/>
      <c r="T19" s="6"/>
      <c r="U19" s="6"/>
      <c r="V19" s="6"/>
      <c r="W19" s="6"/>
    </row>
    <row r="20" spans="1:23" ht="31.5" x14ac:dyDescent="0.25">
      <c r="A20" s="83"/>
      <c r="B20" s="88"/>
      <c r="C20" s="41" t="s">
        <v>583</v>
      </c>
      <c r="D20" s="6"/>
      <c r="E20" s="35"/>
      <c r="F20" s="35"/>
      <c r="G20" s="42">
        <v>0.15472593645782101</v>
      </c>
      <c r="H20" s="42">
        <v>0.65705842681467996</v>
      </c>
      <c r="I20" s="6"/>
      <c r="J20" s="6"/>
      <c r="K20" s="6"/>
      <c r="L20" s="6"/>
      <c r="M20" s="16"/>
      <c r="N20" s="16"/>
      <c r="O20" s="16"/>
      <c r="P20" s="16"/>
      <c r="Q20" s="6"/>
      <c r="R20" s="6"/>
      <c r="S20" s="6"/>
      <c r="T20" s="6"/>
      <c r="U20" s="6"/>
      <c r="V20" s="6"/>
      <c r="W20" s="6"/>
    </row>
    <row r="21" spans="1:23" ht="31.5" x14ac:dyDescent="0.25">
      <c r="A21" s="83"/>
      <c r="B21" s="88"/>
      <c r="C21" s="41" t="s">
        <v>585</v>
      </c>
      <c r="D21" s="6"/>
      <c r="E21" s="35"/>
      <c r="F21" s="35"/>
      <c r="G21" s="42">
        <v>100</v>
      </c>
      <c r="H21" s="42">
        <v>100</v>
      </c>
      <c r="I21" s="6"/>
      <c r="J21" s="6"/>
      <c r="K21" s="6"/>
      <c r="L21" s="6"/>
      <c r="M21" s="16"/>
      <c r="N21" s="16"/>
      <c r="O21" s="16"/>
      <c r="P21" s="16"/>
      <c r="Q21" s="6"/>
      <c r="R21" s="6"/>
      <c r="S21" s="6"/>
      <c r="T21" s="6"/>
      <c r="U21" s="6"/>
      <c r="V21" s="6"/>
      <c r="W21" s="6"/>
    </row>
    <row r="22" spans="1:23" ht="31.5" x14ac:dyDescent="0.25">
      <c r="A22" s="83"/>
      <c r="B22" s="88"/>
      <c r="C22" s="41" t="s">
        <v>540</v>
      </c>
      <c r="D22" s="6"/>
      <c r="E22" s="35"/>
      <c r="F22" s="35"/>
      <c r="G22" s="42">
        <v>1.9863464815531098E-2</v>
      </c>
      <c r="H22" s="42">
        <v>4.2166741879988798E-2</v>
      </c>
      <c r="I22" s="6"/>
      <c r="J22" s="6"/>
      <c r="K22" s="6"/>
      <c r="L22" s="6"/>
      <c r="M22" s="16"/>
      <c r="N22" s="16"/>
      <c r="O22" s="16"/>
      <c r="P22" s="16"/>
      <c r="Q22" s="6"/>
      <c r="R22" s="6"/>
      <c r="S22" s="6"/>
      <c r="T22" s="6"/>
      <c r="U22" s="6"/>
      <c r="V22" s="6"/>
      <c r="W22" s="6"/>
    </row>
    <row r="23" spans="1:23" ht="31.5" x14ac:dyDescent="0.25">
      <c r="A23" s="83"/>
      <c r="B23" s="88"/>
      <c r="C23" s="41" t="s">
        <v>541</v>
      </c>
      <c r="D23" s="6"/>
      <c r="E23" s="35"/>
      <c r="F23" s="35"/>
      <c r="G23" s="42">
        <v>100</v>
      </c>
      <c r="H23" s="42">
        <v>100</v>
      </c>
      <c r="I23" s="6"/>
      <c r="J23" s="6"/>
      <c r="K23" s="6"/>
      <c r="L23" s="6"/>
      <c r="M23" s="16"/>
      <c r="N23" s="16"/>
      <c r="O23" s="16"/>
      <c r="P23" s="16"/>
      <c r="Q23" s="6"/>
      <c r="R23" s="6"/>
      <c r="S23" s="6"/>
      <c r="T23" s="6"/>
      <c r="U23" s="6"/>
      <c r="V23" s="6"/>
      <c r="W23" s="6"/>
    </row>
    <row r="24" spans="1:23" ht="31.5" x14ac:dyDescent="0.25">
      <c r="A24" s="83"/>
      <c r="B24" s="88"/>
      <c r="C24" s="41" t="s">
        <v>538</v>
      </c>
      <c r="D24" s="6"/>
      <c r="E24" s="35"/>
      <c r="F24" s="35"/>
      <c r="G24" s="42">
        <v>100</v>
      </c>
      <c r="H24" s="42">
        <v>100</v>
      </c>
      <c r="I24" s="6"/>
      <c r="J24" s="6"/>
      <c r="K24" s="6"/>
      <c r="L24" s="6"/>
      <c r="M24" s="16"/>
      <c r="N24" s="16"/>
      <c r="O24" s="16"/>
      <c r="P24" s="16"/>
      <c r="Q24" s="6"/>
      <c r="R24" s="6"/>
      <c r="S24" s="6"/>
      <c r="T24" s="6"/>
      <c r="U24" s="6"/>
      <c r="V24" s="6"/>
      <c r="W24" s="6"/>
    </row>
    <row r="25" spans="1:23" ht="31.5" x14ac:dyDescent="0.25">
      <c r="A25" s="83"/>
      <c r="B25" s="88"/>
      <c r="C25" s="41" t="s">
        <v>574</v>
      </c>
      <c r="D25" s="6"/>
      <c r="E25" s="35"/>
      <c r="F25" s="35"/>
      <c r="G25" s="42">
        <v>6.7588052648636197</v>
      </c>
      <c r="H25" s="42">
        <v>8.7746120484563104</v>
      </c>
      <c r="I25" s="6"/>
      <c r="J25" s="6"/>
      <c r="K25" s="6"/>
      <c r="L25" s="6"/>
      <c r="M25" s="16"/>
      <c r="N25" s="16"/>
      <c r="O25" s="16"/>
      <c r="P25" s="16"/>
      <c r="Q25" s="6"/>
      <c r="R25" s="6"/>
      <c r="S25" s="6"/>
      <c r="T25" s="6"/>
      <c r="U25" s="6"/>
      <c r="V25" s="6"/>
      <c r="W25" s="6"/>
    </row>
    <row r="26" spans="1:23" ht="31.5" x14ac:dyDescent="0.25">
      <c r="A26" s="83"/>
      <c r="B26" s="88"/>
      <c r="C26" s="41" t="s">
        <v>539</v>
      </c>
      <c r="D26" s="6"/>
      <c r="E26" s="35"/>
      <c r="F26" s="35"/>
      <c r="G26" s="42">
        <v>100</v>
      </c>
      <c r="H26" s="42">
        <v>100</v>
      </c>
      <c r="I26" s="6"/>
      <c r="J26" s="6"/>
      <c r="K26" s="6"/>
      <c r="L26" s="6"/>
      <c r="M26" s="16"/>
      <c r="N26" s="16"/>
      <c r="O26" s="16"/>
      <c r="P26" s="16"/>
      <c r="Q26" s="6"/>
      <c r="R26" s="6"/>
      <c r="S26" s="6"/>
      <c r="T26" s="6"/>
      <c r="U26" s="6"/>
      <c r="V26" s="6"/>
      <c r="W26" s="6"/>
    </row>
    <row r="27" spans="1:23" ht="15.75" x14ac:dyDescent="0.25">
      <c r="A27" s="83"/>
      <c r="B27" s="88"/>
      <c r="C27" s="41" t="s">
        <v>588</v>
      </c>
      <c r="D27" s="6"/>
      <c r="E27" s="35"/>
      <c r="F27" s="35"/>
      <c r="G27" s="42">
        <v>61.737739537703902</v>
      </c>
      <c r="H27" s="42">
        <v>57.355013914204498</v>
      </c>
      <c r="I27" s="6"/>
      <c r="J27" s="6"/>
      <c r="K27" s="6"/>
      <c r="L27" s="6"/>
      <c r="M27" s="16"/>
      <c r="N27" s="16"/>
      <c r="O27" s="16"/>
      <c r="P27" s="16"/>
      <c r="Q27" s="6"/>
      <c r="R27" s="6"/>
      <c r="S27" s="6"/>
      <c r="T27" s="6"/>
      <c r="U27" s="6"/>
      <c r="V27" s="6"/>
      <c r="W27" s="6"/>
    </row>
    <row r="28" spans="1:23" ht="15.75" x14ac:dyDescent="0.25">
      <c r="A28" s="83"/>
      <c r="B28" s="88"/>
      <c r="C28" s="41" t="s">
        <v>537</v>
      </c>
      <c r="D28" s="6"/>
      <c r="E28" s="35"/>
      <c r="F28" s="35"/>
      <c r="G28" s="42">
        <v>61.747148547353397</v>
      </c>
      <c r="H28" s="42">
        <v>57.322751987310902</v>
      </c>
      <c r="I28" s="6"/>
      <c r="J28" s="6"/>
      <c r="K28" s="6"/>
      <c r="L28" s="6"/>
      <c r="M28" s="16"/>
      <c r="N28" s="16"/>
      <c r="O28" s="16"/>
      <c r="P28" s="16"/>
      <c r="Q28" s="6"/>
      <c r="R28" s="6"/>
      <c r="S28" s="6"/>
      <c r="T28" s="6"/>
      <c r="U28" s="6"/>
      <c r="V28" s="6"/>
      <c r="W28" s="6"/>
    </row>
    <row r="29" spans="1:23" ht="15.75" x14ac:dyDescent="0.25">
      <c r="A29" s="83"/>
      <c r="B29" s="88"/>
      <c r="C29" s="41" t="s">
        <v>535</v>
      </c>
      <c r="D29" s="6"/>
      <c r="E29" s="35"/>
      <c r="F29" s="35"/>
      <c r="G29" s="42">
        <v>3.8535121742130398</v>
      </c>
      <c r="H29" s="42">
        <v>4.1315792981058204</v>
      </c>
      <c r="I29" s="6"/>
      <c r="J29" s="6"/>
      <c r="K29" s="6"/>
      <c r="L29" s="6"/>
      <c r="M29" s="16"/>
      <c r="N29" s="16"/>
      <c r="O29" s="16"/>
      <c r="P29" s="16"/>
      <c r="Q29" s="6"/>
      <c r="R29" s="6"/>
      <c r="S29" s="6"/>
      <c r="T29" s="6"/>
      <c r="U29" s="6"/>
      <c r="V29" s="6"/>
      <c r="W29" s="6"/>
    </row>
    <row r="30" spans="1:23" ht="15.75" x14ac:dyDescent="0.25">
      <c r="A30" s="83"/>
      <c r="B30" s="88"/>
      <c r="C30" s="41" t="s">
        <v>529</v>
      </c>
      <c r="D30" s="6"/>
      <c r="E30" s="35"/>
      <c r="F30" s="35"/>
      <c r="G30" s="42">
        <v>7.4853898989054102</v>
      </c>
      <c r="H30" s="42">
        <v>10.1331392852509</v>
      </c>
      <c r="I30" s="6"/>
      <c r="J30" s="6"/>
      <c r="K30" s="6"/>
      <c r="L30" s="6"/>
      <c r="M30" s="16"/>
      <c r="N30" s="16"/>
      <c r="O30" s="16"/>
      <c r="P30" s="16"/>
      <c r="Q30" s="6"/>
      <c r="R30" s="6"/>
      <c r="S30" s="6"/>
      <c r="T30" s="6"/>
      <c r="U30" s="6"/>
      <c r="V30" s="6"/>
      <c r="W30" s="6"/>
    </row>
    <row r="31" spans="1:23" ht="31.5" x14ac:dyDescent="0.25">
      <c r="A31" s="83"/>
      <c r="B31" s="88"/>
      <c r="C31" s="41" t="s">
        <v>576</v>
      </c>
      <c r="D31" s="6"/>
      <c r="E31" s="35"/>
      <c r="F31" s="35"/>
      <c r="G31" s="42">
        <v>4.1817820664275997E-3</v>
      </c>
      <c r="H31" s="42">
        <v>2.1696328603605101E-2</v>
      </c>
      <c r="I31" s="6"/>
      <c r="J31" s="6"/>
      <c r="K31" s="6"/>
      <c r="L31" s="6"/>
      <c r="M31" s="16"/>
      <c r="N31" s="16"/>
      <c r="O31" s="16"/>
      <c r="P31" s="16"/>
      <c r="Q31" s="6"/>
      <c r="R31" s="6"/>
      <c r="S31" s="6"/>
      <c r="T31" s="6"/>
      <c r="U31" s="6"/>
      <c r="V31" s="6"/>
      <c r="W31" s="6"/>
    </row>
    <row r="32" spans="1:23" ht="31.5" x14ac:dyDescent="0.25">
      <c r="A32" s="83"/>
      <c r="B32" s="88"/>
      <c r="C32" s="41" t="s">
        <v>575</v>
      </c>
      <c r="D32" s="6"/>
      <c r="E32" s="35"/>
      <c r="F32" s="35"/>
      <c r="G32" s="42">
        <v>65.787795469039096</v>
      </c>
      <c r="H32" s="42">
        <v>61.286954982251501</v>
      </c>
      <c r="I32" s="6"/>
      <c r="J32" s="6"/>
      <c r="K32" s="6"/>
      <c r="L32" s="6"/>
      <c r="M32" s="16"/>
      <c r="N32" s="16"/>
      <c r="O32" s="16"/>
      <c r="P32" s="16"/>
      <c r="Q32" s="6"/>
      <c r="R32" s="6"/>
      <c r="S32" s="6"/>
      <c r="T32" s="6"/>
      <c r="U32" s="6"/>
      <c r="V32" s="6"/>
      <c r="W32" s="6"/>
    </row>
    <row r="33" spans="1:23" ht="31.5" x14ac:dyDescent="0.25">
      <c r="A33" s="83"/>
      <c r="B33" s="88"/>
      <c r="C33" s="41" t="s">
        <v>596</v>
      </c>
      <c r="D33" s="6"/>
      <c r="E33" s="35"/>
      <c r="F33" s="35"/>
      <c r="G33" s="42">
        <v>65.771068340773397</v>
      </c>
      <c r="H33" s="42">
        <v>61.271198576779497</v>
      </c>
      <c r="I33" s="6"/>
      <c r="J33" s="6"/>
      <c r="K33" s="6"/>
      <c r="L33" s="6"/>
      <c r="M33" s="16"/>
      <c r="N33" s="16"/>
      <c r="O33" s="16"/>
      <c r="P33" s="16"/>
      <c r="Q33" s="6"/>
      <c r="R33" s="6"/>
      <c r="S33" s="6"/>
      <c r="T33" s="6"/>
      <c r="U33" s="6"/>
      <c r="V33" s="6"/>
      <c r="W33" s="6"/>
    </row>
    <row r="34" spans="1:23" ht="31.5" x14ac:dyDescent="0.25">
      <c r="A34" s="83"/>
      <c r="B34" s="88"/>
      <c r="C34" s="41" t="s">
        <v>595</v>
      </c>
      <c r="D34" s="6"/>
      <c r="E34" s="35"/>
      <c r="F34" s="35"/>
      <c r="G34" s="42">
        <v>100</v>
      </c>
      <c r="H34" s="42">
        <v>100</v>
      </c>
      <c r="I34" s="6"/>
      <c r="J34" s="6"/>
      <c r="K34" s="6"/>
      <c r="L34" s="6"/>
      <c r="M34" s="16"/>
      <c r="N34" s="16"/>
      <c r="O34" s="16"/>
      <c r="P34" s="16"/>
      <c r="Q34" s="6"/>
      <c r="R34" s="6"/>
      <c r="S34" s="6"/>
      <c r="T34" s="6"/>
      <c r="U34" s="6"/>
      <c r="V34" s="6"/>
      <c r="W34" s="6"/>
    </row>
    <row r="35" spans="1:23" ht="31.5" x14ac:dyDescent="0.25">
      <c r="A35" s="83"/>
      <c r="B35" s="88"/>
      <c r="C35" s="41" t="s">
        <v>543</v>
      </c>
      <c r="D35" s="6"/>
      <c r="E35" s="35"/>
      <c r="F35" s="35"/>
      <c r="G35" s="42">
        <v>98.653466174610301</v>
      </c>
      <c r="H35" s="42">
        <v>97.832907440107206</v>
      </c>
      <c r="I35" s="6"/>
      <c r="J35" s="6"/>
      <c r="K35" s="6"/>
      <c r="L35" s="6"/>
      <c r="M35" s="16"/>
      <c r="N35" s="16"/>
      <c r="O35" s="16"/>
      <c r="P35" s="16"/>
      <c r="Q35" s="6"/>
      <c r="R35" s="6"/>
      <c r="S35" s="6"/>
      <c r="T35" s="6"/>
      <c r="U35" s="6"/>
      <c r="V35" s="6"/>
      <c r="W35" s="6"/>
    </row>
    <row r="36" spans="1:23" ht="15.75" x14ac:dyDescent="0.25">
      <c r="A36" s="83"/>
      <c r="B36" s="88"/>
      <c r="C36" s="49" t="s">
        <v>534</v>
      </c>
      <c r="D36" s="6"/>
      <c r="E36" s="35"/>
      <c r="F36" s="35"/>
      <c r="G36" s="42">
        <v>98.675420530458993</v>
      </c>
      <c r="H36" s="42">
        <v>97.849044646186897</v>
      </c>
      <c r="I36" s="6"/>
      <c r="J36" s="6"/>
      <c r="K36" s="6"/>
      <c r="L36" s="6"/>
      <c r="M36" s="16"/>
      <c r="N36" s="16"/>
      <c r="O36" s="16"/>
      <c r="P36" s="16"/>
      <c r="Q36" s="6"/>
      <c r="R36" s="6"/>
      <c r="S36" s="6"/>
      <c r="T36" s="6"/>
      <c r="U36" s="6"/>
      <c r="V36" s="6"/>
      <c r="W36" s="6"/>
    </row>
    <row r="37" spans="1:23" ht="31.5" x14ac:dyDescent="0.25">
      <c r="A37" s="83"/>
      <c r="B37" s="88"/>
      <c r="C37" s="41" t="s">
        <v>571</v>
      </c>
      <c r="D37" s="6"/>
      <c r="E37" s="35"/>
      <c r="F37" s="35"/>
      <c r="G37" s="42">
        <v>100</v>
      </c>
      <c r="H37" s="42">
        <v>100</v>
      </c>
      <c r="I37" s="6"/>
      <c r="J37" s="6"/>
      <c r="K37" s="6"/>
      <c r="L37" s="6"/>
      <c r="M37" s="16"/>
      <c r="N37" s="16"/>
      <c r="O37" s="16"/>
      <c r="P37" s="16"/>
      <c r="Q37" s="6"/>
      <c r="R37" s="6"/>
      <c r="S37" s="6"/>
      <c r="T37" s="6"/>
      <c r="U37" s="6"/>
      <c r="V37" s="6"/>
      <c r="W37" s="6"/>
    </row>
    <row r="38" spans="1:23" ht="31.5" x14ac:dyDescent="0.25">
      <c r="A38" s="83"/>
      <c r="B38" s="88"/>
      <c r="C38" s="41" t="s">
        <v>570</v>
      </c>
      <c r="D38" s="6"/>
      <c r="E38" s="35"/>
      <c r="F38" s="35"/>
      <c r="G38" s="42">
        <v>78.362414142786903</v>
      </c>
      <c r="H38" s="42">
        <v>72.239829221539907</v>
      </c>
      <c r="I38" s="6"/>
      <c r="J38" s="6"/>
      <c r="K38" s="6"/>
      <c r="L38" s="6"/>
      <c r="M38" s="16"/>
      <c r="N38" s="16"/>
      <c r="O38" s="16"/>
      <c r="P38" s="16"/>
      <c r="Q38" s="6"/>
      <c r="R38" s="6"/>
      <c r="S38" s="6"/>
      <c r="T38" s="6"/>
      <c r="U38" s="6"/>
      <c r="V38" s="6"/>
      <c r="W38" s="6"/>
    </row>
    <row r="39" spans="1:23" ht="15.75" x14ac:dyDescent="0.25">
      <c r="A39" s="83"/>
      <c r="B39" s="88"/>
      <c r="C39" s="41" t="s">
        <v>550</v>
      </c>
      <c r="D39" s="6"/>
      <c r="E39" s="35"/>
      <c r="F39" s="35"/>
      <c r="G39" s="42">
        <v>1.46362372324966E-2</v>
      </c>
      <c r="H39" s="42">
        <v>3.00690298618179E-3</v>
      </c>
      <c r="I39" s="6"/>
      <c r="J39" s="6"/>
      <c r="K39" s="6"/>
      <c r="L39" s="6"/>
      <c r="M39" s="16"/>
      <c r="N39" s="16"/>
      <c r="O39" s="16"/>
      <c r="P39" s="16"/>
      <c r="Q39" s="6"/>
      <c r="R39" s="6"/>
      <c r="S39" s="6"/>
      <c r="T39" s="6"/>
      <c r="U39" s="6"/>
      <c r="V39" s="6"/>
      <c r="W39" s="6"/>
    </row>
    <row r="40" spans="1:23" ht="31.5" x14ac:dyDescent="0.25">
      <c r="A40" s="83"/>
      <c r="B40" s="88"/>
      <c r="C40" s="41" t="s">
        <v>549</v>
      </c>
      <c r="D40" s="6"/>
      <c r="E40" s="35"/>
      <c r="F40" s="35"/>
      <c r="G40" s="42">
        <v>5.2272275830345096E-3</v>
      </c>
      <c r="H40" s="42">
        <v>3.1192294189547102E-3</v>
      </c>
      <c r="I40" s="6"/>
      <c r="J40" s="6"/>
      <c r="K40" s="6"/>
      <c r="L40" s="6"/>
      <c r="M40" s="16"/>
      <c r="N40" s="16"/>
      <c r="O40" s="16"/>
      <c r="P40" s="16"/>
      <c r="Q40" s="6"/>
      <c r="R40" s="6"/>
      <c r="S40" s="6"/>
      <c r="T40" s="6"/>
      <c r="U40" s="6"/>
      <c r="V40" s="6"/>
      <c r="W40" s="6"/>
    </row>
    <row r="41" spans="1:23" ht="31.5" x14ac:dyDescent="0.25">
      <c r="A41" s="83"/>
      <c r="B41" s="88"/>
      <c r="C41" s="41" t="s">
        <v>578</v>
      </c>
      <c r="D41" s="6"/>
      <c r="E41" s="35"/>
      <c r="F41" s="35"/>
      <c r="G41" s="42">
        <v>1.86089301956028</v>
      </c>
      <c r="H41" s="42">
        <v>3.1101251713446598</v>
      </c>
      <c r="I41" s="6"/>
      <c r="J41" s="6"/>
      <c r="K41" s="6"/>
      <c r="L41" s="6"/>
      <c r="M41" s="16"/>
      <c r="N41" s="16"/>
      <c r="O41" s="16"/>
      <c r="P41" s="16"/>
      <c r="Q41" s="6"/>
      <c r="R41" s="6"/>
      <c r="S41" s="6"/>
      <c r="T41" s="6"/>
      <c r="U41" s="6"/>
      <c r="V41" s="6"/>
      <c r="W41" s="6"/>
    </row>
    <row r="42" spans="1:23" ht="31.5" x14ac:dyDescent="0.25">
      <c r="A42" s="83"/>
      <c r="B42" s="88"/>
      <c r="C42" s="41" t="s">
        <v>577</v>
      </c>
      <c r="D42" s="6"/>
      <c r="E42" s="35"/>
      <c r="F42" s="35"/>
      <c r="G42" s="42">
        <v>100</v>
      </c>
      <c r="H42" s="42">
        <v>100</v>
      </c>
      <c r="I42" s="6"/>
      <c r="J42" s="6"/>
      <c r="K42" s="6"/>
      <c r="L42" s="6"/>
      <c r="M42" s="16"/>
      <c r="N42" s="16"/>
      <c r="O42" s="16"/>
      <c r="P42" s="16"/>
      <c r="Q42" s="6"/>
      <c r="R42" s="6"/>
      <c r="S42" s="6"/>
      <c r="T42" s="6"/>
      <c r="U42" s="6"/>
      <c r="V42" s="6"/>
      <c r="W42" s="6"/>
    </row>
    <row r="43" spans="1:23" ht="31.5" x14ac:dyDescent="0.25">
      <c r="A43" s="83"/>
      <c r="B43" s="88"/>
      <c r="C43" s="41" t="s">
        <v>594</v>
      </c>
      <c r="D43" s="6"/>
      <c r="E43" s="35"/>
      <c r="F43" s="35"/>
      <c r="G43" s="42">
        <v>3.8535121742130398</v>
      </c>
      <c r="H43" s="42">
        <v>4.1315792981058204</v>
      </c>
      <c r="I43" s="6"/>
      <c r="J43" s="6"/>
      <c r="K43" s="6"/>
      <c r="L43" s="6"/>
      <c r="M43" s="16"/>
      <c r="N43" s="16"/>
      <c r="O43" s="16"/>
      <c r="P43" s="16"/>
      <c r="Q43" s="6"/>
      <c r="R43" s="6"/>
      <c r="S43" s="6"/>
      <c r="T43" s="6"/>
      <c r="U43" s="6"/>
      <c r="V43" s="6"/>
      <c r="W43" s="6"/>
    </row>
    <row r="44" spans="1:23" ht="31.5" x14ac:dyDescent="0.25">
      <c r="A44" s="83"/>
      <c r="B44" s="88"/>
      <c r="C44" s="41" t="s">
        <v>593</v>
      </c>
      <c r="D44" s="6"/>
      <c r="E44" s="35"/>
      <c r="F44" s="35"/>
      <c r="G44" s="42">
        <v>78.431413546882993</v>
      </c>
      <c r="H44" s="42">
        <v>72.435629402850907</v>
      </c>
      <c r="I44" s="6"/>
      <c r="J44" s="6"/>
      <c r="K44" s="6"/>
      <c r="L44" s="6"/>
      <c r="M44" s="16"/>
      <c r="N44" s="16"/>
      <c r="O44" s="16"/>
      <c r="P44" s="16"/>
      <c r="Q44" s="6"/>
      <c r="R44" s="6"/>
      <c r="S44" s="6"/>
      <c r="T44" s="6"/>
      <c r="U44" s="6"/>
      <c r="V44" s="6"/>
      <c r="W44" s="6"/>
    </row>
    <row r="45" spans="1:23" ht="31.5" x14ac:dyDescent="0.25">
      <c r="A45" s="83"/>
      <c r="B45" s="88"/>
      <c r="C45" s="41" t="s">
        <v>565</v>
      </c>
      <c r="D45" s="6"/>
      <c r="E45" s="35"/>
      <c r="F45" s="35"/>
      <c r="G45" s="42">
        <v>61.737739537703902</v>
      </c>
      <c r="H45" s="42">
        <v>57.355013914204498</v>
      </c>
      <c r="I45" s="6"/>
      <c r="J45" s="6"/>
      <c r="K45" s="6"/>
      <c r="L45" s="6"/>
      <c r="M45" s="16"/>
      <c r="N45" s="16"/>
      <c r="O45" s="16"/>
      <c r="P45" s="16"/>
      <c r="Q45" s="6"/>
      <c r="R45" s="6"/>
      <c r="S45" s="6"/>
      <c r="T45" s="6"/>
      <c r="U45" s="6"/>
      <c r="V45" s="6"/>
      <c r="W45" s="6"/>
    </row>
    <row r="46" spans="1:23" ht="31.5" x14ac:dyDescent="0.25">
      <c r="A46" s="83"/>
      <c r="B46" s="88"/>
      <c r="C46" s="41" t="s">
        <v>546</v>
      </c>
      <c r="D46" s="6"/>
      <c r="E46" s="35"/>
      <c r="F46" s="35"/>
      <c r="G46" s="42">
        <v>61.747148547353397</v>
      </c>
      <c r="H46" s="42">
        <v>57.322751987310902</v>
      </c>
      <c r="I46" s="6"/>
      <c r="J46" s="6"/>
      <c r="K46" s="6"/>
      <c r="L46" s="6"/>
      <c r="M46" s="16"/>
      <c r="N46" s="16"/>
      <c r="O46" s="16"/>
      <c r="P46" s="16"/>
      <c r="Q46" s="6"/>
      <c r="R46" s="6"/>
      <c r="S46" s="6"/>
      <c r="T46" s="6"/>
      <c r="U46" s="6"/>
      <c r="V46" s="6"/>
      <c r="W46" s="6"/>
    </row>
    <row r="47" spans="1:23" ht="47.25" x14ac:dyDescent="0.25">
      <c r="A47" s="83"/>
      <c r="B47" s="88"/>
      <c r="C47" s="41" t="s">
        <v>544</v>
      </c>
      <c r="D47" s="6"/>
      <c r="E47" s="35"/>
      <c r="F47" s="35"/>
      <c r="G47" s="42">
        <v>65.831704180736594</v>
      </c>
      <c r="H47" s="42">
        <v>61.339630318769998</v>
      </c>
      <c r="I47" s="6"/>
      <c r="J47" s="6"/>
      <c r="K47" s="6"/>
      <c r="L47" s="6"/>
      <c r="M47" s="16"/>
      <c r="N47" s="16"/>
      <c r="O47" s="16"/>
      <c r="P47" s="16"/>
      <c r="Q47" s="6"/>
      <c r="R47" s="6"/>
      <c r="S47" s="6"/>
      <c r="T47" s="6"/>
      <c r="U47" s="6"/>
      <c r="V47" s="6"/>
      <c r="W47" s="6"/>
    </row>
    <row r="48" spans="1:23" ht="15.75" x14ac:dyDescent="0.25">
      <c r="A48" s="83"/>
      <c r="B48" s="88"/>
      <c r="C48" s="41" t="s">
        <v>531</v>
      </c>
      <c r="D48" s="6"/>
      <c r="E48" s="35"/>
      <c r="F48" s="35"/>
      <c r="G48" s="42">
        <v>65.823340616603701</v>
      </c>
      <c r="H48" s="42">
        <v>61.327869198362201</v>
      </c>
      <c r="I48" s="6"/>
      <c r="J48" s="6"/>
      <c r="K48" s="6"/>
      <c r="L48" s="6"/>
      <c r="M48" s="16"/>
      <c r="N48" s="16"/>
      <c r="O48" s="16"/>
      <c r="P48" s="16"/>
      <c r="Q48" s="6"/>
      <c r="R48" s="6"/>
      <c r="S48" s="6"/>
      <c r="T48" s="6"/>
      <c r="U48" s="6"/>
      <c r="V48" s="6"/>
      <c r="W48" s="6"/>
    </row>
    <row r="49" spans="1:23" ht="31.5" x14ac:dyDescent="0.25">
      <c r="A49" s="83"/>
      <c r="B49" s="88"/>
      <c r="C49" s="41" t="s">
        <v>559</v>
      </c>
      <c r="D49" s="6"/>
      <c r="E49" s="35"/>
      <c r="F49" s="35"/>
      <c r="G49" s="42">
        <v>3.8336487093975</v>
      </c>
      <c r="H49" s="42">
        <v>4.1035327090866804</v>
      </c>
      <c r="I49" s="6"/>
      <c r="J49" s="6"/>
      <c r="K49" s="6"/>
      <c r="L49" s="6"/>
      <c r="M49" s="16"/>
      <c r="N49" s="16"/>
      <c r="O49" s="16"/>
      <c r="P49" s="16"/>
      <c r="Q49" s="6"/>
      <c r="R49" s="6"/>
      <c r="S49" s="6"/>
      <c r="T49" s="6"/>
      <c r="U49" s="6"/>
      <c r="V49" s="6"/>
      <c r="W49" s="6"/>
    </row>
    <row r="50" spans="1:23" ht="31.5" x14ac:dyDescent="0.25">
      <c r="A50" s="83"/>
      <c r="B50" s="88"/>
      <c r="C50" s="41" t="s">
        <v>533</v>
      </c>
      <c r="D50" s="6"/>
      <c r="E50" s="35"/>
      <c r="F50" s="35"/>
      <c r="G50" s="42">
        <v>0.38367850459473302</v>
      </c>
      <c r="H50" s="42">
        <v>1.5128676544030899</v>
      </c>
      <c r="I50" s="6"/>
      <c r="J50" s="6"/>
      <c r="K50" s="6"/>
      <c r="L50" s="6"/>
      <c r="M50" s="16"/>
      <c r="N50" s="16"/>
      <c r="O50" s="16"/>
      <c r="P50" s="16"/>
      <c r="Q50" s="6"/>
      <c r="R50" s="6"/>
      <c r="S50" s="6"/>
      <c r="T50" s="6"/>
      <c r="U50" s="6"/>
      <c r="V50" s="6"/>
      <c r="W50" s="6"/>
    </row>
    <row r="51" spans="1:23" ht="31.5" x14ac:dyDescent="0.25">
      <c r="A51" s="83"/>
      <c r="B51" s="88"/>
      <c r="C51" s="41" t="s">
        <v>532</v>
      </c>
      <c r="D51" s="6"/>
      <c r="E51" s="16"/>
      <c r="F51" s="16"/>
      <c r="G51" s="42">
        <v>6.7588052648636197</v>
      </c>
      <c r="H51" s="42">
        <v>8.7746120484563104</v>
      </c>
      <c r="I51" s="6"/>
      <c r="J51" s="6"/>
      <c r="K51" s="6"/>
      <c r="L51" s="6"/>
      <c r="M51" s="16"/>
      <c r="N51" s="16"/>
      <c r="O51" s="16"/>
      <c r="P51" s="16"/>
      <c r="Q51" s="6"/>
      <c r="R51" s="6"/>
      <c r="S51" s="6"/>
      <c r="T51" s="6"/>
      <c r="U51" s="6"/>
      <c r="V51" s="6"/>
      <c r="W51" s="6"/>
    </row>
    <row r="52" spans="1:23" ht="31.5" x14ac:dyDescent="0.25">
      <c r="A52" s="83"/>
      <c r="B52" s="88"/>
      <c r="C52" s="41" t="s">
        <v>592</v>
      </c>
      <c r="D52" s="6"/>
      <c r="E52" s="35"/>
      <c r="F52" s="35"/>
      <c r="G52" s="42">
        <v>100</v>
      </c>
      <c r="H52" s="42">
        <v>100</v>
      </c>
      <c r="I52" s="6"/>
      <c r="J52" s="6"/>
      <c r="K52" s="6"/>
      <c r="L52" s="6"/>
      <c r="M52" s="16"/>
      <c r="N52" s="16"/>
      <c r="O52" s="16"/>
      <c r="P52" s="16"/>
      <c r="Q52" s="6"/>
      <c r="R52" s="6"/>
      <c r="S52" s="6"/>
      <c r="T52" s="6"/>
      <c r="U52" s="6"/>
      <c r="V52" s="6"/>
      <c r="W52" s="6"/>
    </row>
    <row r="53" spans="1:23" ht="31.5" x14ac:dyDescent="0.25">
      <c r="A53" s="83"/>
      <c r="B53" s="88"/>
      <c r="C53" s="41" t="s">
        <v>591</v>
      </c>
      <c r="D53" s="6"/>
      <c r="E53" s="35"/>
      <c r="F53" s="35"/>
      <c r="G53" s="42">
        <v>100</v>
      </c>
      <c r="H53" s="42">
        <v>100</v>
      </c>
      <c r="I53" s="6"/>
      <c r="J53" s="6"/>
      <c r="K53" s="6"/>
      <c r="L53" s="6"/>
      <c r="M53" s="16"/>
      <c r="N53" s="16"/>
      <c r="O53" s="16"/>
      <c r="P53" s="16"/>
      <c r="Q53" s="6"/>
      <c r="R53" s="6"/>
      <c r="S53" s="6"/>
      <c r="T53" s="6"/>
      <c r="U53" s="6"/>
      <c r="V53" s="6"/>
      <c r="W53" s="6"/>
    </row>
    <row r="54" spans="1:23" ht="31.5" x14ac:dyDescent="0.25">
      <c r="A54" s="83"/>
      <c r="B54" s="88"/>
      <c r="C54" s="41" t="s">
        <v>548</v>
      </c>
      <c r="D54" s="6"/>
      <c r="E54" s="35"/>
      <c r="F54" s="35"/>
      <c r="G54" s="42">
        <v>100</v>
      </c>
      <c r="H54" s="42">
        <v>100</v>
      </c>
      <c r="I54" s="6"/>
      <c r="J54" s="6"/>
      <c r="K54" s="6"/>
      <c r="L54" s="6"/>
      <c r="M54" s="16"/>
      <c r="N54" s="16"/>
      <c r="O54" s="16"/>
      <c r="P54" s="16"/>
      <c r="Q54" s="6"/>
      <c r="R54" s="6"/>
      <c r="S54" s="6"/>
      <c r="T54" s="6"/>
      <c r="U54" s="6"/>
      <c r="V54" s="6"/>
      <c r="W54" s="6"/>
    </row>
    <row r="55" spans="1:23" ht="31.5" x14ac:dyDescent="0.25">
      <c r="A55" s="83"/>
      <c r="B55" s="88"/>
      <c r="C55" s="41" t="s">
        <v>558</v>
      </c>
      <c r="D55" s="46"/>
      <c r="E55" s="35"/>
      <c r="F55" s="35"/>
      <c r="G55" s="42">
        <v>100</v>
      </c>
      <c r="H55" s="42">
        <v>100</v>
      </c>
      <c r="I55" s="6"/>
      <c r="J55" s="6"/>
      <c r="K55" s="6"/>
      <c r="L55" s="6"/>
      <c r="M55" s="16"/>
      <c r="N55" s="16"/>
      <c r="O55" s="16"/>
      <c r="P55" s="16"/>
      <c r="Q55" s="6"/>
      <c r="R55" s="6"/>
      <c r="S55" s="6"/>
      <c r="T55" s="6"/>
      <c r="U55" s="6"/>
      <c r="V55" s="6"/>
      <c r="W55" s="6"/>
    </row>
    <row r="56" spans="1:23" ht="31.5" x14ac:dyDescent="0.25">
      <c r="A56" s="83"/>
      <c r="B56" s="88"/>
      <c r="C56" s="41" t="s">
        <v>536</v>
      </c>
      <c r="D56" s="46"/>
      <c r="E56" s="35"/>
      <c r="F56" s="35"/>
      <c r="G56" s="42">
        <v>99.474140905146697</v>
      </c>
      <c r="H56" s="42">
        <v>99.584765029169901</v>
      </c>
      <c r="I56" s="6"/>
      <c r="J56" s="6"/>
      <c r="K56" s="6"/>
      <c r="L56" s="6"/>
      <c r="M56" s="16"/>
      <c r="N56" s="16"/>
      <c r="O56" s="16"/>
      <c r="P56" s="16"/>
      <c r="Q56" s="6"/>
      <c r="R56" s="6"/>
      <c r="S56" s="6"/>
      <c r="T56" s="6"/>
      <c r="U56" s="6"/>
      <c r="V56" s="6"/>
      <c r="W56" s="6"/>
    </row>
    <row r="57" spans="1:23" ht="31.5" x14ac:dyDescent="0.25">
      <c r="A57" s="83"/>
      <c r="B57" s="88"/>
      <c r="C57" s="41" t="s">
        <v>547</v>
      </c>
      <c r="D57" s="46"/>
      <c r="E57" s="35"/>
      <c r="F57" s="35"/>
      <c r="G57" s="42">
        <v>1.3277158060907599</v>
      </c>
      <c r="H57" s="42">
        <v>1.9618583946744801</v>
      </c>
      <c r="I57" s="6"/>
      <c r="J57" s="6"/>
      <c r="K57" s="6"/>
      <c r="L57" s="6"/>
      <c r="M57" s="16"/>
      <c r="N57" s="16"/>
      <c r="O57" s="16"/>
      <c r="P57" s="16"/>
      <c r="Q57" s="6"/>
      <c r="R57" s="6"/>
      <c r="S57" s="6"/>
      <c r="T57" s="6"/>
      <c r="U57" s="6"/>
      <c r="V57" s="6"/>
      <c r="W57" s="6"/>
    </row>
    <row r="58" spans="1:23" ht="31.5" x14ac:dyDescent="0.25">
      <c r="A58" s="83"/>
      <c r="B58" s="88"/>
      <c r="C58" s="41" t="s">
        <v>545</v>
      </c>
      <c r="D58" s="46"/>
      <c r="E58" s="35"/>
      <c r="F58" s="35"/>
      <c r="G58" s="42">
        <v>3.1363365498206998E-3</v>
      </c>
      <c r="H58" s="42">
        <v>1.2921665263750299E-3</v>
      </c>
      <c r="I58" s="6"/>
      <c r="J58" s="6"/>
      <c r="K58" s="6"/>
      <c r="L58" s="6"/>
      <c r="M58" s="16"/>
      <c r="N58" s="16"/>
      <c r="O58" s="16"/>
      <c r="P58" s="16"/>
      <c r="Q58" s="6"/>
      <c r="R58" s="6"/>
      <c r="S58" s="6"/>
      <c r="T58" s="6"/>
      <c r="U58" s="6"/>
      <c r="V58" s="6"/>
      <c r="W58" s="6"/>
    </row>
    <row r="59" spans="1:23" ht="15.75" x14ac:dyDescent="0.25">
      <c r="A59" s="83"/>
      <c r="B59" s="88"/>
      <c r="C59" s="41" t="s">
        <v>551</v>
      </c>
      <c r="D59" s="46"/>
      <c r="E59" s="35"/>
      <c r="F59" s="35"/>
      <c r="G59" s="42">
        <v>8.3635641328552099E-3</v>
      </c>
      <c r="H59" s="42">
        <v>2.91169349926923E-3</v>
      </c>
      <c r="I59" s="6"/>
      <c r="J59" s="6"/>
      <c r="K59" s="6"/>
      <c r="L59" s="6"/>
      <c r="M59" s="16"/>
      <c r="N59" s="16"/>
      <c r="O59" s="16"/>
      <c r="P59" s="16"/>
      <c r="Q59" s="6"/>
      <c r="R59" s="6"/>
      <c r="S59" s="6"/>
      <c r="T59" s="6"/>
      <c r="U59" s="6"/>
      <c r="V59" s="6"/>
      <c r="W59" s="6"/>
    </row>
    <row r="60" spans="1:23" ht="15.75" x14ac:dyDescent="0.25">
      <c r="A60" s="83"/>
      <c r="B60" s="88"/>
      <c r="C60" s="41" t="s">
        <v>553</v>
      </c>
      <c r="D60" s="46"/>
      <c r="E60" s="35"/>
      <c r="F60" s="35"/>
      <c r="G60" s="42">
        <v>95.730400510177404</v>
      </c>
      <c r="H60" s="42">
        <v>95.176829444152204</v>
      </c>
      <c r="I60" s="6"/>
      <c r="J60" s="6"/>
      <c r="K60" s="6"/>
      <c r="L60" s="6"/>
      <c r="M60" s="16"/>
      <c r="N60" s="16"/>
      <c r="O60" s="16"/>
      <c r="P60" s="16"/>
      <c r="Q60" s="6"/>
      <c r="R60" s="6"/>
      <c r="S60" s="6"/>
      <c r="T60" s="6"/>
      <c r="U60" s="6"/>
      <c r="V60" s="6"/>
      <c r="W60" s="6"/>
    </row>
    <row r="61" spans="1:23" ht="31.5" x14ac:dyDescent="0.25">
      <c r="A61" s="83"/>
      <c r="B61" s="88"/>
      <c r="C61" s="41" t="s">
        <v>560</v>
      </c>
      <c r="D61" s="46"/>
      <c r="E61" s="35"/>
      <c r="F61" s="35"/>
      <c r="G61" s="42">
        <v>0.91894660909746595</v>
      </c>
      <c r="H61" s="42">
        <v>0.92638965456515598</v>
      </c>
      <c r="I61" s="6"/>
      <c r="J61" s="6"/>
      <c r="K61" s="6"/>
      <c r="L61" s="6"/>
      <c r="M61" s="16"/>
      <c r="N61" s="16"/>
      <c r="O61" s="16"/>
      <c r="P61" s="16"/>
      <c r="Q61" s="6"/>
      <c r="R61" s="6"/>
      <c r="S61" s="6"/>
      <c r="T61" s="6"/>
      <c r="U61" s="6"/>
      <c r="V61" s="6"/>
      <c r="W61" s="6"/>
    </row>
    <row r="62" spans="1:23" ht="31.5" x14ac:dyDescent="0.25">
      <c r="A62" s="83"/>
      <c r="B62" s="88"/>
      <c r="C62" s="41" t="s">
        <v>563</v>
      </c>
      <c r="D62" s="46"/>
      <c r="E62" s="35"/>
      <c r="F62" s="35"/>
      <c r="G62" s="42">
        <v>7.17384713495656</v>
      </c>
      <c r="H62" s="42">
        <v>9.0400636261631693</v>
      </c>
      <c r="I62" s="6"/>
      <c r="J62" s="6"/>
      <c r="K62" s="6"/>
      <c r="L62" s="6"/>
      <c r="M62" s="16"/>
      <c r="N62" s="16"/>
      <c r="O62" s="16"/>
      <c r="P62" s="16"/>
      <c r="Q62" s="6"/>
      <c r="R62" s="6"/>
      <c r="S62" s="6"/>
      <c r="T62" s="6"/>
      <c r="U62" s="6"/>
      <c r="V62" s="6"/>
      <c r="W62" s="6"/>
    </row>
    <row r="63" spans="1:23" ht="31.5" x14ac:dyDescent="0.25">
      <c r="A63" s="83"/>
      <c r="B63" s="88"/>
      <c r="C63" s="41" t="s">
        <v>564</v>
      </c>
      <c r="D63" s="46"/>
      <c r="E63" s="16"/>
      <c r="F63" s="16"/>
      <c r="G63" s="42">
        <v>100</v>
      </c>
      <c r="H63" s="42">
        <v>100</v>
      </c>
      <c r="I63" s="6"/>
      <c r="J63" s="6"/>
      <c r="K63" s="6"/>
      <c r="L63" s="6"/>
      <c r="M63" s="16"/>
      <c r="N63" s="16"/>
      <c r="O63" s="16"/>
      <c r="P63" s="16"/>
      <c r="Q63" s="6"/>
      <c r="R63" s="6"/>
      <c r="S63" s="6"/>
      <c r="T63" s="6"/>
      <c r="U63" s="6"/>
      <c r="V63" s="6"/>
      <c r="W63" s="6"/>
    </row>
    <row r="64" spans="1:23" ht="31.5" x14ac:dyDescent="0.25">
      <c r="A64" s="83"/>
      <c r="B64" s="88"/>
      <c r="C64" s="41" t="s">
        <v>561</v>
      </c>
      <c r="D64" s="46"/>
      <c r="E64" s="16"/>
      <c r="F64" s="16"/>
      <c r="G64" s="42">
        <v>0.103499106144083</v>
      </c>
      <c r="H64" s="42">
        <v>0.115709639567854</v>
      </c>
      <c r="I64" s="6"/>
      <c r="J64" s="6"/>
      <c r="K64" s="6"/>
      <c r="L64" s="6"/>
      <c r="M64" s="16"/>
      <c r="N64" s="16"/>
      <c r="O64" s="16"/>
      <c r="P64" s="16"/>
      <c r="Q64" s="6"/>
      <c r="R64" s="6"/>
      <c r="S64" s="6"/>
      <c r="T64" s="6"/>
      <c r="U64" s="6"/>
      <c r="V64" s="6"/>
      <c r="W64" s="6"/>
    </row>
    <row r="65" spans="1:23" ht="31.5" x14ac:dyDescent="0.25">
      <c r="A65" s="83"/>
      <c r="B65" s="88"/>
      <c r="C65" s="41" t="s">
        <v>562</v>
      </c>
      <c r="D65" s="46"/>
      <c r="E65" s="16"/>
      <c r="F65" s="16"/>
      <c r="G65" s="42">
        <v>0.109771779243724</v>
      </c>
      <c r="H65" s="42">
        <v>0.13915494480981799</v>
      </c>
      <c r="I65" s="6"/>
      <c r="J65" s="6"/>
      <c r="K65" s="6"/>
      <c r="L65" s="6"/>
      <c r="M65" s="16"/>
      <c r="N65" s="16"/>
      <c r="O65" s="16"/>
      <c r="P65" s="16"/>
      <c r="Q65" s="6"/>
      <c r="R65" s="6"/>
      <c r="S65" s="6"/>
      <c r="T65" s="6"/>
      <c r="U65" s="6"/>
      <c r="V65" s="6"/>
      <c r="W65" s="6"/>
    </row>
    <row r="66" spans="1:23" ht="47.25" x14ac:dyDescent="0.25">
      <c r="A66" s="83"/>
      <c r="B66" s="88"/>
      <c r="C66" s="41" t="s">
        <v>598</v>
      </c>
      <c r="D66" s="46"/>
      <c r="E66" s="16"/>
      <c r="F66" s="16"/>
      <c r="G66" s="42">
        <v>4.1817820664275997E-3</v>
      </c>
      <c r="H66" s="42">
        <v>2.1696328603605101E-2</v>
      </c>
      <c r="I66" s="6"/>
      <c r="J66" s="6"/>
      <c r="K66" s="6"/>
      <c r="L66" s="6"/>
      <c r="M66" s="16"/>
      <c r="N66" s="16"/>
      <c r="O66" s="16"/>
      <c r="P66" s="16"/>
      <c r="Q66" s="6"/>
      <c r="R66" s="6"/>
      <c r="S66" s="6"/>
      <c r="T66" s="6"/>
      <c r="U66" s="6"/>
      <c r="V66" s="6"/>
      <c r="W66" s="6"/>
    </row>
    <row r="67" spans="1:23" ht="47.25" x14ac:dyDescent="0.25">
      <c r="A67" s="83"/>
      <c r="B67" s="88"/>
      <c r="C67" s="41" t="s">
        <v>597</v>
      </c>
      <c r="D67" s="46"/>
      <c r="E67" s="16"/>
      <c r="F67" s="16"/>
      <c r="G67" s="42">
        <v>61.737739537703902</v>
      </c>
      <c r="H67" s="42">
        <v>57.355013914204498</v>
      </c>
      <c r="I67" s="6"/>
      <c r="J67" s="6"/>
      <c r="K67" s="6"/>
      <c r="L67" s="6"/>
      <c r="M67" s="16"/>
      <c r="N67" s="16"/>
      <c r="O67" s="16"/>
      <c r="P67" s="16"/>
      <c r="Q67" s="6"/>
      <c r="R67" s="6"/>
      <c r="S67" s="6"/>
      <c r="T67" s="6"/>
      <c r="U67" s="6"/>
      <c r="V67" s="6"/>
      <c r="W67" s="6"/>
    </row>
    <row r="68" spans="1:23" ht="15.75" x14ac:dyDescent="0.25">
      <c r="A68" s="83"/>
      <c r="B68" s="88"/>
      <c r="C68" s="41" t="s">
        <v>552</v>
      </c>
      <c r="D68" s="46"/>
      <c r="E68" s="16"/>
      <c r="F68" s="16"/>
      <c r="G68" s="42">
        <v>61.747148547353397</v>
      </c>
      <c r="H68" s="42">
        <v>57.322751987310902</v>
      </c>
      <c r="I68" s="6"/>
      <c r="J68" s="6"/>
      <c r="K68" s="6"/>
      <c r="L68" s="6"/>
      <c r="M68" s="16"/>
      <c r="N68" s="16"/>
      <c r="O68" s="16"/>
      <c r="P68" s="16"/>
      <c r="Q68" s="6"/>
      <c r="R68" s="6"/>
      <c r="S68" s="6"/>
      <c r="T68" s="6"/>
      <c r="U68" s="6"/>
      <c r="V68" s="6"/>
      <c r="W68" s="6"/>
    </row>
    <row r="69" spans="1:23" ht="31.5" x14ac:dyDescent="0.25">
      <c r="A69" s="83"/>
      <c r="B69" s="88"/>
      <c r="C69" s="41" t="s">
        <v>590</v>
      </c>
      <c r="D69" s="46"/>
      <c r="E69" s="16"/>
      <c r="F69" s="16"/>
      <c r="G69" s="42">
        <v>1.33817026125683</v>
      </c>
      <c r="H69" s="42">
        <v>3.7389524125341498</v>
      </c>
      <c r="I69" s="6"/>
      <c r="J69" s="6"/>
      <c r="K69" s="6"/>
      <c r="L69" s="6"/>
      <c r="M69" s="16"/>
      <c r="N69" s="16"/>
      <c r="O69" s="16"/>
      <c r="P69" s="16"/>
      <c r="Q69" s="6"/>
      <c r="R69" s="6"/>
      <c r="S69" s="6"/>
      <c r="T69" s="6"/>
      <c r="U69" s="6"/>
      <c r="V69" s="6"/>
      <c r="W69" s="6"/>
    </row>
    <row r="70" spans="1:23" ht="31.5" x14ac:dyDescent="0.25">
      <c r="A70" s="83"/>
      <c r="B70" s="88"/>
      <c r="C70" s="41" t="s">
        <v>589</v>
      </c>
      <c r="D70" s="6"/>
      <c r="E70" s="16"/>
      <c r="F70" s="16"/>
      <c r="G70" s="42">
        <v>100</v>
      </c>
      <c r="H70" s="42">
        <v>100</v>
      </c>
      <c r="I70" s="6"/>
      <c r="J70" s="6"/>
      <c r="K70" s="6"/>
      <c r="L70" s="6"/>
      <c r="M70" s="16"/>
      <c r="N70" s="16"/>
      <c r="O70" s="16"/>
      <c r="P70" s="16"/>
      <c r="Q70" s="6"/>
      <c r="R70" s="6"/>
      <c r="S70" s="6"/>
      <c r="T70" s="6"/>
      <c r="U70" s="6"/>
      <c r="V70" s="6"/>
      <c r="W70" s="6"/>
    </row>
    <row r="71" spans="1:23" ht="15.75" x14ac:dyDescent="0.25">
      <c r="A71" s="83"/>
      <c r="B71" s="88"/>
      <c r="C71" s="41" t="s">
        <v>542</v>
      </c>
      <c r="D71" s="6"/>
      <c r="E71" s="16"/>
      <c r="F71" s="16"/>
      <c r="G71" s="42">
        <v>100</v>
      </c>
      <c r="H71" s="42">
        <v>100</v>
      </c>
      <c r="I71" s="6"/>
      <c r="J71" s="6"/>
      <c r="K71" s="6"/>
      <c r="L71" s="6"/>
      <c r="M71" s="16"/>
      <c r="N71" s="16"/>
      <c r="O71" s="16"/>
      <c r="P71" s="16"/>
      <c r="Q71" s="6"/>
      <c r="R71" s="6"/>
      <c r="S71" s="6"/>
      <c r="T71" s="6"/>
      <c r="U71" s="6"/>
      <c r="V71" s="6"/>
      <c r="W71" s="6"/>
    </row>
    <row r="72" spans="1:23" ht="15.75" x14ac:dyDescent="0.25">
      <c r="A72" s="83"/>
      <c r="B72" s="88"/>
      <c r="C72" s="41" t="s">
        <v>554</v>
      </c>
      <c r="D72" s="6"/>
      <c r="E72" s="16"/>
      <c r="F72" s="16"/>
      <c r="G72" s="42">
        <v>0.52167731278684404</v>
      </c>
      <c r="H72" s="42">
        <v>0.82782784482088001</v>
      </c>
      <c r="I72" s="6"/>
      <c r="J72" s="6"/>
      <c r="K72" s="6"/>
      <c r="L72" s="6"/>
      <c r="M72" s="16"/>
      <c r="N72" s="16"/>
      <c r="O72" s="16"/>
      <c r="P72" s="16"/>
      <c r="Q72" s="6"/>
      <c r="R72" s="6"/>
      <c r="S72" s="6"/>
      <c r="T72" s="6"/>
      <c r="U72" s="6"/>
      <c r="V72" s="6"/>
      <c r="W72" s="6"/>
    </row>
    <row r="73" spans="1:23" ht="31.5" x14ac:dyDescent="0.25">
      <c r="A73" s="84"/>
      <c r="B73" s="89"/>
      <c r="C73" s="41" t="s">
        <v>555</v>
      </c>
      <c r="D73" s="6"/>
      <c r="E73" s="16"/>
      <c r="F73" s="16"/>
      <c r="G73" s="42">
        <v>100</v>
      </c>
      <c r="H73" s="42">
        <v>100</v>
      </c>
      <c r="I73" s="6"/>
      <c r="J73" s="6"/>
      <c r="K73" s="6"/>
      <c r="L73" s="6"/>
      <c r="M73" s="16"/>
      <c r="N73" s="16"/>
      <c r="O73" s="16"/>
      <c r="P73" s="16"/>
      <c r="Q73" s="6"/>
      <c r="R73" s="6"/>
      <c r="S73" s="6"/>
      <c r="T73" s="6"/>
      <c r="U73" s="6"/>
      <c r="V73" s="6"/>
      <c r="W73" s="6"/>
    </row>
    <row r="74" spans="1:23" ht="15.75" x14ac:dyDescent="0.25">
      <c r="A74" s="47"/>
      <c r="B74" s="6"/>
      <c r="C74" s="6"/>
      <c r="D74" s="6"/>
      <c r="E74" s="16"/>
      <c r="F74" s="16"/>
      <c r="G74" s="16"/>
      <c r="H74" s="16"/>
      <c r="I74" s="6"/>
      <c r="J74" s="6"/>
      <c r="K74" s="6"/>
      <c r="L74" s="6"/>
      <c r="M74" s="16"/>
      <c r="N74" s="16"/>
      <c r="O74" s="16"/>
      <c r="P74" s="16"/>
      <c r="Q74" s="6"/>
      <c r="R74" s="6"/>
      <c r="S74" s="6"/>
      <c r="T74" s="6"/>
      <c r="U74" s="6"/>
      <c r="V74" s="6"/>
      <c r="W74" s="6"/>
    </row>
    <row r="75" spans="1:23" ht="15.75" x14ac:dyDescent="0.25">
      <c r="A75" s="47"/>
      <c r="B75" s="6"/>
      <c r="C75" s="6"/>
      <c r="D75" s="6"/>
      <c r="E75" s="16"/>
      <c r="F75" s="16"/>
      <c r="G75" s="16"/>
      <c r="H75" s="16"/>
      <c r="I75" s="6"/>
      <c r="J75" s="6"/>
      <c r="K75" s="6"/>
      <c r="L75" s="6"/>
      <c r="M75" s="16"/>
      <c r="N75" s="16"/>
      <c r="O75" s="16"/>
      <c r="P75" s="16"/>
      <c r="Q75" s="6"/>
      <c r="R75" s="6"/>
      <c r="S75" s="6"/>
      <c r="T75" s="6"/>
      <c r="U75" s="6"/>
      <c r="V75" s="6"/>
      <c r="W75" s="6"/>
    </row>
    <row r="76" spans="1:23" ht="15.75" x14ac:dyDescent="0.25">
      <c r="A76" s="47"/>
      <c r="B76" s="6"/>
      <c r="C76" s="6"/>
      <c r="D76" s="6"/>
      <c r="E76" s="16"/>
      <c r="F76" s="16"/>
      <c r="G76" s="16"/>
      <c r="H76" s="16"/>
      <c r="I76" s="6"/>
      <c r="J76" s="6"/>
      <c r="K76" s="6"/>
      <c r="L76" s="6"/>
      <c r="M76" s="16"/>
      <c r="N76" s="16"/>
      <c r="O76" s="16"/>
      <c r="P76" s="16"/>
      <c r="Q76" s="6"/>
      <c r="R76" s="6"/>
      <c r="S76" s="6"/>
      <c r="T76" s="6"/>
      <c r="U76" s="6"/>
      <c r="V76" s="6"/>
      <c r="W76" s="6"/>
    </row>
    <row r="77" spans="1:23" ht="15.75" x14ac:dyDescent="0.25">
      <c r="A77" s="47"/>
      <c r="B77" s="6"/>
      <c r="C77" s="6"/>
      <c r="D77" s="6"/>
      <c r="E77" s="16"/>
      <c r="F77" s="16"/>
      <c r="G77" s="16"/>
      <c r="H77" s="16"/>
      <c r="I77" s="6"/>
      <c r="J77" s="6"/>
      <c r="K77" s="6"/>
      <c r="L77" s="6"/>
      <c r="M77" s="16"/>
      <c r="N77" s="16"/>
      <c r="O77" s="16"/>
      <c r="P77" s="16"/>
      <c r="Q77" s="6"/>
      <c r="R77" s="6"/>
      <c r="S77" s="6"/>
      <c r="T77" s="6"/>
      <c r="U77" s="6"/>
      <c r="V77" s="6"/>
      <c r="W77" s="6"/>
    </row>
    <row r="78" spans="1:23" ht="15.75" x14ac:dyDescent="0.25">
      <c r="A78" s="47"/>
      <c r="B78" s="6"/>
      <c r="C78" s="6"/>
      <c r="D78" s="6"/>
      <c r="E78" s="16"/>
      <c r="F78" s="16"/>
      <c r="G78" s="16"/>
      <c r="H78" s="16"/>
      <c r="I78" s="6"/>
      <c r="J78" s="6"/>
      <c r="K78" s="6"/>
      <c r="L78" s="6"/>
      <c r="M78" s="16"/>
      <c r="N78" s="16"/>
      <c r="O78" s="16"/>
      <c r="P78" s="16"/>
      <c r="Q78" s="6"/>
      <c r="R78" s="6"/>
      <c r="S78" s="6"/>
      <c r="T78" s="6"/>
      <c r="U78" s="6"/>
      <c r="V78" s="6"/>
      <c r="W78" s="6"/>
    </row>
    <row r="79" spans="1:23" ht="15.75" x14ac:dyDescent="0.25">
      <c r="A79" s="47"/>
      <c r="B79" s="6"/>
      <c r="C79" s="6"/>
      <c r="D79" s="6"/>
      <c r="E79" s="16"/>
      <c r="F79" s="16"/>
      <c r="G79" s="16"/>
      <c r="H79" s="16"/>
      <c r="I79" s="6"/>
      <c r="J79" s="6"/>
      <c r="K79" s="6"/>
      <c r="L79" s="6"/>
      <c r="M79" s="16"/>
      <c r="N79" s="16"/>
      <c r="O79" s="16"/>
      <c r="P79" s="16"/>
      <c r="Q79" s="6"/>
      <c r="R79" s="6"/>
      <c r="S79" s="6"/>
      <c r="T79" s="6"/>
      <c r="U79" s="6"/>
      <c r="V79" s="6"/>
      <c r="W79" s="6"/>
    </row>
    <row r="80" spans="1:23" ht="15.75" x14ac:dyDescent="0.25">
      <c r="A80" s="47"/>
      <c r="B80" s="6"/>
      <c r="C80" s="6"/>
      <c r="D80" s="6"/>
      <c r="E80" s="16"/>
      <c r="F80" s="16"/>
      <c r="G80" s="16"/>
      <c r="H80" s="16"/>
      <c r="I80" s="6"/>
      <c r="J80" s="6"/>
      <c r="K80" s="6"/>
      <c r="L80" s="6"/>
      <c r="M80" s="16"/>
      <c r="N80" s="16"/>
      <c r="O80" s="16"/>
      <c r="P80" s="16"/>
      <c r="Q80" s="6"/>
      <c r="R80" s="6"/>
      <c r="S80" s="6"/>
      <c r="T80" s="6"/>
      <c r="U80" s="6"/>
      <c r="V80" s="6"/>
      <c r="W80" s="6"/>
    </row>
    <row r="81" spans="1:23" ht="15.75" x14ac:dyDescent="0.25">
      <c r="A81" s="47"/>
      <c r="B81" s="6"/>
      <c r="C81" s="6"/>
      <c r="D81" s="6"/>
      <c r="E81" s="16"/>
      <c r="F81" s="16"/>
      <c r="G81" s="16"/>
      <c r="H81" s="16"/>
      <c r="I81" s="6"/>
      <c r="J81" s="6"/>
      <c r="K81" s="6"/>
      <c r="L81" s="6"/>
      <c r="M81" s="16"/>
      <c r="N81" s="16"/>
      <c r="O81" s="16"/>
      <c r="P81" s="16"/>
      <c r="Q81" s="6"/>
      <c r="R81" s="6"/>
      <c r="S81" s="6"/>
      <c r="T81" s="6"/>
      <c r="U81" s="6"/>
      <c r="V81" s="6"/>
      <c r="W81" s="6"/>
    </row>
    <row r="82" spans="1:23" ht="15.75" x14ac:dyDescent="0.25">
      <c r="A82" s="47"/>
      <c r="B82" s="6"/>
      <c r="C82" s="6"/>
      <c r="D82" s="6"/>
      <c r="E82" s="16"/>
      <c r="F82" s="16"/>
      <c r="G82" s="16"/>
      <c r="H82" s="16"/>
      <c r="I82" s="6"/>
      <c r="J82" s="6"/>
      <c r="K82" s="6"/>
      <c r="L82" s="6"/>
      <c r="M82" s="16"/>
      <c r="N82" s="16"/>
      <c r="O82" s="16"/>
      <c r="P82" s="16"/>
      <c r="Q82" s="6"/>
      <c r="R82" s="6"/>
      <c r="S82" s="6"/>
      <c r="T82" s="6"/>
      <c r="U82" s="6"/>
      <c r="V82" s="6"/>
      <c r="W82" s="6"/>
    </row>
    <row r="83" spans="1:23" ht="15.75" x14ac:dyDescent="0.25">
      <c r="A83" s="47"/>
      <c r="B83" s="6"/>
      <c r="C83" s="6"/>
      <c r="D83" s="6"/>
      <c r="E83" s="16"/>
      <c r="F83" s="16"/>
      <c r="G83" s="16"/>
      <c r="H83" s="16"/>
      <c r="I83" s="6"/>
      <c r="J83" s="6"/>
      <c r="K83" s="6"/>
      <c r="L83" s="6"/>
      <c r="M83" s="16"/>
      <c r="N83" s="16"/>
      <c r="O83" s="16"/>
      <c r="P83" s="16"/>
      <c r="Q83" s="6"/>
      <c r="R83" s="6"/>
      <c r="S83" s="6"/>
      <c r="T83" s="6"/>
      <c r="U83" s="6"/>
      <c r="V83" s="6"/>
      <c r="W83" s="6"/>
    </row>
    <row r="84" spans="1:23" ht="15.75" x14ac:dyDescent="0.25">
      <c r="A84" s="47"/>
      <c r="B84" s="6"/>
      <c r="C84" s="6"/>
      <c r="D84" s="6"/>
      <c r="E84" s="16"/>
      <c r="F84" s="16"/>
      <c r="G84" s="16"/>
      <c r="H84" s="16"/>
      <c r="I84" s="6"/>
      <c r="J84" s="6"/>
      <c r="K84" s="6"/>
      <c r="L84" s="6"/>
      <c r="M84" s="16"/>
      <c r="N84" s="16"/>
      <c r="O84" s="16"/>
      <c r="P84" s="16"/>
      <c r="Q84" s="6"/>
      <c r="R84" s="6"/>
      <c r="S84" s="6"/>
      <c r="T84" s="6"/>
      <c r="U84" s="6"/>
      <c r="V84" s="6"/>
      <c r="W84" s="6"/>
    </row>
    <row r="85" spans="1:23" ht="15.75" x14ac:dyDescent="0.25">
      <c r="A85" s="47"/>
      <c r="B85" s="6"/>
      <c r="C85" s="6"/>
      <c r="D85" s="6"/>
      <c r="E85" s="16"/>
      <c r="F85" s="16"/>
      <c r="G85" s="16"/>
      <c r="H85" s="16"/>
      <c r="I85" s="6"/>
      <c r="J85" s="6"/>
      <c r="K85" s="6"/>
      <c r="L85" s="6"/>
      <c r="M85" s="16"/>
      <c r="N85" s="16"/>
      <c r="O85" s="16"/>
      <c r="P85" s="16"/>
      <c r="Q85" s="6"/>
      <c r="R85" s="6"/>
      <c r="S85" s="6"/>
      <c r="T85" s="6"/>
      <c r="U85" s="6"/>
      <c r="V85" s="6"/>
      <c r="W85" s="6"/>
    </row>
    <row r="86" spans="1:23" ht="15.75" x14ac:dyDescent="0.25">
      <c r="A86" s="47"/>
      <c r="B86" s="6"/>
      <c r="C86" s="6"/>
      <c r="D86" s="6"/>
      <c r="E86" s="16"/>
      <c r="F86" s="16"/>
      <c r="G86" s="16"/>
      <c r="H86" s="16"/>
      <c r="I86" s="6"/>
      <c r="J86" s="6"/>
      <c r="K86" s="6"/>
      <c r="L86" s="6"/>
      <c r="M86" s="16"/>
      <c r="N86" s="16"/>
      <c r="O86" s="16"/>
      <c r="P86" s="16"/>
      <c r="Q86" s="6"/>
      <c r="R86" s="6"/>
      <c r="S86" s="6"/>
      <c r="T86" s="6"/>
      <c r="U86" s="6"/>
      <c r="V86" s="6"/>
      <c r="W86" s="6"/>
    </row>
    <row r="87" spans="1:23" ht="15.75" x14ac:dyDescent="0.25">
      <c r="A87" s="47"/>
      <c r="B87" s="6"/>
      <c r="C87" s="6"/>
      <c r="D87" s="6"/>
      <c r="E87" s="16"/>
      <c r="F87" s="16"/>
      <c r="G87" s="16"/>
      <c r="H87" s="16"/>
      <c r="I87" s="6"/>
      <c r="J87" s="6"/>
      <c r="K87" s="6"/>
      <c r="L87" s="6"/>
      <c r="M87" s="16"/>
      <c r="N87" s="16"/>
      <c r="O87" s="16"/>
      <c r="P87" s="16"/>
      <c r="Q87" s="6"/>
      <c r="R87" s="6"/>
      <c r="S87" s="6"/>
      <c r="T87" s="6"/>
      <c r="U87" s="6"/>
      <c r="V87" s="6"/>
      <c r="W87" s="6"/>
    </row>
    <row r="88" spans="1:23" ht="15.75" x14ac:dyDescent="0.25">
      <c r="A88" s="47"/>
      <c r="B88" s="6"/>
      <c r="C88" s="6"/>
      <c r="D88" s="6"/>
      <c r="E88" s="16"/>
      <c r="F88" s="16"/>
      <c r="G88" s="16"/>
      <c r="H88" s="16"/>
      <c r="I88" s="6"/>
      <c r="J88" s="6"/>
      <c r="K88" s="6"/>
      <c r="L88" s="6"/>
      <c r="M88" s="16"/>
      <c r="N88" s="16"/>
      <c r="O88" s="16"/>
      <c r="P88" s="16"/>
      <c r="Q88" s="6"/>
      <c r="R88" s="6"/>
      <c r="S88" s="6"/>
      <c r="T88" s="6"/>
      <c r="U88" s="6"/>
      <c r="V88" s="6"/>
      <c r="W88" s="6"/>
    </row>
    <row r="89" spans="1:23" ht="15.75" x14ac:dyDescent="0.25">
      <c r="A89" s="47"/>
      <c r="B89" s="6"/>
      <c r="C89" s="6"/>
      <c r="D89" s="6"/>
      <c r="E89" s="16"/>
      <c r="F89" s="16"/>
      <c r="G89" s="16"/>
      <c r="H89" s="16"/>
      <c r="I89" s="6"/>
      <c r="J89" s="6"/>
      <c r="K89" s="6"/>
      <c r="L89" s="6"/>
      <c r="M89" s="16"/>
      <c r="N89" s="16"/>
      <c r="O89" s="16"/>
      <c r="P89" s="16"/>
      <c r="Q89" s="6"/>
      <c r="R89" s="6"/>
      <c r="S89" s="6"/>
      <c r="T89" s="6"/>
      <c r="U89" s="6"/>
      <c r="V89" s="6"/>
      <c r="W89" s="6"/>
    </row>
    <row r="90" spans="1:23" ht="15.75" x14ac:dyDescent="0.25">
      <c r="A90" s="47"/>
      <c r="B90" s="6"/>
      <c r="C90" s="6"/>
      <c r="D90" s="6"/>
      <c r="E90" s="16"/>
      <c r="F90" s="16"/>
      <c r="G90" s="16"/>
      <c r="H90" s="16"/>
      <c r="I90" s="6"/>
      <c r="J90" s="6"/>
      <c r="K90" s="6"/>
      <c r="L90" s="6"/>
      <c r="M90" s="16"/>
      <c r="N90" s="16"/>
      <c r="O90" s="16"/>
      <c r="P90" s="16"/>
      <c r="Q90" s="6"/>
      <c r="R90" s="6"/>
      <c r="S90" s="6"/>
      <c r="T90" s="6"/>
      <c r="U90" s="6"/>
      <c r="V90" s="6"/>
      <c r="W90" s="6"/>
    </row>
    <row r="91" spans="1:23" ht="15.75" x14ac:dyDescent="0.25">
      <c r="A91" s="47"/>
      <c r="B91" s="6"/>
      <c r="C91" s="6"/>
      <c r="D91" s="6"/>
      <c r="E91" s="16"/>
      <c r="F91" s="16"/>
      <c r="G91" s="16"/>
      <c r="H91" s="16"/>
      <c r="I91" s="6"/>
      <c r="J91" s="6"/>
      <c r="K91" s="6"/>
      <c r="L91" s="6"/>
      <c r="M91" s="16"/>
      <c r="N91" s="16"/>
      <c r="O91" s="16"/>
      <c r="P91" s="16"/>
      <c r="Q91" s="6"/>
      <c r="R91" s="6"/>
      <c r="S91" s="6"/>
      <c r="T91" s="6"/>
      <c r="U91" s="6"/>
      <c r="V91" s="6"/>
      <c r="W91" s="6"/>
    </row>
    <row r="92" spans="1:23" ht="15.75" x14ac:dyDescent="0.25">
      <c r="A92" s="47"/>
      <c r="B92" s="6"/>
      <c r="C92" s="6"/>
      <c r="D92" s="6"/>
      <c r="E92" s="16"/>
      <c r="F92" s="16"/>
      <c r="G92" s="16"/>
      <c r="H92" s="16"/>
      <c r="I92" s="6"/>
      <c r="J92" s="6"/>
      <c r="K92" s="6"/>
      <c r="L92" s="6"/>
      <c r="M92" s="16"/>
      <c r="N92" s="16"/>
      <c r="O92" s="16"/>
      <c r="P92" s="16"/>
      <c r="Q92" s="6"/>
      <c r="R92" s="6"/>
      <c r="S92" s="6"/>
      <c r="T92" s="6"/>
      <c r="U92" s="6"/>
      <c r="V92" s="6"/>
      <c r="W92" s="6"/>
    </row>
    <row r="93" spans="1:23" ht="15.75" x14ac:dyDescent="0.25">
      <c r="A93" s="47"/>
      <c r="B93" s="6"/>
      <c r="C93" s="6"/>
      <c r="D93" s="6"/>
      <c r="E93" s="16"/>
      <c r="F93" s="16"/>
      <c r="G93" s="16"/>
      <c r="H93" s="16"/>
      <c r="I93" s="6"/>
      <c r="J93" s="6"/>
      <c r="K93" s="6"/>
      <c r="L93" s="6"/>
      <c r="M93" s="16"/>
      <c r="N93" s="16"/>
      <c r="O93" s="16"/>
      <c r="P93" s="16"/>
      <c r="Q93" s="6"/>
      <c r="R93" s="6"/>
      <c r="S93" s="6"/>
      <c r="T93" s="6"/>
      <c r="U93" s="6"/>
      <c r="V93" s="6"/>
      <c r="W93" s="6"/>
    </row>
    <row r="94" spans="1:23" ht="15.75" x14ac:dyDescent="0.25">
      <c r="A94" s="47"/>
      <c r="B94" s="6"/>
      <c r="C94" s="6"/>
      <c r="D94" s="6"/>
      <c r="E94" s="16"/>
      <c r="F94" s="16"/>
      <c r="G94" s="16"/>
      <c r="H94" s="16"/>
      <c r="I94" s="6"/>
      <c r="J94" s="6"/>
      <c r="K94" s="6"/>
      <c r="L94" s="6"/>
      <c r="M94" s="16"/>
      <c r="N94" s="16"/>
      <c r="O94" s="16"/>
      <c r="P94" s="16"/>
      <c r="Q94" s="6"/>
      <c r="R94" s="6"/>
      <c r="S94" s="6"/>
      <c r="T94" s="6"/>
      <c r="U94" s="6"/>
      <c r="V94" s="6"/>
      <c r="W94" s="6"/>
    </row>
    <row r="95" spans="1:23" ht="15.75" x14ac:dyDescent="0.25">
      <c r="A95" s="47"/>
      <c r="B95" s="6"/>
      <c r="C95" s="6"/>
      <c r="D95" s="6"/>
      <c r="E95" s="16"/>
      <c r="F95" s="16"/>
      <c r="G95" s="16"/>
      <c r="H95" s="16"/>
      <c r="I95" s="6"/>
      <c r="J95" s="6"/>
      <c r="K95" s="6"/>
      <c r="L95" s="6"/>
      <c r="M95" s="16"/>
      <c r="N95" s="16"/>
      <c r="O95" s="16"/>
      <c r="P95" s="16"/>
      <c r="Q95" s="6"/>
      <c r="R95" s="6"/>
      <c r="S95" s="6"/>
      <c r="T95" s="6"/>
      <c r="U95" s="6"/>
      <c r="V95" s="6"/>
      <c r="W95" s="6"/>
    </row>
    <row r="96" spans="1:23" ht="15.75" x14ac:dyDescent="0.25">
      <c r="A96" s="47"/>
      <c r="B96" s="6"/>
      <c r="C96" s="6"/>
      <c r="D96" s="6"/>
      <c r="E96" s="16"/>
      <c r="F96" s="16"/>
      <c r="G96" s="16"/>
      <c r="H96" s="16"/>
      <c r="I96" s="6"/>
      <c r="J96" s="6"/>
      <c r="K96" s="6"/>
      <c r="L96" s="6"/>
      <c r="M96" s="16"/>
      <c r="N96" s="16"/>
      <c r="O96" s="16"/>
      <c r="P96" s="16"/>
      <c r="Q96" s="6"/>
      <c r="R96" s="6"/>
      <c r="S96" s="6"/>
      <c r="T96" s="6"/>
      <c r="U96" s="6"/>
      <c r="V96" s="6"/>
      <c r="W96" s="6"/>
    </row>
    <row r="97" spans="1:23" ht="15.75" x14ac:dyDescent="0.25">
      <c r="A97" s="47"/>
      <c r="B97" s="6"/>
      <c r="C97" s="6"/>
      <c r="D97" s="6"/>
      <c r="E97" s="16"/>
      <c r="F97" s="16"/>
      <c r="G97" s="16"/>
      <c r="H97" s="16"/>
      <c r="I97" s="6"/>
      <c r="J97" s="6"/>
      <c r="K97" s="6"/>
      <c r="L97" s="6"/>
      <c r="M97" s="16"/>
      <c r="N97" s="16"/>
      <c r="O97" s="16"/>
      <c r="P97" s="16"/>
      <c r="Q97" s="6"/>
      <c r="R97" s="6"/>
      <c r="S97" s="6"/>
      <c r="T97" s="6"/>
      <c r="U97" s="6"/>
      <c r="V97" s="6"/>
      <c r="W97" s="6"/>
    </row>
    <row r="98" spans="1:23" ht="15.75" x14ac:dyDescent="0.25">
      <c r="A98" s="47"/>
      <c r="B98" s="6"/>
      <c r="C98" s="6"/>
      <c r="D98" s="6"/>
      <c r="E98" s="16"/>
      <c r="F98" s="16"/>
      <c r="G98" s="16"/>
      <c r="H98" s="16"/>
      <c r="I98" s="6"/>
      <c r="J98" s="6"/>
      <c r="K98" s="6"/>
      <c r="L98" s="6"/>
      <c r="M98" s="16"/>
      <c r="N98" s="16"/>
      <c r="O98" s="16"/>
      <c r="P98" s="16"/>
      <c r="Q98" s="6"/>
      <c r="R98" s="6"/>
      <c r="S98" s="6"/>
      <c r="T98" s="6"/>
      <c r="U98" s="6"/>
      <c r="V98" s="6"/>
      <c r="W98" s="6"/>
    </row>
    <row r="99" spans="1:23" ht="15.75" x14ac:dyDescent="0.25">
      <c r="A99" s="47"/>
      <c r="B99" s="6"/>
      <c r="C99" s="6"/>
      <c r="D99" s="6"/>
      <c r="E99" s="16"/>
      <c r="F99" s="16"/>
      <c r="G99" s="16"/>
      <c r="H99" s="16"/>
      <c r="I99" s="6"/>
      <c r="J99" s="6"/>
      <c r="K99" s="6"/>
      <c r="L99" s="6"/>
      <c r="M99" s="16"/>
      <c r="N99" s="16"/>
      <c r="O99" s="16"/>
      <c r="P99" s="16"/>
      <c r="Q99" s="6"/>
      <c r="R99" s="6"/>
      <c r="S99" s="6"/>
      <c r="T99" s="6"/>
      <c r="U99" s="6"/>
      <c r="V99" s="6"/>
      <c r="W99" s="6"/>
    </row>
    <row r="100" spans="1:23" ht="15.75" x14ac:dyDescent="0.25">
      <c r="A100" s="47"/>
      <c r="B100" s="6"/>
      <c r="C100" s="6"/>
      <c r="D100" s="6"/>
      <c r="E100" s="16"/>
      <c r="F100" s="16"/>
      <c r="G100" s="16"/>
      <c r="H100" s="16"/>
      <c r="I100" s="6"/>
      <c r="J100" s="6"/>
      <c r="K100" s="6"/>
      <c r="L100" s="6"/>
      <c r="M100" s="16"/>
      <c r="N100" s="16"/>
      <c r="O100" s="16"/>
      <c r="P100" s="16"/>
      <c r="Q100" s="6"/>
      <c r="R100" s="6"/>
      <c r="S100" s="6"/>
      <c r="T100" s="6"/>
      <c r="U100" s="6"/>
      <c r="V100" s="6"/>
      <c r="W100" s="6"/>
    </row>
    <row r="101" spans="1:23" ht="15.75" x14ac:dyDescent="0.25">
      <c r="A101" s="47"/>
      <c r="B101" s="6"/>
      <c r="C101" s="6"/>
      <c r="D101" s="6"/>
      <c r="E101" s="16"/>
      <c r="F101" s="16"/>
      <c r="G101" s="16"/>
      <c r="H101" s="16"/>
      <c r="I101" s="6"/>
      <c r="J101" s="6"/>
      <c r="K101" s="6"/>
      <c r="L101" s="6"/>
      <c r="M101" s="16"/>
      <c r="N101" s="16"/>
      <c r="O101" s="16"/>
      <c r="P101" s="16"/>
      <c r="Q101" s="6"/>
      <c r="R101" s="6"/>
      <c r="S101" s="6"/>
      <c r="T101" s="6"/>
      <c r="U101" s="6"/>
      <c r="V101" s="6"/>
      <c r="W101" s="6"/>
    </row>
    <row r="102" spans="1:23" ht="15.75" x14ac:dyDescent="0.25">
      <c r="A102" s="47"/>
      <c r="B102" s="6"/>
      <c r="C102" s="6"/>
      <c r="D102" s="6"/>
      <c r="E102" s="16"/>
      <c r="F102" s="16"/>
      <c r="G102" s="16"/>
      <c r="H102" s="16"/>
      <c r="I102" s="6"/>
      <c r="J102" s="6"/>
      <c r="K102" s="6"/>
      <c r="L102" s="6"/>
      <c r="M102" s="16"/>
      <c r="N102" s="16"/>
      <c r="O102" s="16"/>
      <c r="P102" s="16"/>
      <c r="Q102" s="6"/>
      <c r="R102" s="6"/>
      <c r="S102" s="6"/>
      <c r="T102" s="6"/>
      <c r="U102" s="6"/>
      <c r="V102" s="6"/>
      <c r="W102" s="6"/>
    </row>
    <row r="103" spans="1:23" ht="15.75" x14ac:dyDescent="0.25">
      <c r="A103" s="47"/>
      <c r="B103" s="6"/>
      <c r="C103" s="6"/>
      <c r="D103" s="6"/>
      <c r="E103" s="16"/>
      <c r="F103" s="16"/>
      <c r="G103" s="16"/>
      <c r="H103" s="16"/>
      <c r="I103" s="6"/>
      <c r="J103" s="6"/>
      <c r="K103" s="6"/>
      <c r="L103" s="6"/>
      <c r="M103" s="16"/>
      <c r="N103" s="16"/>
      <c r="O103" s="16"/>
      <c r="P103" s="16"/>
      <c r="Q103" s="6"/>
      <c r="R103" s="6"/>
      <c r="S103" s="6"/>
      <c r="T103" s="6"/>
      <c r="U103" s="6"/>
      <c r="V103" s="6"/>
      <c r="W103" s="6"/>
    </row>
    <row r="104" spans="1:23" ht="15.75" x14ac:dyDescent="0.25">
      <c r="A104" s="47"/>
      <c r="B104" s="6"/>
      <c r="C104" s="6"/>
      <c r="D104" s="6"/>
      <c r="E104" s="16"/>
      <c r="F104" s="16"/>
      <c r="G104" s="16"/>
      <c r="H104" s="1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x14ac:dyDescent="0.25">
      <c r="A105" s="47"/>
      <c r="B105" s="6"/>
      <c r="C105" s="6"/>
      <c r="D105" s="6"/>
      <c r="E105" s="16"/>
      <c r="F105" s="16"/>
      <c r="G105" s="16"/>
      <c r="H105" s="16"/>
      <c r="I105" s="6"/>
      <c r="J105" s="6"/>
      <c r="K105" s="6"/>
      <c r="L105" s="6"/>
      <c r="M105" s="6"/>
      <c r="N105" s="6"/>
      <c r="O105" s="16"/>
      <c r="P105" s="16"/>
      <c r="Q105" s="6"/>
      <c r="R105" s="6"/>
      <c r="S105" s="6"/>
      <c r="T105" s="6"/>
      <c r="U105" s="6"/>
      <c r="V105" s="6"/>
      <c r="W105" s="6"/>
    </row>
    <row r="106" spans="1:23" ht="15.75" x14ac:dyDescent="0.25">
      <c r="A106" s="47"/>
      <c r="B106" s="6"/>
      <c r="C106" s="6"/>
      <c r="D106" s="6"/>
      <c r="E106" s="16"/>
      <c r="F106" s="16"/>
      <c r="G106" s="16"/>
      <c r="H106" s="16"/>
      <c r="I106" s="6"/>
      <c r="J106" s="6"/>
      <c r="K106" s="6"/>
      <c r="L106" s="6"/>
      <c r="M106" s="6"/>
      <c r="N106" s="6"/>
      <c r="O106" s="16"/>
      <c r="P106" s="16"/>
      <c r="Q106" s="6"/>
      <c r="R106" s="6"/>
      <c r="S106" s="6"/>
      <c r="T106" s="6"/>
      <c r="U106" s="6"/>
      <c r="V106" s="6"/>
      <c r="W106" s="6"/>
    </row>
    <row r="107" spans="1:23" ht="15.75" x14ac:dyDescent="0.25">
      <c r="A107" s="47"/>
      <c r="B107" s="6"/>
      <c r="C107" s="6"/>
      <c r="D107" s="6"/>
      <c r="E107" s="16"/>
      <c r="F107" s="16"/>
      <c r="G107" s="16"/>
      <c r="H107" s="16"/>
      <c r="I107" s="6"/>
      <c r="J107" s="6"/>
      <c r="K107" s="6"/>
      <c r="L107" s="6"/>
      <c r="M107" s="6"/>
      <c r="N107" s="6"/>
      <c r="O107" s="16"/>
      <c r="P107" s="16"/>
      <c r="Q107" s="6"/>
      <c r="R107" s="6"/>
      <c r="S107" s="6"/>
      <c r="T107" s="6"/>
      <c r="U107" s="6"/>
      <c r="V107" s="6"/>
      <c r="W107" s="6"/>
    </row>
    <row r="108" spans="1:23" ht="15.75" x14ac:dyDescent="0.25">
      <c r="A108" s="47"/>
      <c r="B108" s="6"/>
      <c r="C108" s="6"/>
      <c r="D108" s="6"/>
      <c r="E108" s="16"/>
      <c r="F108" s="16"/>
      <c r="G108" s="16"/>
      <c r="H108" s="16"/>
      <c r="I108" s="6"/>
      <c r="J108" s="6"/>
      <c r="K108" s="6"/>
      <c r="L108" s="6"/>
      <c r="M108" s="6"/>
      <c r="N108" s="6"/>
      <c r="O108" s="16"/>
      <c r="P108" s="16"/>
      <c r="Q108" s="6"/>
      <c r="R108" s="6"/>
      <c r="S108" s="6"/>
      <c r="T108" s="6"/>
      <c r="U108" s="6"/>
      <c r="V108" s="6"/>
      <c r="W108" s="6"/>
    </row>
    <row r="109" spans="1:23" ht="15.75" x14ac:dyDescent="0.25">
      <c r="A109" s="47"/>
      <c r="B109" s="6"/>
      <c r="C109" s="6"/>
      <c r="D109" s="6"/>
      <c r="E109" s="16"/>
      <c r="F109" s="16"/>
      <c r="G109" s="16"/>
      <c r="H109" s="1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x14ac:dyDescent="0.25">
      <c r="A110" s="47"/>
      <c r="B110" s="6"/>
      <c r="C110" s="6"/>
      <c r="D110" s="6"/>
      <c r="E110" s="16"/>
      <c r="F110" s="16"/>
      <c r="G110" s="16"/>
      <c r="H110" s="1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x14ac:dyDescent="0.25">
      <c r="A111" s="47"/>
      <c r="B111" s="6"/>
      <c r="C111" s="6"/>
      <c r="D111" s="6"/>
      <c r="E111" s="16"/>
      <c r="F111" s="16"/>
      <c r="G111" s="16"/>
      <c r="H111" s="1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x14ac:dyDescent="0.25">
      <c r="A112" s="47"/>
      <c r="B112" s="6"/>
      <c r="C112" s="6"/>
      <c r="D112" s="6"/>
      <c r="E112" s="16"/>
      <c r="F112" s="16"/>
      <c r="G112" s="16"/>
      <c r="H112" s="1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x14ac:dyDescent="0.25">
      <c r="A113" s="47"/>
      <c r="B113" s="6"/>
      <c r="C113" s="6"/>
      <c r="D113" s="6"/>
      <c r="E113" s="16"/>
      <c r="F113" s="16"/>
      <c r="G113" s="16"/>
      <c r="H113" s="1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x14ac:dyDescent="0.25">
      <c r="A114" s="47"/>
      <c r="B114" s="6"/>
      <c r="C114" s="6"/>
      <c r="D114" s="6"/>
      <c r="E114" s="16"/>
      <c r="F114" s="16"/>
      <c r="G114" s="16"/>
      <c r="H114" s="1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x14ac:dyDescent="0.25">
      <c r="A115" s="47"/>
      <c r="B115" s="6"/>
      <c r="C115" s="6"/>
      <c r="D115" s="6"/>
      <c r="E115" s="16"/>
      <c r="F115" s="16"/>
      <c r="G115" s="16"/>
      <c r="H115" s="16"/>
      <c r="I115" s="6"/>
      <c r="J115" s="6"/>
      <c r="K115" s="6"/>
      <c r="L115" s="6"/>
      <c r="M115" s="6"/>
      <c r="N115" s="6"/>
      <c r="O115" s="16"/>
      <c r="P115" s="16"/>
      <c r="Q115" s="6"/>
      <c r="R115" s="6"/>
      <c r="S115" s="6"/>
      <c r="T115" s="6"/>
      <c r="U115" s="6"/>
      <c r="V115" s="6"/>
      <c r="W115" s="6"/>
    </row>
    <row r="116" spans="1:23" ht="15.75" x14ac:dyDescent="0.25">
      <c r="A116" s="47"/>
      <c r="B116" s="6"/>
      <c r="C116" s="6"/>
      <c r="D116" s="6"/>
      <c r="E116" s="16"/>
      <c r="F116" s="16"/>
      <c r="G116" s="16"/>
      <c r="H116" s="16"/>
      <c r="I116" s="6"/>
      <c r="J116" s="6"/>
      <c r="K116" s="6"/>
      <c r="L116" s="6"/>
      <c r="M116" s="16"/>
      <c r="N116" s="16"/>
      <c r="O116" s="16"/>
      <c r="P116" s="16"/>
      <c r="Q116" s="6"/>
      <c r="R116" s="6"/>
      <c r="S116" s="6"/>
      <c r="T116" s="6"/>
      <c r="U116" s="6"/>
      <c r="V116" s="6"/>
      <c r="W116" s="6"/>
    </row>
    <row r="117" spans="1:23" ht="15.75" x14ac:dyDescent="0.25">
      <c r="A117" s="47"/>
      <c r="B117" s="6"/>
      <c r="C117" s="6"/>
      <c r="D117" s="6"/>
      <c r="E117" s="16"/>
      <c r="F117" s="16"/>
      <c r="G117" s="16"/>
      <c r="H117" s="16"/>
      <c r="I117" s="6"/>
      <c r="J117" s="6"/>
      <c r="K117" s="6"/>
      <c r="L117" s="6"/>
      <c r="M117" s="16"/>
      <c r="N117" s="16"/>
      <c r="O117" s="16"/>
      <c r="P117" s="16"/>
      <c r="Q117" s="6"/>
      <c r="R117" s="6"/>
      <c r="S117" s="6"/>
      <c r="T117" s="6"/>
      <c r="U117" s="6"/>
      <c r="V117" s="6"/>
      <c r="W117" s="6"/>
    </row>
    <row r="118" spans="1:23" ht="15.75" x14ac:dyDescent="0.25">
      <c r="A118" s="47"/>
      <c r="B118" s="6"/>
      <c r="C118" s="6"/>
      <c r="D118" s="6"/>
      <c r="E118" s="16"/>
      <c r="F118" s="16"/>
      <c r="G118" s="16"/>
      <c r="H118" s="16"/>
      <c r="I118" s="6"/>
      <c r="J118" s="6"/>
      <c r="K118" s="6"/>
      <c r="L118" s="6"/>
      <c r="M118" s="16"/>
      <c r="N118" s="16"/>
      <c r="O118" s="16"/>
      <c r="P118" s="16"/>
      <c r="Q118" s="6"/>
      <c r="R118" s="6"/>
      <c r="S118" s="6"/>
      <c r="T118" s="6"/>
      <c r="U118" s="6"/>
      <c r="V118" s="6"/>
      <c r="W118" s="6"/>
    </row>
    <row r="119" spans="1:23" ht="15.75" x14ac:dyDescent="0.25">
      <c r="A119" s="47"/>
      <c r="B119" s="6"/>
      <c r="C119" s="6"/>
      <c r="D119" s="6"/>
      <c r="E119" s="16"/>
      <c r="F119" s="16"/>
      <c r="G119" s="16"/>
      <c r="H119" s="16"/>
      <c r="I119" s="6"/>
      <c r="J119" s="6"/>
      <c r="K119" s="6"/>
      <c r="L119" s="6"/>
      <c r="M119" s="16"/>
      <c r="N119" s="16"/>
      <c r="O119" s="16"/>
      <c r="P119" s="16"/>
      <c r="Q119" s="6"/>
      <c r="R119" s="6"/>
      <c r="S119" s="6"/>
      <c r="T119" s="6"/>
      <c r="U119" s="6"/>
      <c r="V119" s="6"/>
      <c r="W119" s="6"/>
    </row>
    <row r="120" spans="1:23" ht="15.75" x14ac:dyDescent="0.25">
      <c r="A120" s="47"/>
      <c r="B120" s="6"/>
      <c r="C120" s="6"/>
      <c r="D120" s="6"/>
      <c r="E120" s="16"/>
      <c r="F120" s="16"/>
      <c r="G120" s="16"/>
      <c r="H120" s="16"/>
      <c r="I120" s="6"/>
      <c r="J120" s="6"/>
      <c r="K120" s="6"/>
      <c r="L120" s="6"/>
      <c r="M120" s="16"/>
      <c r="N120" s="16"/>
      <c r="O120" s="16"/>
      <c r="P120" s="16"/>
      <c r="Q120" s="6"/>
      <c r="R120" s="6"/>
      <c r="S120" s="6"/>
      <c r="T120" s="6"/>
      <c r="U120" s="6"/>
      <c r="V120" s="6"/>
      <c r="W120" s="6"/>
    </row>
    <row r="121" spans="1:23" ht="15.75" x14ac:dyDescent="0.25">
      <c r="A121" s="47"/>
      <c r="B121" s="6"/>
      <c r="C121" s="6"/>
      <c r="D121" s="6"/>
      <c r="E121" s="16"/>
      <c r="F121" s="16"/>
      <c r="G121" s="16"/>
      <c r="H121" s="16"/>
      <c r="I121" s="6"/>
      <c r="J121" s="6"/>
      <c r="K121" s="6"/>
      <c r="L121" s="6"/>
      <c r="M121" s="16"/>
      <c r="N121" s="16"/>
      <c r="O121" s="16"/>
      <c r="P121" s="16"/>
      <c r="Q121" s="6"/>
      <c r="R121" s="6"/>
      <c r="S121" s="6"/>
      <c r="T121" s="6"/>
      <c r="U121" s="6"/>
      <c r="V121" s="6"/>
      <c r="W121" s="6"/>
    </row>
    <row r="122" spans="1:23" ht="15.75" x14ac:dyDescent="0.25">
      <c r="A122" s="47"/>
      <c r="B122" s="6"/>
      <c r="C122" s="6"/>
      <c r="D122" s="6"/>
      <c r="E122" s="16"/>
      <c r="F122" s="16"/>
      <c r="G122" s="16"/>
      <c r="H122" s="16"/>
      <c r="I122" s="6"/>
      <c r="J122" s="6"/>
      <c r="K122" s="6"/>
      <c r="L122" s="6"/>
      <c r="M122" s="16"/>
      <c r="N122" s="16"/>
      <c r="O122" s="16"/>
      <c r="P122" s="16"/>
      <c r="Q122" s="6"/>
      <c r="R122" s="6"/>
      <c r="S122" s="6"/>
      <c r="T122" s="6"/>
      <c r="U122" s="6"/>
      <c r="V122" s="6"/>
      <c r="W122" s="6"/>
    </row>
    <row r="123" spans="1:23" ht="15.75" x14ac:dyDescent="0.25">
      <c r="A123" s="47"/>
      <c r="B123" s="6"/>
      <c r="C123" s="6"/>
      <c r="D123" s="6"/>
      <c r="E123" s="16"/>
      <c r="F123" s="16"/>
      <c r="G123" s="16"/>
      <c r="H123" s="16"/>
      <c r="I123" s="6"/>
      <c r="J123" s="6"/>
      <c r="K123" s="6"/>
      <c r="L123" s="6"/>
      <c r="M123" s="16"/>
      <c r="N123" s="16"/>
      <c r="O123" s="16"/>
      <c r="P123" s="16"/>
      <c r="Q123" s="6"/>
      <c r="R123" s="6"/>
      <c r="S123" s="6"/>
      <c r="T123" s="6"/>
      <c r="U123" s="6"/>
      <c r="V123" s="6"/>
      <c r="W123" s="6"/>
    </row>
    <row r="124" spans="1:23" ht="15.75" x14ac:dyDescent="0.25">
      <c r="A124" s="47"/>
      <c r="B124" s="6"/>
      <c r="C124" s="6"/>
      <c r="D124" s="6"/>
      <c r="E124" s="16"/>
      <c r="F124" s="16"/>
      <c r="G124" s="16"/>
      <c r="H124" s="16"/>
      <c r="I124" s="6"/>
      <c r="J124" s="6"/>
      <c r="K124" s="6"/>
      <c r="L124" s="6"/>
      <c r="M124" s="16"/>
      <c r="N124" s="16"/>
      <c r="O124" s="16"/>
      <c r="P124" s="16"/>
      <c r="Q124" s="6"/>
      <c r="R124" s="6"/>
      <c r="S124" s="6"/>
      <c r="T124" s="6"/>
      <c r="U124" s="6"/>
      <c r="V124" s="6"/>
      <c r="W124" s="6"/>
    </row>
    <row r="125" spans="1:23" ht="15.75" x14ac:dyDescent="0.25">
      <c r="A125" s="47"/>
      <c r="B125" s="6"/>
      <c r="C125" s="6"/>
      <c r="D125" s="6"/>
      <c r="E125" s="16"/>
      <c r="F125" s="16"/>
      <c r="G125" s="16"/>
      <c r="H125" s="16"/>
      <c r="I125" s="6"/>
      <c r="J125" s="6"/>
      <c r="K125" s="6"/>
      <c r="L125" s="6"/>
      <c r="M125" s="16"/>
      <c r="N125" s="16"/>
      <c r="O125" s="16"/>
      <c r="P125" s="16"/>
      <c r="Q125" s="6"/>
      <c r="R125" s="6"/>
      <c r="S125" s="6"/>
      <c r="T125" s="6"/>
      <c r="U125" s="6"/>
      <c r="V125" s="6"/>
      <c r="W125" s="6"/>
    </row>
    <row r="126" spans="1:23" ht="15.75" x14ac:dyDescent="0.25">
      <c r="A126" s="47"/>
      <c r="B126" s="6"/>
      <c r="C126" s="6"/>
      <c r="D126" s="6"/>
      <c r="E126" s="16"/>
      <c r="F126" s="16"/>
      <c r="G126" s="16"/>
      <c r="H126" s="16"/>
      <c r="I126" s="6"/>
      <c r="J126" s="6"/>
      <c r="K126" s="6"/>
      <c r="L126" s="6"/>
      <c r="M126" s="16"/>
      <c r="N126" s="16"/>
      <c r="O126" s="16"/>
      <c r="P126" s="16"/>
      <c r="Q126" s="6"/>
      <c r="R126" s="6"/>
      <c r="S126" s="6"/>
      <c r="T126" s="6"/>
      <c r="U126" s="6"/>
      <c r="V126" s="6"/>
      <c r="W126" s="6"/>
    </row>
    <row r="127" spans="1:23" ht="15.75" x14ac:dyDescent="0.25">
      <c r="A127" s="47"/>
      <c r="B127" s="6"/>
      <c r="C127" s="6"/>
      <c r="D127" s="6"/>
      <c r="E127" s="16"/>
      <c r="F127" s="16"/>
      <c r="G127" s="16"/>
      <c r="H127" s="16"/>
      <c r="I127" s="6"/>
      <c r="J127" s="6"/>
      <c r="K127" s="6"/>
      <c r="L127" s="6"/>
      <c r="M127" s="16"/>
      <c r="N127" s="16"/>
      <c r="O127" s="16"/>
      <c r="P127" s="16"/>
      <c r="Q127" s="6"/>
      <c r="R127" s="6"/>
      <c r="S127" s="6"/>
      <c r="T127" s="6"/>
      <c r="U127" s="6"/>
      <c r="V127" s="6"/>
      <c r="W127" s="6"/>
    </row>
    <row r="128" spans="1:23" ht="15.75" x14ac:dyDescent="0.25">
      <c r="A128" s="47"/>
      <c r="B128" s="6"/>
      <c r="C128" s="6"/>
      <c r="D128" s="6"/>
      <c r="E128" s="16"/>
      <c r="F128" s="16"/>
      <c r="G128" s="16"/>
      <c r="H128" s="16"/>
      <c r="I128" s="6"/>
      <c r="J128" s="6"/>
      <c r="K128" s="6"/>
      <c r="L128" s="6"/>
      <c r="M128" s="16"/>
      <c r="N128" s="16"/>
      <c r="O128" s="16"/>
      <c r="P128" s="16"/>
      <c r="Q128" s="6"/>
      <c r="R128" s="6"/>
      <c r="S128" s="6"/>
      <c r="T128" s="6"/>
      <c r="U128" s="6"/>
      <c r="V128" s="6"/>
      <c r="W128" s="6"/>
    </row>
    <row r="129" spans="1:23" ht="15.75" x14ac:dyDescent="0.25">
      <c r="A129" s="47"/>
      <c r="B129" s="6"/>
      <c r="C129" s="6"/>
      <c r="D129" s="6"/>
      <c r="E129" s="16"/>
      <c r="F129" s="16"/>
      <c r="G129" s="16"/>
      <c r="H129" s="16"/>
      <c r="I129" s="6"/>
      <c r="J129" s="6"/>
      <c r="K129" s="6"/>
      <c r="L129" s="6"/>
      <c r="M129" s="16"/>
      <c r="N129" s="16"/>
      <c r="O129" s="16"/>
      <c r="P129" s="16"/>
      <c r="Q129" s="6"/>
      <c r="R129" s="6"/>
      <c r="S129" s="6"/>
      <c r="T129" s="6"/>
      <c r="U129" s="6"/>
      <c r="V129" s="6"/>
      <c r="W129" s="6"/>
    </row>
    <row r="130" spans="1:23" ht="15.75" x14ac:dyDescent="0.25">
      <c r="A130" s="47"/>
      <c r="B130" s="6"/>
      <c r="C130" s="6"/>
      <c r="D130" s="6"/>
      <c r="E130" s="16"/>
      <c r="F130" s="16"/>
      <c r="G130" s="16"/>
      <c r="H130" s="16"/>
      <c r="I130" s="6"/>
      <c r="J130" s="6"/>
      <c r="K130" s="6"/>
      <c r="L130" s="6"/>
      <c r="M130" s="16"/>
      <c r="N130" s="16"/>
      <c r="O130" s="16"/>
      <c r="P130" s="16"/>
      <c r="Q130" s="6"/>
      <c r="R130" s="6"/>
      <c r="S130" s="6"/>
      <c r="T130" s="6"/>
      <c r="U130" s="6"/>
      <c r="V130" s="6"/>
      <c r="W130" s="6"/>
    </row>
    <row r="131" spans="1:23" ht="15.75" x14ac:dyDescent="0.25">
      <c r="A131" s="47"/>
      <c r="B131" s="6"/>
      <c r="C131" s="6"/>
      <c r="D131" s="6"/>
      <c r="E131" s="16"/>
      <c r="F131" s="16"/>
      <c r="G131" s="16"/>
      <c r="H131" s="16"/>
      <c r="I131" s="6"/>
      <c r="J131" s="6"/>
      <c r="K131" s="6"/>
      <c r="L131" s="6"/>
      <c r="M131" s="16"/>
      <c r="N131" s="16"/>
      <c r="O131" s="16"/>
      <c r="P131" s="16"/>
      <c r="Q131" s="6"/>
      <c r="R131" s="6"/>
      <c r="S131" s="6"/>
      <c r="T131" s="6"/>
      <c r="U131" s="6"/>
      <c r="V131" s="6"/>
      <c r="W131" s="6"/>
    </row>
    <row r="132" spans="1:23" ht="15.75" x14ac:dyDescent="0.25">
      <c r="A132" s="47"/>
      <c r="B132" s="6"/>
      <c r="C132" s="6"/>
      <c r="D132" s="6"/>
      <c r="E132" s="16"/>
      <c r="F132" s="16"/>
      <c r="G132" s="16"/>
      <c r="H132" s="16"/>
      <c r="I132" s="6"/>
      <c r="J132" s="6"/>
      <c r="K132" s="6"/>
      <c r="L132" s="6"/>
      <c r="M132" s="16"/>
      <c r="N132" s="16"/>
      <c r="O132" s="16"/>
      <c r="P132" s="16"/>
      <c r="Q132" s="6"/>
      <c r="R132" s="6"/>
      <c r="S132" s="6"/>
      <c r="T132" s="6"/>
      <c r="U132" s="6"/>
      <c r="V132" s="6"/>
      <c r="W132" s="6"/>
    </row>
    <row r="133" spans="1:23" ht="15.75" x14ac:dyDescent="0.25">
      <c r="A133" s="47"/>
      <c r="B133" s="6"/>
      <c r="C133" s="6"/>
      <c r="D133" s="6"/>
      <c r="E133" s="16"/>
      <c r="F133" s="16"/>
      <c r="G133" s="16"/>
      <c r="H133" s="16"/>
      <c r="I133" s="6"/>
      <c r="J133" s="6"/>
      <c r="K133" s="6"/>
      <c r="L133" s="6"/>
      <c r="M133" s="16"/>
      <c r="N133" s="16"/>
      <c r="O133" s="16"/>
      <c r="P133" s="16"/>
      <c r="Q133" s="6"/>
      <c r="R133" s="6"/>
      <c r="S133" s="6"/>
      <c r="T133" s="6"/>
      <c r="U133" s="6"/>
      <c r="V133" s="6"/>
      <c r="W133" s="6"/>
    </row>
    <row r="134" spans="1:23" ht="15.75" x14ac:dyDescent="0.25">
      <c r="A134" s="47"/>
      <c r="B134" s="6"/>
      <c r="C134" s="6"/>
      <c r="D134" s="6"/>
      <c r="E134" s="16"/>
      <c r="F134" s="16"/>
      <c r="G134" s="16"/>
      <c r="H134" s="16"/>
      <c r="I134" s="6"/>
      <c r="J134" s="6"/>
      <c r="K134" s="6"/>
      <c r="L134" s="6"/>
      <c r="M134" s="16"/>
      <c r="N134" s="16"/>
      <c r="O134" s="16"/>
      <c r="P134" s="16"/>
      <c r="Q134" s="6"/>
      <c r="R134" s="6"/>
      <c r="S134" s="6"/>
      <c r="T134" s="6"/>
      <c r="U134" s="6"/>
      <c r="V134" s="6"/>
      <c r="W134" s="6"/>
    </row>
    <row r="135" spans="1:23" ht="15.75" x14ac:dyDescent="0.25">
      <c r="A135" s="47"/>
      <c r="B135" s="6"/>
      <c r="C135" s="6"/>
      <c r="D135" s="6"/>
      <c r="E135" s="16"/>
      <c r="F135" s="16"/>
      <c r="G135" s="16"/>
      <c r="H135" s="16"/>
      <c r="I135" s="6"/>
      <c r="J135" s="6"/>
      <c r="K135" s="6"/>
      <c r="L135" s="6"/>
      <c r="M135" s="16"/>
      <c r="N135" s="16"/>
      <c r="O135" s="16"/>
      <c r="P135" s="16"/>
      <c r="Q135" s="6"/>
      <c r="R135" s="6"/>
      <c r="S135" s="6"/>
      <c r="T135" s="6"/>
      <c r="U135" s="6"/>
      <c r="V135" s="6"/>
      <c r="W135" s="6"/>
    </row>
    <row r="136" spans="1:23" ht="15.75" x14ac:dyDescent="0.25">
      <c r="A136" s="47"/>
      <c r="B136" s="6"/>
      <c r="C136" s="6"/>
      <c r="D136" s="6"/>
      <c r="E136" s="16"/>
      <c r="F136" s="16"/>
      <c r="G136" s="16"/>
      <c r="H136" s="16"/>
      <c r="I136" s="6"/>
      <c r="J136" s="6"/>
      <c r="K136" s="6"/>
      <c r="L136" s="6"/>
      <c r="M136" s="16"/>
      <c r="N136" s="16"/>
      <c r="O136" s="16"/>
      <c r="P136" s="16"/>
      <c r="Q136" s="6"/>
      <c r="R136" s="6"/>
      <c r="S136" s="6"/>
      <c r="T136" s="6"/>
      <c r="U136" s="6"/>
      <c r="V136" s="6"/>
      <c r="W136" s="6"/>
    </row>
    <row r="137" spans="1:23" ht="15.75" x14ac:dyDescent="0.25">
      <c r="A137" s="47"/>
      <c r="B137" s="6"/>
      <c r="C137" s="6"/>
      <c r="D137" s="6"/>
      <c r="E137" s="16"/>
      <c r="F137" s="16"/>
      <c r="G137" s="16"/>
      <c r="H137" s="16"/>
      <c r="I137" s="6"/>
      <c r="J137" s="6"/>
      <c r="K137" s="6"/>
      <c r="L137" s="6"/>
      <c r="M137" s="16"/>
      <c r="N137" s="16"/>
      <c r="O137" s="16"/>
      <c r="P137" s="16"/>
      <c r="Q137" s="6"/>
      <c r="R137" s="6"/>
      <c r="S137" s="6"/>
      <c r="T137" s="6"/>
      <c r="U137" s="6"/>
      <c r="V137" s="6"/>
      <c r="W137" s="6"/>
    </row>
    <row r="138" spans="1:23" ht="15.75" x14ac:dyDescent="0.25">
      <c r="A138" s="47"/>
      <c r="B138" s="6"/>
      <c r="C138" s="6"/>
      <c r="D138" s="6"/>
      <c r="E138" s="16"/>
      <c r="F138" s="16"/>
      <c r="G138" s="16"/>
      <c r="H138" s="16"/>
      <c r="I138" s="6"/>
      <c r="J138" s="6"/>
      <c r="K138" s="6"/>
      <c r="L138" s="6"/>
      <c r="M138" s="16"/>
      <c r="N138" s="16"/>
      <c r="O138" s="16"/>
      <c r="P138" s="16"/>
      <c r="Q138" s="6"/>
      <c r="R138" s="6"/>
      <c r="S138" s="6"/>
      <c r="T138" s="6"/>
      <c r="U138" s="6"/>
      <c r="V138" s="6"/>
      <c r="W138" s="6"/>
    </row>
    <row r="139" spans="1:23" ht="15.75" x14ac:dyDescent="0.25">
      <c r="A139" s="47"/>
      <c r="B139" s="6"/>
      <c r="C139" s="6"/>
      <c r="D139" s="6"/>
      <c r="E139" s="16"/>
      <c r="F139" s="16"/>
      <c r="G139" s="16"/>
      <c r="H139" s="16"/>
      <c r="I139" s="6"/>
      <c r="J139" s="6"/>
      <c r="K139" s="6"/>
      <c r="L139" s="6"/>
      <c r="M139" s="16"/>
      <c r="N139" s="16"/>
      <c r="O139" s="16"/>
      <c r="P139" s="16"/>
      <c r="Q139" s="6"/>
      <c r="R139" s="6"/>
      <c r="S139" s="6"/>
      <c r="T139" s="6"/>
      <c r="U139" s="6"/>
      <c r="V139" s="6"/>
      <c r="W139" s="6"/>
    </row>
    <row r="140" spans="1:23" ht="15.75" x14ac:dyDescent="0.25">
      <c r="A140" s="47"/>
      <c r="B140" s="6"/>
      <c r="C140" s="6"/>
      <c r="D140" s="6"/>
      <c r="E140" s="16"/>
      <c r="F140" s="16"/>
      <c r="G140" s="16"/>
      <c r="H140" s="16"/>
      <c r="I140" s="6"/>
      <c r="J140" s="6"/>
      <c r="K140" s="6"/>
      <c r="L140" s="6"/>
      <c r="M140" s="16"/>
      <c r="N140" s="16"/>
      <c r="O140" s="16"/>
      <c r="P140" s="16"/>
      <c r="Q140" s="6"/>
      <c r="R140" s="6"/>
      <c r="S140" s="6"/>
      <c r="T140" s="6"/>
      <c r="U140" s="6"/>
      <c r="V140" s="6"/>
      <c r="W140" s="6"/>
    </row>
    <row r="141" spans="1:23" ht="15.75" x14ac:dyDescent="0.25">
      <c r="A141" s="47"/>
      <c r="B141" s="6"/>
      <c r="C141" s="6"/>
      <c r="D141" s="6"/>
      <c r="E141" s="16"/>
      <c r="F141" s="16"/>
      <c r="G141" s="16"/>
      <c r="H141" s="16"/>
      <c r="I141" s="6"/>
      <c r="J141" s="6"/>
      <c r="K141" s="6"/>
      <c r="L141" s="6"/>
      <c r="M141" s="16"/>
      <c r="N141" s="16"/>
      <c r="O141" s="16"/>
      <c r="P141" s="16"/>
      <c r="Q141" s="6"/>
      <c r="R141" s="6"/>
      <c r="S141" s="6"/>
      <c r="T141" s="6"/>
      <c r="U141" s="6"/>
      <c r="V141" s="6"/>
      <c r="W141" s="6"/>
    </row>
    <row r="142" spans="1:23" ht="15.75" x14ac:dyDescent="0.25">
      <c r="A142" s="47"/>
      <c r="B142" s="6"/>
      <c r="C142" s="6"/>
      <c r="D142" s="6"/>
      <c r="E142" s="16"/>
      <c r="F142" s="16"/>
      <c r="G142" s="16"/>
      <c r="H142" s="16"/>
      <c r="I142" s="6"/>
      <c r="J142" s="6"/>
      <c r="K142" s="6"/>
      <c r="L142" s="6"/>
      <c r="M142" s="16"/>
      <c r="N142" s="16"/>
      <c r="O142" s="16"/>
      <c r="P142" s="16"/>
      <c r="Q142" s="6"/>
      <c r="R142" s="6"/>
      <c r="S142" s="6"/>
      <c r="T142" s="6"/>
      <c r="U142" s="6"/>
      <c r="V142" s="6"/>
      <c r="W142" s="6"/>
    </row>
    <row r="143" spans="1:23" ht="15.75" x14ac:dyDescent="0.25">
      <c r="A143" s="47"/>
      <c r="B143" s="6"/>
      <c r="C143" s="6"/>
      <c r="D143" s="6"/>
      <c r="E143" s="16"/>
      <c r="F143" s="16"/>
      <c r="G143" s="16"/>
      <c r="H143" s="16"/>
      <c r="I143" s="6"/>
      <c r="J143" s="6"/>
      <c r="K143" s="6"/>
      <c r="L143" s="6"/>
      <c r="M143" s="16"/>
      <c r="N143" s="16"/>
      <c r="O143" s="16"/>
      <c r="P143" s="16"/>
      <c r="Q143" s="6"/>
      <c r="R143" s="6"/>
      <c r="S143" s="6"/>
      <c r="T143" s="6"/>
      <c r="U143" s="6"/>
      <c r="V143" s="6"/>
      <c r="W143" s="6"/>
    </row>
    <row r="144" spans="1:23" ht="15.75" x14ac:dyDescent="0.25">
      <c r="A144" s="47"/>
      <c r="B144" s="6"/>
      <c r="C144" s="6"/>
      <c r="D144" s="6"/>
      <c r="E144" s="16"/>
      <c r="F144" s="16"/>
      <c r="G144" s="16"/>
      <c r="H144" s="16"/>
      <c r="I144" s="6"/>
      <c r="J144" s="6"/>
      <c r="K144" s="6"/>
      <c r="L144" s="6"/>
      <c r="M144" s="16"/>
      <c r="N144" s="16"/>
      <c r="O144" s="16"/>
      <c r="P144" s="16"/>
      <c r="Q144" s="6"/>
      <c r="R144" s="6"/>
      <c r="S144" s="6"/>
      <c r="T144" s="6"/>
      <c r="U144" s="6"/>
      <c r="V144" s="6"/>
      <c r="W144" s="6"/>
    </row>
    <row r="145" spans="1:23" ht="15.75" x14ac:dyDescent="0.25">
      <c r="A145" s="47"/>
      <c r="B145" s="6"/>
      <c r="C145" s="6"/>
      <c r="D145" s="6"/>
      <c r="E145" s="16"/>
      <c r="F145" s="16"/>
      <c r="G145" s="16"/>
      <c r="H145" s="16"/>
      <c r="I145" s="6"/>
      <c r="J145" s="6"/>
      <c r="K145" s="6"/>
      <c r="L145" s="6"/>
      <c r="M145" s="16"/>
      <c r="N145" s="16"/>
      <c r="O145" s="16"/>
      <c r="P145" s="16"/>
      <c r="Q145" s="6"/>
      <c r="R145" s="6"/>
      <c r="S145" s="6"/>
      <c r="T145" s="6"/>
      <c r="U145" s="6"/>
      <c r="V145" s="6"/>
      <c r="W145" s="6"/>
    </row>
    <row r="146" spans="1:23" ht="15.75" x14ac:dyDescent="0.25">
      <c r="A146" s="47"/>
      <c r="B146" s="6"/>
      <c r="C146" s="6"/>
      <c r="D146" s="6"/>
      <c r="E146" s="16"/>
      <c r="F146" s="16"/>
      <c r="G146" s="16"/>
      <c r="H146" s="16"/>
      <c r="I146" s="6"/>
      <c r="J146" s="6"/>
      <c r="K146" s="6"/>
      <c r="L146" s="6"/>
      <c r="M146" s="16"/>
      <c r="N146" s="16"/>
      <c r="O146" s="16"/>
      <c r="P146" s="16"/>
      <c r="Q146" s="6"/>
      <c r="R146" s="6"/>
      <c r="S146" s="6"/>
      <c r="T146" s="6"/>
      <c r="U146" s="6"/>
      <c r="V146" s="6"/>
      <c r="W146" s="6"/>
    </row>
    <row r="147" spans="1:23" ht="15.75" x14ac:dyDescent="0.25">
      <c r="A147" s="47"/>
      <c r="B147" s="6"/>
      <c r="C147" s="6"/>
      <c r="D147" s="6"/>
      <c r="E147" s="16"/>
      <c r="F147" s="16"/>
      <c r="G147" s="16"/>
      <c r="H147" s="16"/>
      <c r="I147" s="6"/>
      <c r="J147" s="6"/>
      <c r="K147" s="6"/>
      <c r="L147" s="6"/>
      <c r="M147" s="16"/>
      <c r="N147" s="16"/>
      <c r="O147" s="16"/>
      <c r="P147" s="16"/>
      <c r="Q147" s="6"/>
      <c r="R147" s="6"/>
      <c r="S147" s="6"/>
      <c r="T147" s="6"/>
      <c r="U147" s="6"/>
      <c r="V147" s="6"/>
      <c r="W147" s="6"/>
    </row>
    <row r="148" spans="1:23" ht="15.75" x14ac:dyDescent="0.25">
      <c r="A148" s="47"/>
      <c r="B148" s="6"/>
      <c r="C148" s="6"/>
      <c r="D148" s="6"/>
      <c r="E148" s="16"/>
      <c r="F148" s="16"/>
      <c r="G148" s="16"/>
      <c r="H148" s="16"/>
      <c r="I148" s="6"/>
      <c r="J148" s="6"/>
      <c r="K148" s="6"/>
      <c r="L148" s="6"/>
      <c r="M148" s="16"/>
      <c r="N148" s="16"/>
      <c r="O148" s="16"/>
      <c r="P148" s="16"/>
      <c r="Q148" s="6"/>
      <c r="R148" s="6"/>
      <c r="S148" s="6"/>
      <c r="T148" s="6"/>
      <c r="U148" s="6"/>
      <c r="V148" s="6"/>
      <c r="W148" s="6"/>
    </row>
    <row r="149" spans="1:23" ht="15.75" x14ac:dyDescent="0.25">
      <c r="A149" s="47"/>
      <c r="B149" s="6"/>
      <c r="C149" s="6"/>
      <c r="D149" s="6"/>
      <c r="E149" s="16"/>
      <c r="F149" s="16"/>
      <c r="G149" s="16"/>
      <c r="H149" s="16"/>
      <c r="I149" s="6"/>
      <c r="J149" s="6"/>
      <c r="K149" s="6"/>
      <c r="L149" s="6"/>
      <c r="M149" s="16"/>
      <c r="N149" s="16"/>
      <c r="O149" s="16"/>
      <c r="P149" s="16"/>
      <c r="Q149" s="6"/>
      <c r="R149" s="6"/>
      <c r="S149" s="6"/>
      <c r="T149" s="6"/>
      <c r="U149" s="6"/>
      <c r="V149" s="6"/>
      <c r="W149" s="6"/>
    </row>
    <row r="150" spans="1:23" ht="15.75" x14ac:dyDescent="0.25">
      <c r="A150" s="47"/>
      <c r="B150" s="6"/>
      <c r="C150" s="6"/>
      <c r="D150" s="6"/>
      <c r="E150" s="16"/>
      <c r="F150" s="16"/>
      <c r="G150" s="16"/>
      <c r="H150" s="16"/>
      <c r="I150" s="6"/>
      <c r="J150" s="6"/>
      <c r="K150" s="6"/>
      <c r="L150" s="6"/>
      <c r="M150" s="16"/>
      <c r="N150" s="16"/>
      <c r="O150" s="16"/>
      <c r="P150" s="16"/>
      <c r="Q150" s="6"/>
      <c r="R150" s="6"/>
      <c r="S150" s="6"/>
      <c r="T150" s="6"/>
      <c r="U150" s="6"/>
      <c r="V150" s="6"/>
      <c r="W150" s="6"/>
    </row>
    <row r="151" spans="1:23" ht="15.75" x14ac:dyDescent="0.25">
      <c r="A151" s="47"/>
      <c r="B151" s="6"/>
      <c r="C151" s="6"/>
      <c r="D151" s="6"/>
      <c r="E151" s="16"/>
      <c r="F151" s="16"/>
      <c r="G151" s="16"/>
      <c r="H151" s="16"/>
      <c r="I151" s="6"/>
      <c r="J151" s="6"/>
      <c r="K151" s="6"/>
      <c r="L151" s="6"/>
      <c r="M151" s="16"/>
      <c r="N151" s="16"/>
      <c r="O151" s="16"/>
      <c r="P151" s="16"/>
      <c r="Q151" s="6"/>
      <c r="R151" s="6"/>
      <c r="S151" s="6"/>
      <c r="T151" s="6"/>
      <c r="U151" s="6"/>
      <c r="V151" s="6"/>
      <c r="W151" s="6"/>
    </row>
    <row r="152" spans="1:23" ht="15.75" x14ac:dyDescent="0.25">
      <c r="A152" s="47"/>
      <c r="B152" s="6"/>
      <c r="C152" s="6"/>
      <c r="D152" s="6"/>
      <c r="E152" s="16"/>
      <c r="F152" s="16"/>
      <c r="G152" s="16"/>
      <c r="H152" s="16"/>
      <c r="I152" s="6"/>
      <c r="J152" s="6"/>
      <c r="K152" s="6"/>
      <c r="L152" s="6"/>
      <c r="M152" s="16"/>
      <c r="N152" s="16"/>
      <c r="O152" s="16"/>
      <c r="P152" s="16"/>
      <c r="Q152" s="6"/>
      <c r="R152" s="6"/>
      <c r="S152" s="6"/>
      <c r="T152" s="6"/>
      <c r="U152" s="6"/>
      <c r="V152" s="6"/>
      <c r="W152" s="6"/>
    </row>
    <row r="153" spans="1:23" ht="15.75" x14ac:dyDescent="0.25">
      <c r="A153" s="47"/>
      <c r="B153" s="6"/>
      <c r="C153" s="6"/>
      <c r="D153" s="6"/>
      <c r="E153" s="16"/>
      <c r="F153" s="16"/>
      <c r="G153" s="16"/>
      <c r="H153" s="16"/>
      <c r="I153" s="6"/>
      <c r="J153" s="6"/>
      <c r="K153" s="6"/>
      <c r="L153" s="6"/>
      <c r="M153" s="16"/>
      <c r="N153" s="16"/>
      <c r="O153" s="16"/>
      <c r="P153" s="16"/>
      <c r="Q153" s="6"/>
      <c r="R153" s="6"/>
      <c r="S153" s="6"/>
      <c r="T153" s="6"/>
      <c r="U153" s="6"/>
      <c r="V153" s="6"/>
      <c r="W153" s="6"/>
    </row>
    <row r="154" spans="1:23" ht="15.75" x14ac:dyDescent="0.25">
      <c r="A154" s="47"/>
      <c r="B154" s="6"/>
      <c r="C154" s="6"/>
      <c r="D154" s="6"/>
      <c r="E154" s="16"/>
      <c r="F154" s="16"/>
      <c r="G154" s="16"/>
      <c r="H154" s="16"/>
      <c r="I154" s="6"/>
      <c r="J154" s="6"/>
      <c r="K154" s="6"/>
      <c r="L154" s="6"/>
      <c r="M154" s="16"/>
      <c r="N154" s="16"/>
      <c r="O154" s="16"/>
      <c r="P154" s="16"/>
      <c r="Q154" s="6"/>
      <c r="R154" s="6"/>
      <c r="S154" s="6"/>
      <c r="T154" s="6"/>
      <c r="U154" s="6"/>
      <c r="V154" s="6"/>
      <c r="W154" s="6"/>
    </row>
    <row r="155" spans="1:23" ht="15.75" x14ac:dyDescent="0.25">
      <c r="A155" s="47"/>
      <c r="B155" s="6"/>
      <c r="C155" s="6"/>
      <c r="D155" s="6"/>
      <c r="E155" s="16"/>
      <c r="F155" s="16"/>
      <c r="G155" s="16"/>
      <c r="H155" s="16"/>
      <c r="I155" s="6"/>
      <c r="J155" s="6"/>
      <c r="K155" s="6"/>
      <c r="L155" s="6"/>
      <c r="M155" s="16"/>
      <c r="N155" s="16"/>
      <c r="O155" s="16"/>
      <c r="P155" s="16"/>
      <c r="Q155" s="6"/>
      <c r="R155" s="6"/>
      <c r="S155" s="6"/>
      <c r="T155" s="6"/>
      <c r="U155" s="6"/>
      <c r="V155" s="6"/>
      <c r="W155" s="6"/>
    </row>
    <row r="156" spans="1:23" ht="15.75" x14ac:dyDescent="0.25">
      <c r="A156" s="47"/>
      <c r="B156" s="6"/>
      <c r="C156" s="6"/>
      <c r="D156" s="6"/>
      <c r="E156" s="16"/>
      <c r="F156" s="16"/>
      <c r="G156" s="16"/>
      <c r="H156" s="16"/>
      <c r="I156" s="6"/>
      <c r="J156" s="6"/>
      <c r="K156" s="6"/>
      <c r="L156" s="6"/>
      <c r="M156" s="16"/>
      <c r="N156" s="16"/>
      <c r="O156" s="16"/>
      <c r="P156" s="16"/>
      <c r="Q156" s="6"/>
      <c r="R156" s="6"/>
      <c r="S156" s="6"/>
      <c r="T156" s="6"/>
      <c r="U156" s="6"/>
      <c r="V156" s="6"/>
      <c r="W156" s="6"/>
    </row>
    <row r="157" spans="1:23" ht="15.75" x14ac:dyDescent="0.25">
      <c r="A157" s="47"/>
      <c r="B157" s="6"/>
      <c r="C157" s="6"/>
      <c r="D157" s="6"/>
      <c r="E157" s="16"/>
      <c r="F157" s="16"/>
      <c r="G157" s="16"/>
      <c r="H157" s="16"/>
      <c r="I157" s="6"/>
      <c r="J157" s="6"/>
      <c r="K157" s="6"/>
      <c r="L157" s="6"/>
      <c r="M157" s="16"/>
      <c r="N157" s="16"/>
      <c r="O157" s="16"/>
      <c r="P157" s="16"/>
      <c r="Q157" s="6"/>
      <c r="R157" s="6"/>
      <c r="S157" s="6"/>
      <c r="T157" s="6"/>
      <c r="U157" s="6"/>
      <c r="V157" s="6"/>
      <c r="W157" s="6"/>
    </row>
    <row r="158" spans="1:23" ht="15.75" x14ac:dyDescent="0.25">
      <c r="A158" s="47"/>
      <c r="B158" s="6"/>
      <c r="C158" s="6"/>
      <c r="D158" s="6"/>
      <c r="E158" s="16"/>
      <c r="F158" s="16"/>
      <c r="G158" s="16"/>
      <c r="H158" s="16"/>
      <c r="I158" s="6"/>
      <c r="J158" s="6"/>
      <c r="K158" s="6"/>
      <c r="L158" s="6"/>
      <c r="M158" s="16"/>
      <c r="N158" s="16"/>
      <c r="O158" s="16"/>
      <c r="P158" s="16"/>
      <c r="Q158" s="6"/>
      <c r="R158" s="6"/>
      <c r="S158" s="6"/>
      <c r="T158" s="6"/>
      <c r="U158" s="6"/>
      <c r="V158" s="6"/>
      <c r="W158" s="6"/>
    </row>
    <row r="159" spans="1:23" ht="15.75" x14ac:dyDescent="0.25">
      <c r="A159" s="47"/>
      <c r="B159" s="6"/>
      <c r="C159" s="6"/>
      <c r="D159" s="6"/>
      <c r="E159" s="16"/>
      <c r="F159" s="16"/>
      <c r="G159" s="16"/>
      <c r="H159" s="16"/>
      <c r="I159" s="6"/>
      <c r="J159" s="6"/>
      <c r="K159" s="6"/>
      <c r="L159" s="6"/>
      <c r="M159" s="16"/>
      <c r="N159" s="16"/>
      <c r="O159" s="16"/>
      <c r="P159" s="16"/>
      <c r="Q159" s="6"/>
      <c r="R159" s="6"/>
      <c r="S159" s="6"/>
      <c r="T159" s="6"/>
      <c r="U159" s="6"/>
      <c r="V159" s="6"/>
      <c r="W159" s="6"/>
    </row>
    <row r="160" spans="1:23" ht="15.75" x14ac:dyDescent="0.25">
      <c r="A160" s="47"/>
      <c r="B160" s="6"/>
      <c r="C160" s="6"/>
      <c r="D160" s="6"/>
      <c r="E160" s="16"/>
      <c r="F160" s="16"/>
      <c r="G160" s="16"/>
      <c r="H160" s="16"/>
      <c r="I160" s="6"/>
      <c r="J160" s="6"/>
      <c r="K160" s="6"/>
      <c r="L160" s="6"/>
      <c r="M160" s="16"/>
      <c r="N160" s="16"/>
      <c r="O160" s="16"/>
      <c r="P160" s="16"/>
      <c r="Q160" s="6"/>
      <c r="R160" s="6"/>
      <c r="S160" s="6"/>
      <c r="T160" s="6"/>
      <c r="U160" s="6"/>
      <c r="V160" s="6"/>
      <c r="W160" s="6"/>
    </row>
    <row r="161" spans="1:23" ht="15.75" x14ac:dyDescent="0.25">
      <c r="A161" s="47"/>
      <c r="B161" s="6"/>
      <c r="C161" s="6"/>
      <c r="D161" s="6"/>
      <c r="E161" s="16"/>
      <c r="F161" s="16"/>
      <c r="G161" s="16"/>
      <c r="H161" s="16"/>
      <c r="I161" s="6"/>
      <c r="J161" s="6"/>
      <c r="K161" s="6"/>
      <c r="L161" s="6"/>
      <c r="M161" s="16"/>
      <c r="N161" s="16"/>
      <c r="O161" s="16"/>
      <c r="P161" s="16"/>
      <c r="Q161" s="6"/>
      <c r="R161" s="6"/>
      <c r="S161" s="6"/>
      <c r="T161" s="6"/>
      <c r="U161" s="6"/>
      <c r="V161" s="6"/>
      <c r="W161" s="6"/>
    </row>
    <row r="162" spans="1:23" ht="15.75" x14ac:dyDescent="0.25">
      <c r="A162" s="47"/>
      <c r="B162" s="6"/>
      <c r="C162" s="6"/>
      <c r="D162" s="6"/>
      <c r="E162" s="16"/>
      <c r="F162" s="16"/>
      <c r="G162" s="16"/>
      <c r="H162" s="16"/>
      <c r="I162" s="6"/>
      <c r="J162" s="6"/>
      <c r="K162" s="6"/>
      <c r="L162" s="6"/>
      <c r="M162" s="16"/>
      <c r="N162" s="16"/>
      <c r="O162" s="16"/>
      <c r="P162" s="16"/>
      <c r="Q162" s="6"/>
      <c r="R162" s="6"/>
      <c r="S162" s="6"/>
      <c r="T162" s="6"/>
      <c r="U162" s="6"/>
      <c r="V162" s="6"/>
      <c r="W162" s="6"/>
    </row>
    <row r="163" spans="1:23" ht="15.75" x14ac:dyDescent="0.25">
      <c r="A163" s="47"/>
      <c r="B163" s="6"/>
      <c r="C163" s="6"/>
      <c r="D163" s="6"/>
      <c r="E163" s="16"/>
      <c r="F163" s="16"/>
      <c r="G163" s="16"/>
      <c r="H163" s="16"/>
      <c r="I163" s="6"/>
      <c r="J163" s="6"/>
      <c r="K163" s="6"/>
      <c r="L163" s="6"/>
      <c r="M163" s="16"/>
      <c r="N163" s="16"/>
      <c r="O163" s="16"/>
      <c r="P163" s="16"/>
      <c r="Q163" s="6"/>
      <c r="R163" s="6"/>
      <c r="S163" s="6"/>
      <c r="T163" s="6"/>
      <c r="U163" s="6"/>
      <c r="V163" s="6"/>
      <c r="W163" s="6"/>
    </row>
    <row r="164" spans="1:23" ht="15.75" x14ac:dyDescent="0.25">
      <c r="A164" s="47"/>
      <c r="B164" s="6"/>
      <c r="C164" s="6"/>
      <c r="D164" s="6"/>
      <c r="E164" s="16"/>
      <c r="F164" s="16"/>
      <c r="G164" s="16"/>
      <c r="H164" s="16"/>
      <c r="I164" s="6"/>
      <c r="J164" s="6"/>
      <c r="K164" s="6"/>
      <c r="L164" s="6"/>
      <c r="M164" s="16"/>
      <c r="N164" s="16"/>
      <c r="O164" s="16"/>
      <c r="P164" s="16"/>
      <c r="Q164" s="6"/>
      <c r="R164" s="6"/>
      <c r="S164" s="6"/>
      <c r="T164" s="6"/>
      <c r="U164" s="6"/>
      <c r="V164" s="6"/>
      <c r="W164" s="6"/>
    </row>
    <row r="165" spans="1:23" ht="15.75" x14ac:dyDescent="0.25">
      <c r="A165" s="47"/>
      <c r="B165" s="6"/>
      <c r="C165" s="6"/>
      <c r="D165" s="6"/>
      <c r="E165" s="16"/>
      <c r="F165" s="16"/>
      <c r="G165" s="16"/>
      <c r="H165" s="16"/>
      <c r="I165" s="6"/>
      <c r="J165" s="6"/>
      <c r="K165" s="6"/>
      <c r="L165" s="6"/>
      <c r="M165" s="16"/>
      <c r="N165" s="16"/>
      <c r="O165" s="16"/>
      <c r="P165" s="16"/>
      <c r="Q165" s="6"/>
      <c r="R165" s="6"/>
      <c r="S165" s="6"/>
      <c r="T165" s="6"/>
      <c r="U165" s="6"/>
      <c r="V165" s="6"/>
      <c r="W165" s="6"/>
    </row>
    <row r="166" spans="1:23" ht="15.75" x14ac:dyDescent="0.25">
      <c r="A166" s="47"/>
      <c r="B166" s="6"/>
      <c r="C166" s="6"/>
      <c r="D166" s="6"/>
      <c r="E166" s="16"/>
      <c r="F166" s="16"/>
      <c r="G166" s="16"/>
      <c r="H166" s="16"/>
      <c r="I166" s="6"/>
      <c r="J166" s="6"/>
      <c r="K166" s="6"/>
      <c r="L166" s="6"/>
      <c r="M166" s="16"/>
      <c r="N166" s="16"/>
      <c r="O166" s="16"/>
      <c r="P166" s="16"/>
      <c r="Q166" s="6"/>
      <c r="R166" s="6"/>
      <c r="S166" s="6"/>
      <c r="T166" s="6"/>
      <c r="U166" s="6"/>
      <c r="V166" s="6"/>
      <c r="W166" s="6"/>
    </row>
    <row r="167" spans="1:23" ht="15.75" x14ac:dyDescent="0.25">
      <c r="A167" s="47"/>
      <c r="B167" s="6"/>
      <c r="C167" s="6"/>
      <c r="D167" s="6"/>
      <c r="E167" s="16"/>
      <c r="F167" s="16"/>
      <c r="G167" s="16"/>
      <c r="H167" s="16"/>
      <c r="I167" s="6"/>
      <c r="J167" s="6"/>
      <c r="K167" s="6"/>
      <c r="L167" s="6"/>
      <c r="M167" s="16"/>
      <c r="N167" s="16"/>
      <c r="O167" s="16"/>
      <c r="P167" s="16"/>
      <c r="Q167" s="6"/>
      <c r="R167" s="6"/>
      <c r="S167" s="6"/>
      <c r="T167" s="6"/>
      <c r="U167" s="6"/>
      <c r="V167" s="6"/>
      <c r="W167" s="6"/>
    </row>
    <row r="168" spans="1:23" ht="15.75" x14ac:dyDescent="0.25">
      <c r="A168" s="47"/>
      <c r="B168" s="6"/>
      <c r="C168" s="6"/>
      <c r="D168" s="6"/>
      <c r="E168" s="16"/>
      <c r="F168" s="16"/>
      <c r="G168" s="16"/>
      <c r="H168" s="16"/>
      <c r="I168" s="6"/>
      <c r="J168" s="6"/>
      <c r="K168" s="6"/>
      <c r="L168" s="6"/>
      <c r="M168" s="16"/>
      <c r="N168" s="16"/>
      <c r="O168" s="16"/>
      <c r="P168" s="16"/>
      <c r="Q168" s="6"/>
      <c r="R168" s="6"/>
      <c r="S168" s="6"/>
      <c r="T168" s="6"/>
      <c r="U168" s="6"/>
      <c r="V168" s="6"/>
      <c r="W168" s="6"/>
    </row>
    <row r="169" spans="1:23" ht="15.75" x14ac:dyDescent="0.25">
      <c r="A169" s="47"/>
      <c r="B169" s="6"/>
      <c r="C169" s="6"/>
      <c r="D169" s="6"/>
      <c r="E169" s="16"/>
      <c r="F169" s="16"/>
      <c r="G169" s="16"/>
      <c r="H169" s="16"/>
      <c r="I169" s="6"/>
      <c r="J169" s="6"/>
      <c r="K169" s="6"/>
      <c r="L169" s="6"/>
      <c r="M169" s="16"/>
      <c r="N169" s="16"/>
      <c r="O169" s="16"/>
      <c r="P169" s="16"/>
      <c r="Q169" s="6"/>
      <c r="R169" s="6"/>
      <c r="S169" s="6"/>
      <c r="T169" s="6"/>
      <c r="U169" s="6"/>
      <c r="V169" s="6"/>
      <c r="W169" s="6"/>
    </row>
    <row r="170" spans="1:23" ht="15.75" x14ac:dyDescent="0.25">
      <c r="A170" s="47"/>
      <c r="B170" s="6"/>
      <c r="C170" s="6"/>
      <c r="D170" s="6"/>
      <c r="E170" s="16"/>
      <c r="F170" s="16"/>
      <c r="G170" s="16"/>
      <c r="H170" s="16"/>
      <c r="I170" s="6"/>
      <c r="J170" s="6"/>
      <c r="K170" s="6"/>
      <c r="L170" s="6"/>
      <c r="M170" s="16"/>
      <c r="N170" s="16"/>
      <c r="O170" s="16"/>
      <c r="P170" s="16"/>
      <c r="Q170" s="6"/>
      <c r="R170" s="6"/>
      <c r="S170" s="6"/>
      <c r="T170" s="6"/>
      <c r="U170" s="6"/>
      <c r="V170" s="6"/>
      <c r="W170" s="6"/>
    </row>
    <row r="171" spans="1:23" ht="15.75" x14ac:dyDescent="0.25">
      <c r="A171" s="47"/>
      <c r="B171" s="6"/>
      <c r="C171" s="6"/>
      <c r="D171" s="6"/>
      <c r="E171" s="16"/>
      <c r="F171" s="16"/>
      <c r="G171" s="16"/>
      <c r="H171" s="16"/>
      <c r="I171" s="6"/>
      <c r="J171" s="6"/>
      <c r="K171" s="6"/>
      <c r="L171" s="6"/>
      <c r="M171" s="16"/>
      <c r="N171" s="16"/>
      <c r="O171" s="16"/>
      <c r="P171" s="16"/>
      <c r="Q171" s="6"/>
      <c r="R171" s="6"/>
      <c r="S171" s="6"/>
      <c r="T171" s="6"/>
      <c r="U171" s="6"/>
      <c r="V171" s="6"/>
      <c r="W171" s="6"/>
    </row>
    <row r="172" spans="1:23" ht="15.75" x14ac:dyDescent="0.25">
      <c r="A172" s="47"/>
      <c r="B172" s="6"/>
      <c r="C172" s="6"/>
      <c r="D172" s="6"/>
      <c r="E172" s="16"/>
      <c r="F172" s="16"/>
      <c r="G172" s="16"/>
      <c r="H172" s="16"/>
      <c r="I172" s="6"/>
      <c r="J172" s="6"/>
      <c r="K172" s="6"/>
      <c r="L172" s="6"/>
      <c r="M172" s="16"/>
      <c r="N172" s="16"/>
      <c r="O172" s="16"/>
      <c r="P172" s="16"/>
      <c r="Q172" s="6"/>
      <c r="R172" s="6"/>
      <c r="S172" s="6"/>
      <c r="T172" s="6"/>
      <c r="U172" s="6"/>
      <c r="V172" s="6"/>
      <c r="W172" s="6"/>
    </row>
    <row r="173" spans="1:23" ht="15.75" x14ac:dyDescent="0.25">
      <c r="A173" s="47"/>
      <c r="B173" s="6"/>
      <c r="C173" s="6"/>
      <c r="D173" s="6"/>
      <c r="E173" s="16"/>
      <c r="F173" s="16"/>
      <c r="G173" s="16"/>
      <c r="H173" s="16"/>
      <c r="I173" s="6"/>
      <c r="J173" s="6"/>
      <c r="K173" s="6"/>
      <c r="L173" s="6"/>
      <c r="M173" s="16"/>
      <c r="N173" s="16"/>
      <c r="O173" s="16"/>
      <c r="P173" s="16"/>
      <c r="Q173" s="6"/>
      <c r="R173" s="6"/>
      <c r="S173" s="6"/>
      <c r="T173" s="6"/>
      <c r="U173" s="6"/>
      <c r="V173" s="6"/>
      <c r="W173" s="6"/>
    </row>
    <row r="174" spans="1:23" ht="15.75" x14ac:dyDescent="0.25">
      <c r="A174" s="47"/>
      <c r="B174" s="6"/>
      <c r="C174" s="6"/>
      <c r="D174" s="6"/>
      <c r="E174" s="16"/>
      <c r="F174" s="16"/>
      <c r="G174" s="16"/>
      <c r="H174" s="16"/>
      <c r="I174" s="6"/>
      <c r="J174" s="6"/>
      <c r="K174" s="6"/>
      <c r="L174" s="6"/>
      <c r="M174" s="16"/>
      <c r="N174" s="16"/>
      <c r="O174" s="16"/>
      <c r="P174" s="16"/>
      <c r="Q174" s="6"/>
      <c r="R174" s="6"/>
      <c r="S174" s="6"/>
      <c r="T174" s="6"/>
      <c r="U174" s="6"/>
      <c r="V174" s="6"/>
      <c r="W174" s="6"/>
    </row>
    <row r="175" spans="1:23" ht="15.75" x14ac:dyDescent="0.25">
      <c r="A175" s="47"/>
      <c r="B175" s="6"/>
      <c r="C175" s="6"/>
      <c r="D175" s="6"/>
      <c r="E175" s="16"/>
      <c r="F175" s="16"/>
      <c r="G175" s="16"/>
      <c r="H175" s="16"/>
      <c r="I175" s="6"/>
      <c r="J175" s="6"/>
      <c r="K175" s="6"/>
      <c r="L175" s="6"/>
      <c r="M175" s="16"/>
      <c r="N175" s="16"/>
      <c r="O175" s="16"/>
      <c r="P175" s="16"/>
      <c r="Q175" s="6"/>
      <c r="R175" s="6"/>
      <c r="S175" s="6"/>
      <c r="T175" s="6"/>
      <c r="U175" s="6"/>
      <c r="V175" s="6"/>
      <c r="W175" s="6"/>
    </row>
    <row r="176" spans="1:23" ht="15.75" x14ac:dyDescent="0.25">
      <c r="A176" s="47"/>
      <c r="B176" s="6"/>
      <c r="C176" s="6"/>
      <c r="D176" s="6"/>
      <c r="E176" s="16"/>
      <c r="F176" s="16"/>
      <c r="G176" s="16"/>
      <c r="H176" s="16"/>
      <c r="I176" s="6"/>
      <c r="J176" s="6"/>
      <c r="K176" s="6"/>
      <c r="L176" s="6"/>
      <c r="M176" s="16"/>
      <c r="N176" s="16"/>
      <c r="O176" s="16"/>
      <c r="P176" s="16"/>
      <c r="Q176" s="6"/>
      <c r="R176" s="6"/>
      <c r="S176" s="6"/>
      <c r="T176" s="6"/>
      <c r="U176" s="6"/>
      <c r="V176" s="6"/>
      <c r="W176" s="6"/>
    </row>
    <row r="177" spans="1:23" ht="15.75" x14ac:dyDescent="0.25">
      <c r="A177" s="47"/>
      <c r="B177" s="6"/>
      <c r="C177" s="6"/>
      <c r="D177" s="6"/>
      <c r="E177" s="16"/>
      <c r="F177" s="16"/>
      <c r="G177" s="16"/>
      <c r="H177" s="16"/>
      <c r="I177" s="6"/>
      <c r="J177" s="6"/>
      <c r="K177" s="6"/>
      <c r="L177" s="6"/>
      <c r="M177" s="16"/>
      <c r="N177" s="16"/>
      <c r="O177" s="16"/>
      <c r="P177" s="16"/>
      <c r="Q177" s="6"/>
      <c r="R177" s="6"/>
      <c r="S177" s="6"/>
      <c r="T177" s="6"/>
      <c r="U177" s="6"/>
      <c r="V177" s="6"/>
      <c r="W177" s="6"/>
    </row>
    <row r="178" spans="1:23" ht="15.75" x14ac:dyDescent="0.25">
      <c r="A178" s="47"/>
      <c r="B178" s="6"/>
      <c r="C178" s="6"/>
      <c r="D178" s="6"/>
      <c r="E178" s="16"/>
      <c r="F178" s="16"/>
      <c r="G178" s="16"/>
      <c r="H178" s="16"/>
      <c r="I178" s="6"/>
      <c r="J178" s="6"/>
      <c r="K178" s="6"/>
      <c r="L178" s="6"/>
      <c r="M178" s="16"/>
      <c r="N178" s="16"/>
      <c r="O178" s="16"/>
      <c r="P178" s="16"/>
      <c r="Q178" s="6"/>
      <c r="R178" s="6"/>
      <c r="S178" s="6"/>
      <c r="T178" s="6"/>
      <c r="U178" s="6"/>
      <c r="V178" s="6"/>
      <c r="W178" s="6"/>
    </row>
    <row r="179" spans="1:23" ht="15.75" x14ac:dyDescent="0.25">
      <c r="A179" s="47"/>
      <c r="B179" s="6"/>
      <c r="C179" s="6"/>
      <c r="D179" s="6"/>
      <c r="E179" s="16"/>
      <c r="F179" s="16"/>
      <c r="G179" s="16"/>
      <c r="H179" s="16"/>
      <c r="I179" s="6"/>
      <c r="J179" s="6"/>
      <c r="K179" s="6"/>
      <c r="L179" s="6"/>
      <c r="M179" s="16"/>
      <c r="N179" s="16"/>
      <c r="O179" s="16"/>
      <c r="P179" s="16"/>
      <c r="Q179" s="6"/>
      <c r="R179" s="6"/>
      <c r="S179" s="6"/>
      <c r="T179" s="6"/>
      <c r="U179" s="6"/>
      <c r="V179" s="6"/>
      <c r="W179" s="6"/>
    </row>
    <row r="180" spans="1:23" ht="15.75" x14ac:dyDescent="0.25">
      <c r="A180" s="47"/>
      <c r="B180" s="6"/>
      <c r="C180" s="6"/>
      <c r="D180" s="6"/>
      <c r="E180" s="16"/>
      <c r="F180" s="16"/>
      <c r="G180" s="16"/>
      <c r="H180" s="16"/>
      <c r="I180" s="6"/>
      <c r="J180" s="6"/>
      <c r="K180" s="6"/>
      <c r="L180" s="6"/>
      <c r="M180" s="16"/>
      <c r="N180" s="16"/>
      <c r="O180" s="16"/>
      <c r="P180" s="16"/>
      <c r="Q180" s="6"/>
      <c r="R180" s="6"/>
      <c r="S180" s="6"/>
      <c r="T180" s="6"/>
      <c r="U180" s="6"/>
      <c r="V180" s="6"/>
      <c r="W180" s="6"/>
    </row>
    <row r="181" spans="1:23" ht="15.75" x14ac:dyDescent="0.25">
      <c r="A181" s="47"/>
      <c r="B181" s="6"/>
      <c r="C181" s="6"/>
      <c r="D181" s="6"/>
      <c r="E181" s="16"/>
      <c r="F181" s="16"/>
      <c r="G181" s="16"/>
      <c r="H181" s="16"/>
      <c r="I181" s="6"/>
      <c r="J181" s="6"/>
      <c r="K181" s="6"/>
      <c r="L181" s="6"/>
      <c r="M181" s="16"/>
      <c r="N181" s="16"/>
      <c r="O181" s="16"/>
      <c r="P181" s="16"/>
      <c r="Q181" s="6"/>
      <c r="R181" s="6"/>
      <c r="S181" s="6"/>
      <c r="T181" s="6"/>
      <c r="U181" s="6"/>
      <c r="V181" s="6"/>
      <c r="W181" s="6"/>
    </row>
    <row r="182" spans="1:23" ht="15.75" x14ac:dyDescent="0.25">
      <c r="A182" s="47"/>
      <c r="B182" s="6"/>
      <c r="C182" s="6"/>
      <c r="D182" s="6"/>
      <c r="E182" s="16"/>
      <c r="F182" s="16"/>
      <c r="G182" s="16"/>
      <c r="H182" s="16"/>
      <c r="I182" s="6"/>
      <c r="J182" s="6"/>
      <c r="K182" s="6"/>
      <c r="L182" s="6"/>
      <c r="M182" s="16"/>
      <c r="N182" s="16"/>
      <c r="O182" s="16"/>
      <c r="P182" s="16"/>
      <c r="Q182" s="6"/>
      <c r="R182" s="6"/>
      <c r="S182" s="6"/>
      <c r="T182" s="6"/>
      <c r="U182" s="6"/>
      <c r="V182" s="6"/>
      <c r="W182" s="6"/>
    </row>
    <row r="183" spans="1:23" ht="15.75" x14ac:dyDescent="0.25">
      <c r="A183" s="47"/>
      <c r="B183" s="6"/>
      <c r="C183" s="6"/>
      <c r="D183" s="6"/>
      <c r="E183" s="16"/>
      <c r="F183" s="16"/>
      <c r="G183" s="16"/>
      <c r="H183" s="16"/>
      <c r="I183" s="6"/>
      <c r="J183" s="6"/>
      <c r="K183" s="6"/>
      <c r="L183" s="6"/>
      <c r="M183" s="16"/>
      <c r="N183" s="16"/>
      <c r="O183" s="16"/>
      <c r="P183" s="16"/>
      <c r="Q183" s="6"/>
      <c r="R183" s="6"/>
      <c r="S183" s="6"/>
      <c r="T183" s="6"/>
      <c r="U183" s="6"/>
      <c r="V183" s="6"/>
      <c r="W183" s="6"/>
    </row>
    <row r="184" spans="1:23" ht="15.75" x14ac:dyDescent="0.25">
      <c r="A184" s="47"/>
      <c r="B184" s="6"/>
      <c r="C184" s="6"/>
      <c r="D184" s="6"/>
      <c r="E184" s="16"/>
      <c r="F184" s="16"/>
      <c r="G184" s="16"/>
      <c r="H184" s="16"/>
      <c r="I184" s="6"/>
      <c r="J184" s="6"/>
      <c r="K184" s="6"/>
      <c r="L184" s="6"/>
      <c r="M184" s="16"/>
      <c r="N184" s="16"/>
      <c r="O184" s="16"/>
      <c r="P184" s="16"/>
      <c r="Q184" s="6"/>
      <c r="R184" s="6"/>
      <c r="S184" s="6"/>
      <c r="T184" s="6"/>
      <c r="U184" s="6"/>
      <c r="V184" s="6"/>
      <c r="W184" s="6"/>
    </row>
    <row r="185" spans="1:23" ht="15.75" x14ac:dyDescent="0.25">
      <c r="A185" s="47"/>
      <c r="B185" s="6"/>
      <c r="C185" s="6"/>
      <c r="D185" s="6"/>
      <c r="E185" s="16"/>
      <c r="F185" s="16"/>
      <c r="G185" s="16"/>
      <c r="H185" s="16"/>
      <c r="I185" s="6"/>
      <c r="J185" s="6"/>
      <c r="K185" s="6"/>
      <c r="L185" s="6"/>
      <c r="M185" s="16"/>
      <c r="N185" s="16"/>
      <c r="O185" s="16"/>
      <c r="P185" s="16"/>
      <c r="Q185" s="6"/>
      <c r="R185" s="6"/>
      <c r="S185" s="6"/>
      <c r="T185" s="6"/>
      <c r="U185" s="6"/>
      <c r="V185" s="6"/>
      <c r="W185" s="6"/>
    </row>
    <row r="186" spans="1:23" ht="15.75" x14ac:dyDescent="0.25">
      <c r="A186" s="47"/>
      <c r="B186" s="6"/>
      <c r="C186" s="6"/>
      <c r="D186" s="6"/>
      <c r="E186" s="16"/>
      <c r="F186" s="16"/>
      <c r="G186" s="16"/>
      <c r="H186" s="16"/>
      <c r="I186" s="6"/>
      <c r="J186" s="6"/>
      <c r="K186" s="6"/>
      <c r="L186" s="6"/>
      <c r="M186" s="16"/>
      <c r="N186" s="16"/>
      <c r="O186" s="16"/>
      <c r="P186" s="16"/>
      <c r="Q186" s="6"/>
      <c r="R186" s="6"/>
      <c r="S186" s="6"/>
      <c r="T186" s="6"/>
      <c r="U186" s="6"/>
      <c r="V186" s="6"/>
      <c r="W186" s="6"/>
    </row>
    <row r="187" spans="1:23" ht="15.75" x14ac:dyDescent="0.25">
      <c r="A187" s="47"/>
      <c r="B187" s="6"/>
      <c r="C187" s="6"/>
      <c r="D187" s="6"/>
      <c r="E187" s="16"/>
      <c r="F187" s="16"/>
      <c r="G187" s="16"/>
      <c r="H187" s="16"/>
      <c r="I187" s="6"/>
      <c r="J187" s="6"/>
      <c r="K187" s="6"/>
      <c r="L187" s="6"/>
      <c r="M187" s="16"/>
      <c r="N187" s="16"/>
      <c r="O187" s="16"/>
      <c r="P187" s="16"/>
      <c r="Q187" s="6"/>
      <c r="R187" s="6"/>
      <c r="S187" s="6"/>
      <c r="T187" s="6"/>
      <c r="U187" s="6"/>
      <c r="V187" s="6"/>
      <c r="W187" s="6"/>
    </row>
    <row r="188" spans="1:23" ht="15.75" x14ac:dyDescent="0.25">
      <c r="A188" s="47"/>
      <c r="B188" s="6"/>
      <c r="C188" s="6"/>
      <c r="D188" s="6"/>
      <c r="E188" s="16"/>
      <c r="F188" s="16"/>
      <c r="G188" s="16"/>
      <c r="H188" s="16"/>
      <c r="I188" s="6"/>
      <c r="J188" s="6"/>
      <c r="K188" s="6"/>
      <c r="L188" s="6"/>
      <c r="M188" s="16"/>
      <c r="N188" s="16"/>
      <c r="O188" s="16"/>
      <c r="P188" s="16"/>
      <c r="Q188" s="6"/>
      <c r="R188" s="6"/>
      <c r="S188" s="6"/>
      <c r="T188" s="6"/>
      <c r="U188" s="6"/>
      <c r="V188" s="6"/>
      <c r="W188" s="6"/>
    </row>
    <row r="189" spans="1:23" ht="15.75" x14ac:dyDescent="0.25">
      <c r="A189" s="47"/>
      <c r="B189" s="6"/>
      <c r="C189" s="6"/>
      <c r="D189" s="6"/>
      <c r="E189" s="16"/>
      <c r="F189" s="16"/>
      <c r="G189" s="16"/>
      <c r="H189" s="16"/>
      <c r="I189" s="6"/>
      <c r="J189" s="6"/>
      <c r="K189" s="6"/>
      <c r="L189" s="6"/>
      <c r="M189" s="16"/>
      <c r="N189" s="16"/>
      <c r="O189" s="16"/>
      <c r="P189" s="16"/>
      <c r="Q189" s="6"/>
      <c r="R189" s="6"/>
      <c r="S189" s="6"/>
      <c r="T189" s="6"/>
      <c r="U189" s="6"/>
      <c r="V189" s="6"/>
      <c r="W189" s="6"/>
    </row>
    <row r="190" spans="1:23" ht="15.75" x14ac:dyDescent="0.25">
      <c r="A190" s="47"/>
      <c r="B190" s="6"/>
      <c r="C190" s="6"/>
      <c r="D190" s="6"/>
      <c r="E190" s="16"/>
      <c r="F190" s="16"/>
      <c r="G190" s="16"/>
      <c r="H190" s="16"/>
      <c r="I190" s="6"/>
      <c r="J190" s="6"/>
      <c r="K190" s="6"/>
      <c r="L190" s="6"/>
      <c r="M190" s="16"/>
      <c r="N190" s="16"/>
      <c r="O190" s="16"/>
      <c r="P190" s="16"/>
      <c r="Q190" s="6"/>
      <c r="R190" s="6"/>
      <c r="S190" s="6"/>
      <c r="T190" s="6"/>
      <c r="U190" s="6"/>
      <c r="V190" s="6"/>
      <c r="W190" s="6"/>
    </row>
    <row r="191" spans="1:23" ht="15.75" x14ac:dyDescent="0.25">
      <c r="A191" s="47"/>
      <c r="B191" s="6"/>
      <c r="C191" s="6"/>
      <c r="D191" s="6"/>
      <c r="E191" s="16"/>
      <c r="F191" s="16"/>
      <c r="G191" s="16"/>
      <c r="H191" s="16"/>
      <c r="I191" s="6"/>
      <c r="J191" s="6"/>
      <c r="K191" s="6"/>
      <c r="L191" s="6"/>
      <c r="M191" s="16"/>
      <c r="N191" s="16"/>
      <c r="O191" s="16"/>
      <c r="P191" s="16"/>
      <c r="Q191" s="6"/>
      <c r="R191" s="6"/>
      <c r="S191" s="6"/>
      <c r="T191" s="6"/>
      <c r="U191" s="6"/>
      <c r="V191" s="6"/>
      <c r="W191" s="6"/>
    </row>
    <row r="192" spans="1:23" ht="15.75" x14ac:dyDescent="0.25">
      <c r="A192" s="47"/>
      <c r="B192" s="6"/>
      <c r="C192" s="6"/>
      <c r="D192" s="6"/>
      <c r="E192" s="16"/>
      <c r="F192" s="16"/>
      <c r="G192" s="16"/>
      <c r="H192" s="16"/>
      <c r="I192" s="6"/>
      <c r="J192" s="6"/>
      <c r="K192" s="6"/>
      <c r="L192" s="6"/>
      <c r="M192" s="16"/>
      <c r="N192" s="16"/>
      <c r="O192" s="16"/>
      <c r="P192" s="16"/>
      <c r="Q192" s="6"/>
      <c r="R192" s="6"/>
      <c r="S192" s="6"/>
      <c r="T192" s="6"/>
      <c r="U192" s="6"/>
      <c r="V192" s="6"/>
      <c r="W192" s="6"/>
    </row>
    <row r="193" spans="1:23" ht="15.75" x14ac:dyDescent="0.25">
      <c r="A193" s="47"/>
      <c r="B193" s="6"/>
      <c r="C193" s="6"/>
      <c r="D193" s="6"/>
      <c r="E193" s="16"/>
      <c r="F193" s="16"/>
      <c r="G193" s="16"/>
      <c r="H193" s="16"/>
      <c r="I193" s="6"/>
      <c r="J193" s="6"/>
      <c r="K193" s="6"/>
      <c r="L193" s="6"/>
      <c r="M193" s="16"/>
      <c r="N193" s="16"/>
      <c r="O193" s="16"/>
      <c r="P193" s="16"/>
      <c r="Q193" s="6"/>
      <c r="R193" s="6"/>
      <c r="S193" s="6"/>
      <c r="T193" s="6"/>
      <c r="U193" s="6"/>
      <c r="V193" s="6"/>
      <c r="W193" s="6"/>
    </row>
    <row r="194" spans="1:23" ht="15.75" x14ac:dyDescent="0.25">
      <c r="A194" s="47"/>
      <c r="B194" s="6"/>
      <c r="C194" s="6"/>
      <c r="D194" s="6"/>
      <c r="E194" s="16"/>
      <c r="F194" s="16"/>
      <c r="G194" s="16"/>
      <c r="H194" s="16"/>
      <c r="I194" s="6"/>
      <c r="J194" s="6"/>
      <c r="K194" s="6"/>
      <c r="L194" s="6"/>
      <c r="M194" s="16"/>
      <c r="N194" s="16"/>
      <c r="O194" s="16"/>
      <c r="P194" s="16"/>
      <c r="Q194" s="6"/>
      <c r="R194" s="6"/>
      <c r="S194" s="6"/>
      <c r="T194" s="6"/>
      <c r="U194" s="6"/>
      <c r="V194" s="6"/>
      <c r="W194" s="6"/>
    </row>
    <row r="195" spans="1:23" ht="15.75" x14ac:dyDescent="0.25">
      <c r="A195" s="47"/>
      <c r="B195" s="6"/>
      <c r="C195" s="6"/>
      <c r="D195" s="6"/>
      <c r="E195" s="16"/>
      <c r="F195" s="16"/>
      <c r="G195" s="16"/>
      <c r="H195" s="16"/>
      <c r="I195" s="6"/>
      <c r="J195" s="6"/>
      <c r="K195" s="6"/>
      <c r="L195" s="6"/>
      <c r="M195" s="16"/>
      <c r="N195" s="16"/>
      <c r="O195" s="16"/>
      <c r="P195" s="16"/>
      <c r="Q195" s="6"/>
      <c r="R195" s="6"/>
      <c r="S195" s="6"/>
      <c r="T195" s="6"/>
      <c r="U195" s="6"/>
      <c r="V195" s="6"/>
      <c r="W195" s="6"/>
    </row>
    <row r="196" spans="1:23" ht="15.75" x14ac:dyDescent="0.25">
      <c r="A196" s="47"/>
      <c r="B196" s="6"/>
      <c r="C196" s="6"/>
      <c r="D196" s="6"/>
      <c r="E196" s="16"/>
      <c r="F196" s="16"/>
      <c r="G196" s="16"/>
      <c r="H196" s="16"/>
      <c r="I196" s="6"/>
      <c r="J196" s="6"/>
      <c r="K196" s="6"/>
      <c r="L196" s="6"/>
      <c r="M196" s="16"/>
      <c r="N196" s="16"/>
      <c r="O196" s="16"/>
      <c r="P196" s="16"/>
      <c r="Q196" s="6"/>
      <c r="R196" s="6"/>
      <c r="S196" s="6"/>
      <c r="T196" s="6"/>
      <c r="U196" s="6"/>
      <c r="V196" s="6"/>
      <c r="W196" s="6"/>
    </row>
    <row r="197" spans="1:23" ht="15.75" x14ac:dyDescent="0.25">
      <c r="A197" s="47"/>
      <c r="B197" s="6"/>
      <c r="C197" s="6"/>
      <c r="D197" s="6"/>
      <c r="E197" s="16"/>
      <c r="F197" s="16"/>
      <c r="G197" s="16"/>
      <c r="H197" s="16"/>
      <c r="I197" s="6"/>
      <c r="J197" s="6"/>
      <c r="K197" s="6"/>
      <c r="L197" s="6"/>
      <c r="M197" s="16"/>
      <c r="N197" s="16"/>
      <c r="O197" s="16"/>
      <c r="P197" s="16"/>
      <c r="Q197" s="6"/>
      <c r="R197" s="6"/>
      <c r="S197" s="6"/>
      <c r="T197" s="6"/>
      <c r="U197" s="6"/>
      <c r="V197" s="6"/>
      <c r="W197" s="6"/>
    </row>
    <row r="198" spans="1:23" ht="15.75" x14ac:dyDescent="0.25">
      <c r="A198" s="47"/>
      <c r="B198" s="6"/>
      <c r="C198" s="6"/>
      <c r="D198" s="6"/>
      <c r="E198" s="16"/>
      <c r="F198" s="16"/>
      <c r="G198" s="16"/>
      <c r="H198" s="16"/>
      <c r="I198" s="6"/>
      <c r="J198" s="6"/>
      <c r="K198" s="6"/>
      <c r="L198" s="6"/>
      <c r="M198" s="16"/>
      <c r="N198" s="16"/>
      <c r="O198" s="16"/>
      <c r="P198" s="16"/>
      <c r="Q198" s="6"/>
      <c r="R198" s="6"/>
      <c r="S198" s="6"/>
      <c r="T198" s="6"/>
      <c r="U198" s="6"/>
      <c r="V198" s="6"/>
      <c r="W198" s="6"/>
    </row>
    <row r="199" spans="1:23" ht="15.75" x14ac:dyDescent="0.25">
      <c r="A199" s="47"/>
      <c r="B199" s="6"/>
      <c r="C199" s="6"/>
      <c r="D199" s="6"/>
      <c r="E199" s="16"/>
      <c r="F199" s="16"/>
      <c r="G199" s="16"/>
      <c r="H199" s="16"/>
      <c r="I199" s="6"/>
      <c r="J199" s="6"/>
      <c r="K199" s="6"/>
      <c r="L199" s="6"/>
      <c r="M199" s="16"/>
      <c r="N199" s="16"/>
      <c r="O199" s="16"/>
      <c r="P199" s="16"/>
      <c r="Q199" s="6"/>
      <c r="R199" s="6"/>
      <c r="S199" s="6"/>
      <c r="T199" s="6"/>
      <c r="U199" s="6"/>
      <c r="V199" s="6"/>
      <c r="W199" s="6"/>
    </row>
    <row r="200" spans="1:23" ht="15.75" x14ac:dyDescent="0.25">
      <c r="A200" s="47"/>
      <c r="B200" s="6"/>
      <c r="C200" s="6"/>
      <c r="D200" s="6"/>
      <c r="E200" s="16"/>
      <c r="F200" s="16"/>
      <c r="G200" s="16"/>
      <c r="H200" s="16"/>
      <c r="I200" s="6"/>
      <c r="J200" s="6"/>
      <c r="K200" s="6"/>
      <c r="L200" s="6"/>
      <c r="M200" s="16"/>
      <c r="N200" s="16"/>
      <c r="O200" s="16"/>
      <c r="P200" s="16"/>
      <c r="Q200" s="6"/>
      <c r="R200" s="6"/>
      <c r="S200" s="6"/>
      <c r="T200" s="6"/>
      <c r="U200" s="6"/>
      <c r="V200" s="6"/>
      <c r="W200" s="6"/>
    </row>
    <row r="201" spans="1:23" ht="15.75" x14ac:dyDescent="0.25">
      <c r="A201" s="47"/>
      <c r="B201" s="6"/>
      <c r="C201" s="6"/>
      <c r="D201" s="6"/>
      <c r="E201" s="16"/>
      <c r="F201" s="16"/>
      <c r="G201" s="16"/>
      <c r="H201" s="16"/>
      <c r="I201" s="6"/>
      <c r="J201" s="6"/>
      <c r="K201" s="6"/>
      <c r="L201" s="6"/>
      <c r="M201" s="16"/>
      <c r="N201" s="16"/>
      <c r="O201" s="16"/>
      <c r="P201" s="16"/>
      <c r="Q201" s="6"/>
      <c r="R201" s="6"/>
      <c r="S201" s="6"/>
      <c r="T201" s="6"/>
      <c r="U201" s="6"/>
      <c r="V201" s="6"/>
      <c r="W201" s="6"/>
    </row>
    <row r="202" spans="1:23" ht="15.75" x14ac:dyDescent="0.25">
      <c r="A202" s="47"/>
      <c r="B202" s="6"/>
      <c r="C202" s="6"/>
      <c r="D202" s="6"/>
      <c r="E202" s="16"/>
      <c r="F202" s="16"/>
      <c r="G202" s="16"/>
      <c r="H202" s="16"/>
      <c r="I202" s="6"/>
      <c r="J202" s="6"/>
      <c r="K202" s="6"/>
      <c r="L202" s="6"/>
      <c r="M202" s="16"/>
      <c r="N202" s="16"/>
      <c r="O202" s="16"/>
      <c r="P202" s="16"/>
      <c r="Q202" s="6"/>
      <c r="R202" s="6"/>
      <c r="S202" s="6"/>
      <c r="T202" s="6"/>
      <c r="U202" s="6"/>
      <c r="V202" s="6"/>
      <c r="W202" s="6"/>
    </row>
    <row r="203" spans="1:23" ht="15.75" x14ac:dyDescent="0.25">
      <c r="A203" s="47"/>
      <c r="B203" s="6"/>
      <c r="C203" s="6"/>
      <c r="D203" s="6"/>
      <c r="E203" s="16"/>
      <c r="F203" s="16"/>
      <c r="G203" s="16"/>
      <c r="H203" s="16"/>
      <c r="I203" s="6"/>
      <c r="J203" s="6"/>
      <c r="K203" s="6"/>
      <c r="L203" s="6"/>
      <c r="M203" s="16"/>
      <c r="N203" s="16"/>
      <c r="O203" s="16"/>
      <c r="P203" s="16"/>
      <c r="Q203" s="6"/>
      <c r="R203" s="6"/>
      <c r="S203" s="6"/>
      <c r="T203" s="6"/>
      <c r="U203" s="6"/>
      <c r="V203" s="6"/>
      <c r="W203" s="6"/>
    </row>
    <row r="204" spans="1:23" ht="15.75" x14ac:dyDescent="0.25">
      <c r="A204" s="47"/>
      <c r="B204" s="6"/>
      <c r="C204" s="6"/>
      <c r="D204" s="6"/>
      <c r="E204" s="16"/>
      <c r="F204" s="16"/>
      <c r="G204" s="16"/>
      <c r="H204" s="16"/>
      <c r="I204" s="6"/>
      <c r="J204" s="6"/>
      <c r="K204" s="6"/>
      <c r="L204" s="6"/>
      <c r="M204" s="16"/>
      <c r="N204" s="16"/>
      <c r="O204" s="16"/>
      <c r="P204" s="16"/>
      <c r="Q204" s="6"/>
      <c r="R204" s="6"/>
      <c r="S204" s="6"/>
      <c r="T204" s="6"/>
      <c r="U204" s="6"/>
      <c r="V204" s="6"/>
      <c r="W204" s="6"/>
    </row>
    <row r="205" spans="1:23" ht="15.75" x14ac:dyDescent="0.25">
      <c r="A205" s="47"/>
      <c r="B205" s="6"/>
      <c r="C205" s="6"/>
      <c r="D205" s="6"/>
      <c r="E205" s="16"/>
      <c r="F205" s="16"/>
      <c r="G205" s="16"/>
      <c r="H205" s="16"/>
      <c r="I205" s="6"/>
      <c r="J205" s="6"/>
      <c r="K205" s="6"/>
      <c r="L205" s="6"/>
      <c r="M205" s="16"/>
      <c r="N205" s="16"/>
      <c r="O205" s="16"/>
      <c r="P205" s="16"/>
      <c r="Q205" s="6"/>
      <c r="R205" s="6"/>
      <c r="S205" s="6"/>
      <c r="T205" s="6"/>
      <c r="U205" s="6"/>
      <c r="V205" s="6"/>
      <c r="W205" s="6"/>
    </row>
    <row r="206" spans="1:23" ht="15.75" x14ac:dyDescent="0.25">
      <c r="A206" s="47"/>
      <c r="B206" s="6"/>
      <c r="C206" s="6"/>
      <c r="D206" s="6"/>
      <c r="E206" s="16"/>
      <c r="F206" s="16"/>
      <c r="G206" s="16"/>
      <c r="H206" s="16"/>
      <c r="I206" s="6"/>
      <c r="J206" s="6"/>
      <c r="K206" s="6"/>
      <c r="L206" s="6"/>
      <c r="M206" s="16"/>
      <c r="N206" s="16"/>
      <c r="O206" s="16"/>
      <c r="P206" s="16"/>
      <c r="Q206" s="6"/>
      <c r="R206" s="6"/>
      <c r="S206" s="6"/>
      <c r="T206" s="6"/>
      <c r="U206" s="6"/>
      <c r="V206" s="6"/>
      <c r="W206" s="6"/>
    </row>
    <row r="207" spans="1:23" ht="15.75" x14ac:dyDescent="0.25">
      <c r="A207" s="47"/>
      <c r="B207" s="6"/>
      <c r="C207" s="6"/>
      <c r="D207" s="6"/>
      <c r="E207" s="16"/>
      <c r="F207" s="16"/>
      <c r="G207" s="16"/>
      <c r="H207" s="16"/>
      <c r="I207" s="6"/>
      <c r="J207" s="6"/>
      <c r="K207" s="6"/>
      <c r="L207" s="6"/>
      <c r="M207" s="16"/>
      <c r="N207" s="16"/>
      <c r="O207" s="16"/>
      <c r="P207" s="16"/>
      <c r="Q207" s="6"/>
      <c r="R207" s="6"/>
      <c r="S207" s="6"/>
      <c r="T207" s="6"/>
      <c r="U207" s="6"/>
      <c r="V207" s="6"/>
      <c r="W207" s="6"/>
    </row>
    <row r="208" spans="1:23" ht="15.75" x14ac:dyDescent="0.25">
      <c r="A208" s="47"/>
      <c r="B208" s="6"/>
      <c r="C208" s="6"/>
      <c r="D208" s="6"/>
      <c r="E208" s="16"/>
      <c r="F208" s="16"/>
      <c r="G208" s="16"/>
      <c r="H208" s="16"/>
      <c r="I208" s="6"/>
      <c r="J208" s="6"/>
      <c r="K208" s="6"/>
      <c r="L208" s="6"/>
      <c r="M208" s="16"/>
      <c r="N208" s="16"/>
      <c r="O208" s="16"/>
      <c r="P208" s="16"/>
      <c r="Q208" s="6"/>
      <c r="R208" s="6"/>
      <c r="S208" s="6"/>
      <c r="T208" s="6"/>
      <c r="U208" s="6"/>
      <c r="V208" s="6"/>
      <c r="W208" s="6"/>
    </row>
    <row r="209" spans="1:23" ht="15.75" x14ac:dyDescent="0.25">
      <c r="A209" s="47"/>
      <c r="B209" s="6"/>
      <c r="C209" s="6"/>
      <c r="D209" s="6"/>
      <c r="E209" s="16"/>
      <c r="F209" s="16"/>
      <c r="G209" s="16"/>
      <c r="H209" s="16"/>
      <c r="I209" s="6"/>
      <c r="J209" s="6"/>
      <c r="K209" s="6"/>
      <c r="L209" s="6"/>
      <c r="M209" s="16"/>
      <c r="N209" s="16"/>
      <c r="O209" s="16"/>
      <c r="P209" s="16"/>
      <c r="Q209" s="6"/>
      <c r="R209" s="6"/>
      <c r="S209" s="6"/>
      <c r="T209" s="6"/>
      <c r="U209" s="6"/>
      <c r="V209" s="6"/>
      <c r="W209" s="6"/>
    </row>
    <row r="210" spans="1:23" ht="15.75" x14ac:dyDescent="0.25">
      <c r="A210" s="47"/>
      <c r="B210" s="6"/>
      <c r="C210" s="6"/>
      <c r="D210" s="6"/>
      <c r="E210" s="16"/>
      <c r="F210" s="16"/>
      <c r="G210" s="16"/>
      <c r="H210" s="16"/>
      <c r="I210" s="6"/>
      <c r="J210" s="6"/>
      <c r="K210" s="6"/>
      <c r="L210" s="6"/>
      <c r="M210" s="16"/>
      <c r="N210" s="16"/>
      <c r="O210" s="16"/>
      <c r="P210" s="16"/>
      <c r="Q210" s="6"/>
      <c r="R210" s="6"/>
      <c r="S210" s="6"/>
      <c r="T210" s="6"/>
      <c r="U210" s="6"/>
      <c r="V210" s="6"/>
      <c r="W210" s="6"/>
    </row>
    <row r="211" spans="1:23" ht="15.75" x14ac:dyDescent="0.25">
      <c r="A211" s="47"/>
      <c r="B211" s="6"/>
      <c r="C211" s="6"/>
      <c r="D211" s="6"/>
      <c r="E211" s="16"/>
      <c r="F211" s="16"/>
      <c r="G211" s="16"/>
      <c r="H211" s="16"/>
      <c r="I211" s="6"/>
      <c r="J211" s="6"/>
      <c r="K211" s="6"/>
      <c r="L211" s="6"/>
      <c r="M211" s="16"/>
      <c r="N211" s="16"/>
      <c r="O211" s="16"/>
      <c r="P211" s="16"/>
      <c r="Q211" s="6"/>
      <c r="R211" s="6"/>
      <c r="S211" s="6"/>
      <c r="T211" s="6"/>
      <c r="U211" s="6"/>
      <c r="V211" s="6"/>
      <c r="W211" s="6"/>
    </row>
    <row r="212" spans="1:23" ht="15.75" x14ac:dyDescent="0.25">
      <c r="A212" s="47"/>
      <c r="B212" s="6"/>
      <c r="C212" s="6"/>
      <c r="D212" s="6"/>
      <c r="E212" s="16"/>
      <c r="F212" s="16"/>
      <c r="G212" s="16"/>
      <c r="H212" s="16"/>
      <c r="I212" s="6"/>
      <c r="J212" s="6"/>
      <c r="K212" s="6"/>
      <c r="L212" s="6"/>
      <c r="M212" s="16"/>
      <c r="N212" s="16"/>
      <c r="O212" s="16"/>
      <c r="P212" s="16"/>
      <c r="Q212" s="6"/>
      <c r="R212" s="6"/>
      <c r="S212" s="6"/>
      <c r="T212" s="6"/>
      <c r="U212" s="6"/>
      <c r="V212" s="6"/>
      <c r="W212" s="6"/>
    </row>
    <row r="213" spans="1:23" ht="15.75" x14ac:dyDescent="0.25">
      <c r="A213" s="47"/>
      <c r="B213" s="6"/>
      <c r="C213" s="6"/>
      <c r="D213" s="6"/>
      <c r="E213" s="16"/>
      <c r="F213" s="16"/>
      <c r="G213" s="16"/>
      <c r="H213" s="16"/>
      <c r="I213" s="6"/>
      <c r="J213" s="6"/>
      <c r="K213" s="6"/>
      <c r="L213" s="6"/>
      <c r="M213" s="16"/>
      <c r="N213" s="16"/>
      <c r="O213" s="16"/>
      <c r="P213" s="16"/>
      <c r="Q213" s="6"/>
      <c r="R213" s="6"/>
      <c r="S213" s="6"/>
      <c r="T213" s="6"/>
      <c r="U213" s="6"/>
      <c r="V213" s="6"/>
      <c r="W213" s="6"/>
    </row>
    <row r="214" spans="1:23" ht="15.75" x14ac:dyDescent="0.25">
      <c r="A214" s="47"/>
      <c r="B214" s="6"/>
      <c r="C214" s="6"/>
      <c r="D214" s="6"/>
      <c r="E214" s="16"/>
      <c r="F214" s="16"/>
      <c r="G214" s="16"/>
      <c r="H214" s="16"/>
      <c r="I214" s="6"/>
      <c r="J214" s="6"/>
      <c r="K214" s="6"/>
      <c r="L214" s="6"/>
      <c r="M214" s="16"/>
      <c r="N214" s="16"/>
      <c r="O214" s="16"/>
      <c r="P214" s="16"/>
      <c r="Q214" s="6"/>
      <c r="R214" s="6"/>
      <c r="S214" s="6"/>
      <c r="T214" s="6"/>
      <c r="U214" s="6"/>
      <c r="V214" s="6"/>
      <c r="W214" s="6"/>
    </row>
    <row r="215" spans="1:23" ht="15.75" x14ac:dyDescent="0.25">
      <c r="A215" s="47"/>
      <c r="B215" s="6"/>
      <c r="C215" s="6"/>
      <c r="D215" s="6"/>
      <c r="E215" s="16"/>
      <c r="F215" s="16"/>
      <c r="G215" s="16"/>
      <c r="H215" s="16"/>
      <c r="I215" s="6"/>
      <c r="J215" s="6"/>
      <c r="K215" s="6"/>
      <c r="L215" s="6"/>
      <c r="M215" s="16"/>
      <c r="N215" s="16"/>
      <c r="O215" s="16"/>
      <c r="P215" s="16"/>
      <c r="Q215" s="6"/>
      <c r="R215" s="6"/>
      <c r="S215" s="6"/>
      <c r="T215" s="6"/>
      <c r="U215" s="6"/>
      <c r="V215" s="6"/>
      <c r="W215" s="6"/>
    </row>
    <row r="216" spans="1:23" ht="15.75" x14ac:dyDescent="0.25">
      <c r="A216" s="47"/>
      <c r="B216" s="6"/>
      <c r="C216" s="6"/>
      <c r="D216" s="6"/>
      <c r="E216" s="16"/>
      <c r="F216" s="16"/>
      <c r="G216" s="16"/>
      <c r="H216" s="16"/>
      <c r="I216" s="6"/>
      <c r="J216" s="6"/>
      <c r="K216" s="6"/>
      <c r="L216" s="6"/>
      <c r="M216" s="16"/>
      <c r="N216" s="16"/>
      <c r="O216" s="16"/>
      <c r="P216" s="16"/>
      <c r="Q216" s="6"/>
      <c r="R216" s="6"/>
      <c r="S216" s="6"/>
      <c r="T216" s="6"/>
      <c r="U216" s="6"/>
      <c r="V216" s="6"/>
      <c r="W216" s="6"/>
    </row>
    <row r="217" spans="1:23" ht="15.75" x14ac:dyDescent="0.25">
      <c r="A217" s="47"/>
      <c r="B217" s="6"/>
      <c r="C217" s="6"/>
      <c r="D217" s="6"/>
      <c r="E217" s="16"/>
      <c r="F217" s="16"/>
      <c r="G217" s="16"/>
      <c r="H217" s="16"/>
      <c r="I217" s="6"/>
      <c r="J217" s="6"/>
      <c r="K217" s="6"/>
      <c r="L217" s="6"/>
      <c r="M217" s="16"/>
      <c r="N217" s="16"/>
      <c r="O217" s="16"/>
      <c r="P217" s="16"/>
      <c r="Q217" s="6"/>
      <c r="R217" s="6"/>
      <c r="S217" s="6"/>
      <c r="T217" s="6"/>
      <c r="U217" s="6"/>
      <c r="V217" s="6"/>
      <c r="W217" s="6"/>
    </row>
    <row r="218" spans="1:23" ht="15.75" x14ac:dyDescent="0.25">
      <c r="A218" s="47"/>
      <c r="B218" s="6"/>
      <c r="C218" s="6"/>
      <c r="D218" s="6"/>
      <c r="E218" s="16"/>
      <c r="F218" s="16"/>
      <c r="G218" s="16"/>
      <c r="H218" s="16"/>
      <c r="I218" s="6"/>
      <c r="J218" s="6"/>
      <c r="K218" s="6"/>
      <c r="L218" s="6"/>
      <c r="M218" s="16"/>
      <c r="N218" s="16"/>
      <c r="O218" s="16"/>
      <c r="P218" s="16"/>
      <c r="Q218" s="6"/>
      <c r="R218" s="6"/>
      <c r="S218" s="6"/>
      <c r="T218" s="6"/>
      <c r="U218" s="6"/>
      <c r="V218" s="6"/>
      <c r="W218" s="6"/>
    </row>
    <row r="219" spans="1:23" ht="15.75" x14ac:dyDescent="0.25">
      <c r="A219" s="47"/>
      <c r="B219" s="6"/>
      <c r="C219" s="6"/>
      <c r="D219" s="6"/>
      <c r="E219" s="16"/>
      <c r="F219" s="16"/>
      <c r="G219" s="16"/>
      <c r="H219" s="16"/>
      <c r="I219" s="6"/>
      <c r="J219" s="6"/>
      <c r="K219" s="6"/>
      <c r="L219" s="6"/>
      <c r="M219" s="16"/>
      <c r="N219" s="16"/>
      <c r="O219" s="16"/>
      <c r="P219" s="16"/>
      <c r="Q219" s="6"/>
      <c r="R219" s="6"/>
      <c r="S219" s="6"/>
      <c r="T219" s="6"/>
      <c r="U219" s="6"/>
      <c r="V219" s="6"/>
      <c r="W219" s="6"/>
    </row>
    <row r="220" spans="1:23" ht="15.75" x14ac:dyDescent="0.25">
      <c r="A220" s="47"/>
      <c r="B220" s="6"/>
      <c r="C220" s="6"/>
      <c r="D220" s="6"/>
      <c r="E220" s="16"/>
      <c r="F220" s="16"/>
      <c r="G220" s="16"/>
      <c r="H220" s="16"/>
      <c r="I220" s="6"/>
      <c r="J220" s="6"/>
      <c r="K220" s="6"/>
      <c r="L220" s="6"/>
      <c r="M220" s="16"/>
      <c r="N220" s="16"/>
      <c r="O220" s="16"/>
      <c r="P220" s="16"/>
      <c r="Q220" s="6"/>
      <c r="R220" s="6"/>
      <c r="S220" s="6"/>
      <c r="T220" s="6"/>
      <c r="U220" s="6"/>
      <c r="V220" s="6"/>
      <c r="W220" s="6"/>
    </row>
    <row r="221" spans="1:23" ht="15.75" x14ac:dyDescent="0.25">
      <c r="A221" s="47"/>
      <c r="B221" s="6"/>
      <c r="C221" s="6"/>
      <c r="D221" s="6"/>
      <c r="E221" s="16"/>
      <c r="F221" s="16"/>
      <c r="G221" s="16"/>
      <c r="H221" s="16"/>
      <c r="I221" s="6"/>
      <c r="J221" s="6"/>
      <c r="K221" s="6"/>
      <c r="L221" s="6"/>
      <c r="M221" s="16"/>
      <c r="N221" s="16"/>
      <c r="O221" s="16"/>
      <c r="P221" s="16"/>
      <c r="Q221" s="6"/>
      <c r="R221" s="6"/>
      <c r="S221" s="6"/>
      <c r="T221" s="6"/>
      <c r="U221" s="6"/>
      <c r="V221" s="6"/>
      <c r="W221" s="6"/>
    </row>
    <row r="222" spans="1:23" ht="15.75" x14ac:dyDescent="0.25">
      <c r="A222" s="47"/>
      <c r="B222" s="6"/>
      <c r="C222" s="6"/>
      <c r="D222" s="6"/>
      <c r="E222" s="16"/>
      <c r="F222" s="16"/>
      <c r="G222" s="16"/>
      <c r="H222" s="16"/>
      <c r="I222" s="6"/>
      <c r="J222" s="6"/>
      <c r="K222" s="6"/>
      <c r="L222" s="6"/>
      <c r="M222" s="16"/>
      <c r="N222" s="16"/>
      <c r="O222" s="16"/>
      <c r="P222" s="16"/>
      <c r="Q222" s="6"/>
      <c r="R222" s="6"/>
      <c r="S222" s="6"/>
      <c r="T222" s="6"/>
      <c r="U222" s="6"/>
      <c r="V222" s="6"/>
      <c r="W222" s="6"/>
    </row>
    <row r="223" spans="1:23" ht="15.75" x14ac:dyDescent="0.25">
      <c r="A223" s="47"/>
      <c r="B223" s="6"/>
      <c r="C223" s="6"/>
      <c r="D223" s="6"/>
      <c r="E223" s="16"/>
      <c r="F223" s="16"/>
      <c r="G223" s="16"/>
      <c r="H223" s="16"/>
      <c r="I223" s="6"/>
      <c r="J223" s="6"/>
      <c r="K223" s="6"/>
      <c r="L223" s="6"/>
      <c r="M223" s="16"/>
      <c r="N223" s="16"/>
      <c r="O223" s="16"/>
      <c r="P223" s="16"/>
      <c r="Q223" s="6"/>
      <c r="R223" s="6"/>
      <c r="S223" s="6"/>
      <c r="T223" s="6"/>
      <c r="U223" s="6"/>
      <c r="V223" s="6"/>
      <c r="W223" s="6"/>
    </row>
    <row r="224" spans="1:23" ht="15.75" x14ac:dyDescent="0.25">
      <c r="A224" s="47"/>
      <c r="B224" s="6"/>
      <c r="C224" s="6"/>
      <c r="D224" s="6"/>
      <c r="E224" s="16"/>
      <c r="F224" s="16"/>
      <c r="G224" s="16"/>
      <c r="H224" s="16"/>
      <c r="I224" s="6"/>
      <c r="J224" s="6"/>
      <c r="K224" s="6"/>
      <c r="L224" s="6"/>
      <c r="M224" s="16"/>
      <c r="N224" s="16"/>
      <c r="O224" s="16"/>
      <c r="P224" s="16"/>
      <c r="Q224" s="6"/>
      <c r="R224" s="6"/>
      <c r="S224" s="6"/>
      <c r="T224" s="6"/>
      <c r="U224" s="6"/>
      <c r="V224" s="6"/>
      <c r="W224" s="6"/>
    </row>
    <row r="225" spans="1:23" ht="15.75" x14ac:dyDescent="0.25">
      <c r="A225" s="47"/>
      <c r="B225" s="6"/>
      <c r="C225" s="6"/>
      <c r="D225" s="6"/>
      <c r="E225" s="16"/>
      <c r="F225" s="16"/>
      <c r="G225" s="16"/>
      <c r="H225" s="16"/>
      <c r="I225" s="6"/>
      <c r="J225" s="6"/>
      <c r="K225" s="6"/>
      <c r="L225" s="6"/>
      <c r="M225" s="16"/>
      <c r="N225" s="16"/>
      <c r="O225" s="16"/>
      <c r="P225" s="16"/>
      <c r="Q225" s="6"/>
      <c r="R225" s="6"/>
      <c r="S225" s="6"/>
      <c r="T225" s="6"/>
      <c r="U225" s="6"/>
      <c r="V225" s="6"/>
      <c r="W225" s="6"/>
    </row>
    <row r="226" spans="1:23" ht="15.75" x14ac:dyDescent="0.25">
      <c r="A226" s="47"/>
      <c r="B226" s="6"/>
      <c r="C226" s="6"/>
      <c r="D226" s="6"/>
      <c r="E226" s="16"/>
      <c r="F226" s="16"/>
      <c r="G226" s="16"/>
      <c r="H226" s="16"/>
      <c r="I226" s="6"/>
      <c r="J226" s="6"/>
      <c r="K226" s="6"/>
      <c r="L226" s="6"/>
      <c r="M226" s="16"/>
      <c r="N226" s="16"/>
      <c r="O226" s="16"/>
      <c r="P226" s="16"/>
      <c r="Q226" s="6"/>
      <c r="R226" s="6"/>
      <c r="S226" s="6"/>
      <c r="T226" s="6"/>
      <c r="U226" s="6"/>
      <c r="V226" s="6"/>
      <c r="W226" s="6"/>
    </row>
    <row r="227" spans="1:23" ht="15.75" x14ac:dyDescent="0.25">
      <c r="A227" s="47"/>
      <c r="B227" s="6"/>
      <c r="C227" s="6"/>
      <c r="D227" s="6"/>
      <c r="E227" s="16"/>
      <c r="F227" s="16"/>
      <c r="G227" s="16"/>
      <c r="H227" s="16"/>
      <c r="I227" s="6"/>
      <c r="J227" s="6"/>
      <c r="K227" s="6"/>
      <c r="L227" s="6"/>
      <c r="M227" s="16"/>
      <c r="N227" s="16"/>
      <c r="O227" s="16"/>
      <c r="P227" s="16"/>
      <c r="Q227" s="6"/>
      <c r="R227" s="6"/>
      <c r="S227" s="6"/>
      <c r="T227" s="6"/>
      <c r="U227" s="6"/>
      <c r="V227" s="6"/>
      <c r="W227" s="6"/>
    </row>
    <row r="228" spans="1:23" ht="15.75" x14ac:dyDescent="0.25">
      <c r="A228" s="47"/>
      <c r="B228" s="6"/>
      <c r="C228" s="6"/>
      <c r="D228" s="6"/>
      <c r="E228" s="16"/>
      <c r="F228" s="16"/>
      <c r="G228" s="16"/>
      <c r="H228" s="16"/>
      <c r="I228" s="6"/>
      <c r="J228" s="6"/>
      <c r="K228" s="6"/>
      <c r="L228" s="6"/>
      <c r="M228" s="16"/>
      <c r="N228" s="16"/>
      <c r="O228" s="16"/>
      <c r="P228" s="16"/>
      <c r="Q228" s="6"/>
      <c r="R228" s="6"/>
      <c r="S228" s="6"/>
      <c r="T228" s="6"/>
      <c r="U228" s="6"/>
      <c r="V228" s="6"/>
      <c r="W228" s="6"/>
    </row>
    <row r="229" spans="1:23" ht="15.75" x14ac:dyDescent="0.25">
      <c r="A229" s="47"/>
      <c r="B229" s="6"/>
      <c r="C229" s="6"/>
      <c r="D229" s="6"/>
      <c r="E229" s="16"/>
      <c r="F229" s="16"/>
      <c r="G229" s="16"/>
      <c r="H229" s="16"/>
      <c r="I229" s="6"/>
      <c r="J229" s="6"/>
      <c r="K229" s="6"/>
      <c r="L229" s="6"/>
      <c r="M229" s="16"/>
      <c r="N229" s="16"/>
      <c r="O229" s="16"/>
      <c r="P229" s="16"/>
      <c r="Q229" s="6"/>
      <c r="R229" s="6"/>
      <c r="S229" s="6"/>
      <c r="T229" s="6"/>
      <c r="U229" s="6"/>
      <c r="V229" s="6"/>
      <c r="W229" s="6"/>
    </row>
    <row r="230" spans="1:23" ht="15.75" x14ac:dyDescent="0.25">
      <c r="A230" s="47"/>
      <c r="B230" s="6"/>
      <c r="C230" s="6"/>
      <c r="D230" s="6"/>
      <c r="E230" s="16"/>
      <c r="F230" s="16"/>
      <c r="G230" s="16"/>
      <c r="H230" s="16"/>
      <c r="I230" s="6"/>
      <c r="J230" s="6"/>
      <c r="K230" s="6"/>
      <c r="L230" s="6"/>
      <c r="M230" s="16"/>
      <c r="N230" s="16"/>
      <c r="O230" s="16"/>
      <c r="P230" s="16"/>
      <c r="Q230" s="6"/>
      <c r="R230" s="6"/>
      <c r="S230" s="6"/>
      <c r="T230" s="6"/>
      <c r="U230" s="6"/>
      <c r="V230" s="6"/>
      <c r="W230" s="6"/>
    </row>
    <row r="231" spans="1:23" ht="15.75" x14ac:dyDescent="0.25">
      <c r="A231" s="47"/>
      <c r="B231" s="6"/>
      <c r="C231" s="6"/>
      <c r="D231" s="6"/>
      <c r="E231" s="16"/>
      <c r="F231" s="16"/>
      <c r="G231" s="16"/>
      <c r="H231" s="16"/>
      <c r="I231" s="6"/>
      <c r="J231" s="6"/>
      <c r="K231" s="6"/>
      <c r="L231" s="6"/>
      <c r="M231" s="16"/>
      <c r="N231" s="16"/>
      <c r="O231" s="16"/>
      <c r="P231" s="16"/>
      <c r="Q231" s="6"/>
      <c r="R231" s="6"/>
      <c r="S231" s="6"/>
      <c r="T231" s="6"/>
      <c r="U231" s="6"/>
      <c r="V231" s="6"/>
      <c r="W231" s="6"/>
    </row>
    <row r="232" spans="1:23" ht="15.75" x14ac:dyDescent="0.25">
      <c r="A232" s="47"/>
      <c r="B232" s="6"/>
      <c r="C232" s="6"/>
      <c r="D232" s="6"/>
      <c r="E232" s="16"/>
      <c r="F232" s="16"/>
      <c r="G232" s="16"/>
      <c r="H232" s="16"/>
      <c r="I232" s="6"/>
      <c r="J232" s="6"/>
      <c r="K232" s="6"/>
      <c r="L232" s="6"/>
      <c r="M232" s="16"/>
      <c r="N232" s="16"/>
      <c r="O232" s="16"/>
      <c r="P232" s="16"/>
      <c r="Q232" s="6"/>
      <c r="R232" s="6"/>
      <c r="S232" s="6"/>
      <c r="T232" s="6"/>
      <c r="U232" s="6"/>
      <c r="V232" s="6"/>
      <c r="W232" s="6"/>
    </row>
    <row r="233" spans="1:23" ht="15.75" x14ac:dyDescent="0.25">
      <c r="A233" s="47"/>
      <c r="B233" s="6"/>
      <c r="C233" s="6"/>
      <c r="D233" s="6"/>
      <c r="E233" s="16"/>
      <c r="F233" s="16"/>
      <c r="G233" s="16"/>
      <c r="H233" s="16"/>
      <c r="I233" s="6"/>
      <c r="J233" s="6"/>
      <c r="K233" s="6"/>
      <c r="L233" s="6"/>
      <c r="M233" s="16"/>
      <c r="N233" s="16"/>
      <c r="O233" s="16"/>
      <c r="P233" s="16"/>
      <c r="Q233" s="6"/>
      <c r="R233" s="6"/>
      <c r="S233" s="6"/>
      <c r="T233" s="6"/>
      <c r="U233" s="6"/>
      <c r="V233" s="6"/>
      <c r="W233" s="6"/>
    </row>
    <row r="234" spans="1:23" ht="15.75" x14ac:dyDescent="0.25">
      <c r="A234" s="47"/>
      <c r="B234" s="6"/>
      <c r="C234" s="6"/>
      <c r="D234" s="6"/>
      <c r="E234" s="16"/>
      <c r="F234" s="16"/>
      <c r="G234" s="16"/>
      <c r="H234" s="16"/>
      <c r="I234" s="6"/>
      <c r="J234" s="6"/>
      <c r="K234" s="6"/>
      <c r="L234" s="6"/>
      <c r="M234" s="16"/>
      <c r="N234" s="16"/>
      <c r="O234" s="16"/>
      <c r="P234" s="16"/>
      <c r="Q234" s="6"/>
      <c r="R234" s="6"/>
      <c r="S234" s="6"/>
      <c r="T234" s="6"/>
      <c r="U234" s="6"/>
      <c r="V234" s="6"/>
      <c r="W234" s="6"/>
    </row>
    <row r="235" spans="1:23" ht="15.75" x14ac:dyDescent="0.25">
      <c r="A235" s="47"/>
      <c r="B235" s="6"/>
      <c r="C235" s="6"/>
      <c r="D235" s="6"/>
      <c r="E235" s="16"/>
      <c r="F235" s="16"/>
      <c r="G235" s="16"/>
      <c r="H235" s="16"/>
      <c r="I235" s="6"/>
      <c r="J235" s="6"/>
      <c r="K235" s="6"/>
      <c r="L235" s="6"/>
      <c r="M235" s="16"/>
      <c r="N235" s="16"/>
      <c r="O235" s="16"/>
      <c r="P235" s="16"/>
      <c r="Q235" s="6"/>
      <c r="R235" s="6"/>
      <c r="S235" s="6"/>
      <c r="T235" s="6"/>
      <c r="U235" s="6"/>
      <c r="V235" s="6"/>
      <c r="W235" s="6"/>
    </row>
    <row r="236" spans="1:23" ht="15.75" x14ac:dyDescent="0.25">
      <c r="A236" s="47"/>
      <c r="B236" s="6"/>
      <c r="C236" s="6"/>
      <c r="D236" s="6"/>
      <c r="E236" s="16"/>
      <c r="F236" s="16"/>
      <c r="G236" s="16"/>
      <c r="H236" s="16"/>
      <c r="I236" s="6"/>
      <c r="J236" s="6"/>
      <c r="K236" s="6"/>
      <c r="L236" s="6"/>
      <c r="M236" s="16"/>
      <c r="N236" s="16"/>
      <c r="O236" s="16"/>
      <c r="P236" s="16"/>
      <c r="Q236" s="6"/>
      <c r="R236" s="6"/>
      <c r="S236" s="6"/>
      <c r="T236" s="6"/>
      <c r="U236" s="6"/>
      <c r="V236" s="6"/>
      <c r="W236" s="6"/>
    </row>
    <row r="237" spans="1:23" ht="15.75" x14ac:dyDescent="0.25">
      <c r="A237" s="47"/>
      <c r="B237" s="6"/>
      <c r="C237" s="6"/>
      <c r="D237" s="6"/>
      <c r="E237" s="16"/>
      <c r="F237" s="16"/>
      <c r="G237" s="16"/>
      <c r="H237" s="16"/>
      <c r="I237" s="6"/>
      <c r="J237" s="6"/>
      <c r="K237" s="6"/>
      <c r="L237" s="6"/>
      <c r="M237" s="16"/>
      <c r="N237" s="16"/>
      <c r="O237" s="16"/>
      <c r="P237" s="16"/>
      <c r="Q237" s="6"/>
      <c r="R237" s="6"/>
      <c r="S237" s="6"/>
      <c r="T237" s="6"/>
      <c r="U237" s="6"/>
      <c r="V237" s="6"/>
      <c r="W237" s="6"/>
    </row>
    <row r="238" spans="1:23" ht="15.75" x14ac:dyDescent="0.25">
      <c r="A238" s="47"/>
      <c r="B238" s="6"/>
      <c r="C238" s="6"/>
      <c r="D238" s="6"/>
      <c r="E238" s="16"/>
      <c r="F238" s="16"/>
      <c r="G238" s="16"/>
      <c r="H238" s="16"/>
      <c r="I238" s="6"/>
      <c r="J238" s="6"/>
      <c r="K238" s="6"/>
      <c r="L238" s="6"/>
      <c r="M238" s="16"/>
      <c r="N238" s="16"/>
      <c r="O238" s="16"/>
      <c r="P238" s="16"/>
      <c r="Q238" s="6"/>
      <c r="R238" s="6"/>
      <c r="S238" s="6"/>
      <c r="T238" s="6"/>
      <c r="U238" s="6"/>
      <c r="V238" s="6"/>
      <c r="W238" s="6"/>
    </row>
    <row r="239" spans="1:23" ht="15.75" x14ac:dyDescent="0.25">
      <c r="A239" s="47"/>
      <c r="B239" s="6"/>
      <c r="C239" s="6"/>
      <c r="D239" s="6"/>
      <c r="E239" s="16"/>
      <c r="F239" s="16"/>
      <c r="G239" s="16"/>
      <c r="H239" s="16"/>
      <c r="I239" s="6"/>
      <c r="J239" s="6"/>
      <c r="K239" s="6"/>
      <c r="L239" s="6"/>
      <c r="M239" s="16"/>
      <c r="N239" s="16"/>
      <c r="O239" s="16"/>
      <c r="P239" s="16"/>
      <c r="Q239" s="6"/>
      <c r="R239" s="6"/>
      <c r="S239" s="6"/>
      <c r="T239" s="6"/>
      <c r="U239" s="6"/>
      <c r="V239" s="6"/>
      <c r="W239" s="6"/>
    </row>
    <row r="240" spans="1:23" ht="15.75" x14ac:dyDescent="0.25">
      <c r="A240" s="47"/>
      <c r="B240" s="6"/>
      <c r="C240" s="6"/>
      <c r="D240" s="6"/>
      <c r="E240" s="16"/>
      <c r="F240" s="16"/>
      <c r="G240" s="16"/>
      <c r="H240" s="16"/>
      <c r="I240" s="6"/>
      <c r="J240" s="6"/>
      <c r="K240" s="6"/>
      <c r="L240" s="6"/>
      <c r="M240" s="16"/>
      <c r="N240" s="16"/>
      <c r="O240" s="16"/>
      <c r="P240" s="16"/>
      <c r="Q240" s="6"/>
      <c r="R240" s="6"/>
      <c r="S240" s="6"/>
      <c r="T240" s="6"/>
      <c r="U240" s="6"/>
      <c r="V240" s="6"/>
      <c r="W240" s="6"/>
    </row>
    <row r="241" spans="1:23" ht="15.75" x14ac:dyDescent="0.25">
      <c r="A241" s="47"/>
      <c r="B241" s="6"/>
      <c r="C241" s="6"/>
      <c r="D241" s="6"/>
      <c r="E241" s="16"/>
      <c r="F241" s="16"/>
      <c r="G241" s="16"/>
      <c r="H241" s="16"/>
      <c r="I241" s="6"/>
      <c r="J241" s="6"/>
      <c r="K241" s="6"/>
      <c r="L241" s="6"/>
      <c r="M241" s="16"/>
      <c r="N241" s="16"/>
      <c r="O241" s="16"/>
      <c r="P241" s="16"/>
      <c r="Q241" s="6"/>
      <c r="R241" s="6"/>
      <c r="S241" s="6"/>
      <c r="T241" s="6"/>
      <c r="U241" s="6"/>
      <c r="V241" s="6"/>
      <c r="W241" s="6"/>
    </row>
    <row r="242" spans="1:23" ht="15.75" x14ac:dyDescent="0.25">
      <c r="A242" s="47"/>
      <c r="B242" s="6"/>
      <c r="C242" s="6"/>
      <c r="D242" s="6"/>
      <c r="E242" s="16"/>
      <c r="F242" s="16"/>
      <c r="G242" s="16"/>
      <c r="H242" s="16"/>
      <c r="I242" s="6"/>
      <c r="J242" s="6"/>
      <c r="K242" s="6"/>
      <c r="L242" s="6"/>
      <c r="M242" s="16"/>
      <c r="N242" s="16"/>
      <c r="O242" s="16"/>
      <c r="P242" s="16"/>
      <c r="Q242" s="6"/>
      <c r="R242" s="6"/>
      <c r="S242" s="6"/>
      <c r="T242" s="6"/>
      <c r="U242" s="6"/>
      <c r="V242" s="6"/>
      <c r="W242" s="6"/>
    </row>
    <row r="243" spans="1:23" ht="15.75" x14ac:dyDescent="0.25">
      <c r="A243" s="47"/>
      <c r="B243" s="6"/>
      <c r="C243" s="6"/>
      <c r="D243" s="6"/>
      <c r="E243" s="16"/>
      <c r="F243" s="16"/>
      <c r="G243" s="16"/>
      <c r="H243" s="16"/>
      <c r="I243" s="6"/>
      <c r="J243" s="6"/>
      <c r="K243" s="6"/>
      <c r="L243" s="6"/>
      <c r="M243" s="16"/>
      <c r="N243" s="16"/>
      <c r="O243" s="16"/>
      <c r="P243" s="16"/>
      <c r="Q243" s="6"/>
      <c r="R243" s="6"/>
      <c r="S243" s="6"/>
      <c r="T243" s="6"/>
      <c r="U243" s="6"/>
      <c r="V243" s="6"/>
      <c r="W243" s="6"/>
    </row>
    <row r="244" spans="1:23" ht="15.75" x14ac:dyDescent="0.25">
      <c r="A244" s="47"/>
      <c r="B244" s="6"/>
      <c r="C244" s="6"/>
      <c r="D244" s="6"/>
      <c r="E244" s="16"/>
      <c r="F244" s="16"/>
      <c r="G244" s="16"/>
      <c r="H244" s="16"/>
      <c r="I244" s="6"/>
      <c r="J244" s="6"/>
      <c r="K244" s="6"/>
      <c r="L244" s="6"/>
      <c r="M244" s="16"/>
      <c r="N244" s="16"/>
      <c r="O244" s="16"/>
      <c r="P244" s="16"/>
      <c r="Q244" s="6"/>
      <c r="R244" s="6"/>
      <c r="S244" s="6"/>
      <c r="T244" s="6"/>
      <c r="U244" s="6"/>
      <c r="V244" s="6"/>
      <c r="W244" s="6"/>
    </row>
    <row r="245" spans="1:23" ht="15.75" x14ac:dyDescent="0.25">
      <c r="A245" s="47"/>
      <c r="B245" s="6"/>
      <c r="C245" s="6"/>
      <c r="D245" s="6"/>
      <c r="E245" s="16"/>
      <c r="F245" s="16"/>
      <c r="G245" s="16"/>
      <c r="H245" s="16"/>
      <c r="I245" s="6"/>
      <c r="J245" s="6"/>
      <c r="K245" s="6"/>
      <c r="L245" s="6"/>
      <c r="M245" s="16"/>
      <c r="N245" s="16"/>
      <c r="O245" s="16"/>
      <c r="P245" s="16"/>
      <c r="Q245" s="6"/>
      <c r="R245" s="6"/>
      <c r="S245" s="6"/>
      <c r="T245" s="6"/>
      <c r="U245" s="6"/>
      <c r="V245" s="6"/>
      <c r="W245" s="6"/>
    </row>
    <row r="246" spans="1:23" ht="15.75" x14ac:dyDescent="0.25">
      <c r="A246" s="47"/>
      <c r="B246" s="6"/>
      <c r="C246" s="6"/>
      <c r="D246" s="6"/>
      <c r="E246" s="16"/>
      <c r="F246" s="16"/>
      <c r="G246" s="16"/>
      <c r="H246" s="16"/>
      <c r="I246" s="6"/>
      <c r="J246" s="6"/>
      <c r="K246" s="6"/>
      <c r="L246" s="6"/>
      <c r="M246" s="16"/>
      <c r="N246" s="16"/>
      <c r="O246" s="16"/>
      <c r="P246" s="16"/>
      <c r="Q246" s="6"/>
      <c r="R246" s="6"/>
      <c r="S246" s="6"/>
      <c r="T246" s="6"/>
      <c r="U246" s="6"/>
      <c r="V246" s="6"/>
      <c r="W246" s="6"/>
    </row>
    <row r="247" spans="1:23" ht="15.75" x14ac:dyDescent="0.25">
      <c r="A247" s="47"/>
      <c r="B247" s="6"/>
      <c r="C247" s="6"/>
      <c r="D247" s="6"/>
      <c r="E247" s="16"/>
      <c r="F247" s="16"/>
      <c r="G247" s="16"/>
      <c r="H247" s="16"/>
      <c r="I247" s="6"/>
      <c r="J247" s="6"/>
      <c r="K247" s="6"/>
      <c r="L247" s="6"/>
      <c r="M247" s="16"/>
      <c r="N247" s="16"/>
      <c r="O247" s="16"/>
      <c r="P247" s="16"/>
      <c r="Q247" s="6"/>
      <c r="R247" s="6"/>
      <c r="S247" s="6"/>
      <c r="T247" s="6"/>
      <c r="U247" s="6"/>
      <c r="V247" s="6"/>
      <c r="W247" s="6"/>
    </row>
    <row r="248" spans="1:23" ht="15.75" x14ac:dyDescent="0.25">
      <c r="A248" s="47"/>
      <c r="B248" s="6"/>
      <c r="C248" s="6"/>
      <c r="D248" s="6"/>
      <c r="E248" s="16"/>
      <c r="F248" s="16"/>
      <c r="G248" s="16"/>
      <c r="H248" s="16"/>
      <c r="I248" s="6"/>
      <c r="J248" s="6"/>
      <c r="K248" s="6"/>
      <c r="L248" s="6"/>
      <c r="M248" s="16"/>
      <c r="N248" s="16"/>
      <c r="O248" s="16"/>
      <c r="P248" s="16"/>
      <c r="Q248" s="6"/>
      <c r="R248" s="6"/>
      <c r="S248" s="6"/>
      <c r="T248" s="6"/>
      <c r="U248" s="6"/>
      <c r="V248" s="6"/>
      <c r="W248" s="6"/>
    </row>
    <row r="249" spans="1:23" ht="15.75" x14ac:dyDescent="0.25">
      <c r="A249" s="47"/>
      <c r="B249" s="6"/>
      <c r="C249" s="6"/>
      <c r="D249" s="6"/>
      <c r="E249" s="16"/>
      <c r="F249" s="16"/>
      <c r="G249" s="16"/>
      <c r="H249" s="16"/>
      <c r="I249" s="6"/>
      <c r="J249" s="6"/>
      <c r="K249" s="6"/>
      <c r="L249" s="6"/>
      <c r="M249" s="16"/>
      <c r="N249" s="16"/>
      <c r="O249" s="16"/>
      <c r="P249" s="16"/>
      <c r="Q249" s="6"/>
      <c r="R249" s="6"/>
      <c r="S249" s="6"/>
      <c r="T249" s="6"/>
      <c r="U249" s="6"/>
      <c r="V249" s="6"/>
      <c r="W249" s="6"/>
    </row>
    <row r="250" spans="1:23" ht="15.75" x14ac:dyDescent="0.25">
      <c r="A250" s="47"/>
      <c r="B250" s="6"/>
      <c r="C250" s="6"/>
      <c r="D250" s="6"/>
      <c r="E250" s="16"/>
      <c r="F250" s="16"/>
      <c r="G250" s="16"/>
      <c r="H250" s="16"/>
      <c r="I250" s="6"/>
      <c r="J250" s="6"/>
      <c r="K250" s="6"/>
      <c r="L250" s="6"/>
      <c r="M250" s="16"/>
      <c r="N250" s="16"/>
      <c r="O250" s="16"/>
      <c r="P250" s="16"/>
      <c r="Q250" s="6"/>
      <c r="R250" s="6"/>
      <c r="S250" s="6"/>
      <c r="T250" s="6"/>
      <c r="U250" s="6"/>
      <c r="V250" s="6"/>
      <c r="W250" s="6"/>
    </row>
    <row r="251" spans="1:23" ht="15.75" x14ac:dyDescent="0.25">
      <c r="A251" s="47"/>
      <c r="B251" s="6"/>
      <c r="C251" s="6"/>
      <c r="D251" s="6"/>
      <c r="E251" s="16"/>
      <c r="F251" s="16"/>
      <c r="G251" s="16"/>
      <c r="H251" s="16"/>
      <c r="I251" s="6"/>
      <c r="J251" s="6"/>
      <c r="K251" s="6"/>
      <c r="L251" s="6"/>
      <c r="M251" s="16"/>
      <c r="N251" s="16"/>
      <c r="O251" s="16"/>
      <c r="P251" s="16"/>
      <c r="Q251" s="6"/>
      <c r="R251" s="6"/>
      <c r="S251" s="6"/>
      <c r="T251" s="6"/>
      <c r="U251" s="6"/>
      <c r="V251" s="6"/>
      <c r="W251" s="6"/>
    </row>
    <row r="252" spans="1:23" ht="15.75" x14ac:dyDescent="0.25">
      <c r="A252" s="47"/>
      <c r="B252" s="6"/>
      <c r="C252" s="6"/>
      <c r="D252" s="6"/>
      <c r="E252" s="16"/>
      <c r="F252" s="16"/>
      <c r="G252" s="16"/>
      <c r="H252" s="16"/>
      <c r="I252" s="6"/>
      <c r="J252" s="6"/>
      <c r="K252" s="6"/>
      <c r="L252" s="6"/>
      <c r="M252" s="16"/>
      <c r="N252" s="16"/>
      <c r="O252" s="16"/>
      <c r="P252" s="16"/>
      <c r="Q252" s="6"/>
      <c r="R252" s="6"/>
      <c r="S252" s="6"/>
      <c r="T252" s="6"/>
      <c r="U252" s="6"/>
      <c r="V252" s="6"/>
      <c r="W252" s="6"/>
    </row>
    <row r="253" spans="1:23" ht="15.75" x14ac:dyDescent="0.25">
      <c r="A253" s="47"/>
      <c r="B253" s="6"/>
      <c r="C253" s="6"/>
      <c r="D253" s="6"/>
      <c r="E253" s="16"/>
      <c r="F253" s="16"/>
      <c r="G253" s="16"/>
      <c r="H253" s="16"/>
      <c r="I253" s="6"/>
      <c r="J253" s="6"/>
      <c r="K253" s="6"/>
      <c r="L253" s="6"/>
      <c r="M253" s="16"/>
      <c r="N253" s="16"/>
      <c r="O253" s="16"/>
      <c r="P253" s="16"/>
      <c r="Q253" s="6"/>
      <c r="R253" s="6"/>
      <c r="S253" s="6"/>
      <c r="T253" s="6"/>
      <c r="U253" s="6"/>
      <c r="V253" s="6"/>
      <c r="W253" s="6"/>
    </row>
    <row r="254" spans="1:23" ht="15.75" x14ac:dyDescent="0.25">
      <c r="A254" s="47"/>
      <c r="B254" s="6"/>
      <c r="C254" s="6"/>
      <c r="D254" s="6"/>
      <c r="E254" s="16"/>
      <c r="F254" s="16"/>
      <c r="G254" s="16"/>
      <c r="H254" s="16"/>
      <c r="I254" s="6"/>
      <c r="J254" s="6"/>
      <c r="K254" s="6"/>
      <c r="L254" s="6"/>
      <c r="M254" s="16"/>
      <c r="N254" s="16"/>
      <c r="O254" s="16"/>
      <c r="P254" s="16"/>
      <c r="Q254" s="6"/>
      <c r="R254" s="6"/>
      <c r="S254" s="6"/>
      <c r="T254" s="6"/>
      <c r="U254" s="6"/>
      <c r="V254" s="6"/>
      <c r="W254" s="6"/>
    </row>
    <row r="255" spans="1:23" ht="15.75" x14ac:dyDescent="0.25">
      <c r="A255" s="47"/>
      <c r="B255" s="6"/>
      <c r="C255" s="6"/>
      <c r="D255" s="6"/>
      <c r="E255" s="16"/>
      <c r="F255" s="16"/>
      <c r="G255" s="16"/>
      <c r="H255" s="16"/>
      <c r="I255" s="6"/>
      <c r="J255" s="6"/>
      <c r="K255" s="6"/>
      <c r="L255" s="6"/>
      <c r="M255" s="16"/>
      <c r="N255" s="16"/>
      <c r="O255" s="16"/>
      <c r="P255" s="16"/>
      <c r="Q255" s="6"/>
      <c r="R255" s="6"/>
      <c r="S255" s="6"/>
      <c r="T255" s="6"/>
      <c r="U255" s="6"/>
      <c r="V255" s="6"/>
      <c r="W255" s="6"/>
    </row>
    <row r="256" spans="1:23" ht="15.75" x14ac:dyDescent="0.25">
      <c r="A256" s="47"/>
      <c r="B256" s="6"/>
      <c r="C256" s="6"/>
      <c r="D256" s="6"/>
      <c r="E256" s="16"/>
      <c r="F256" s="16"/>
      <c r="G256" s="16"/>
      <c r="H256" s="16"/>
      <c r="I256" s="6"/>
      <c r="J256" s="6"/>
      <c r="K256" s="6"/>
      <c r="L256" s="6"/>
      <c r="M256" s="16"/>
      <c r="N256" s="16"/>
      <c r="O256" s="16"/>
      <c r="P256" s="16"/>
      <c r="Q256" s="6"/>
      <c r="R256" s="6"/>
      <c r="S256" s="6"/>
      <c r="T256" s="6"/>
      <c r="U256" s="6"/>
      <c r="V256" s="6"/>
      <c r="W256" s="6"/>
    </row>
    <row r="257" spans="1:23" ht="15.75" x14ac:dyDescent="0.25">
      <c r="A257" s="47"/>
      <c r="B257" s="6"/>
      <c r="C257" s="6"/>
      <c r="D257" s="6"/>
      <c r="E257" s="16"/>
      <c r="F257" s="16"/>
      <c r="G257" s="16"/>
      <c r="H257" s="16"/>
      <c r="I257" s="6"/>
      <c r="J257" s="6"/>
      <c r="K257" s="6"/>
      <c r="L257" s="6"/>
      <c r="M257" s="16"/>
      <c r="N257" s="16"/>
      <c r="O257" s="16"/>
      <c r="P257" s="16"/>
      <c r="Q257" s="6"/>
      <c r="R257" s="6"/>
      <c r="S257" s="6"/>
      <c r="T257" s="6"/>
      <c r="U257" s="6"/>
      <c r="V257" s="6"/>
      <c r="W257" s="6"/>
    </row>
    <row r="258" spans="1:23" ht="15.75" x14ac:dyDescent="0.25">
      <c r="A258" s="47"/>
      <c r="B258" s="6"/>
      <c r="C258" s="6"/>
      <c r="D258" s="6"/>
      <c r="E258" s="16"/>
      <c r="F258" s="16"/>
      <c r="G258" s="16"/>
      <c r="H258" s="16"/>
      <c r="I258" s="6"/>
      <c r="J258" s="6"/>
      <c r="K258" s="6"/>
      <c r="L258" s="6"/>
      <c r="M258" s="16"/>
      <c r="N258" s="16"/>
      <c r="O258" s="16"/>
      <c r="P258" s="16"/>
      <c r="Q258" s="6"/>
      <c r="R258" s="6"/>
      <c r="S258" s="6"/>
      <c r="T258" s="6"/>
      <c r="U258" s="6"/>
      <c r="V258" s="6"/>
      <c r="W258" s="6"/>
    </row>
    <row r="259" spans="1:23" ht="15.75" x14ac:dyDescent="0.25">
      <c r="A259" s="47"/>
      <c r="B259" s="6"/>
      <c r="C259" s="6"/>
      <c r="D259" s="6"/>
      <c r="E259" s="16"/>
      <c r="F259" s="16"/>
      <c r="G259" s="16"/>
      <c r="H259" s="16"/>
      <c r="I259" s="6"/>
      <c r="J259" s="6"/>
      <c r="K259" s="6"/>
      <c r="L259" s="6"/>
      <c r="M259" s="16"/>
      <c r="N259" s="16"/>
      <c r="O259" s="16"/>
      <c r="P259" s="16"/>
      <c r="Q259" s="6"/>
      <c r="R259" s="6"/>
      <c r="S259" s="6"/>
      <c r="T259" s="6"/>
      <c r="U259" s="6"/>
      <c r="V259" s="6"/>
      <c r="W259" s="6"/>
    </row>
    <row r="260" spans="1:23" ht="15.75" x14ac:dyDescent="0.25">
      <c r="A260" s="47"/>
      <c r="B260" s="6"/>
      <c r="C260" s="6"/>
      <c r="D260" s="6"/>
      <c r="E260" s="16"/>
      <c r="F260" s="16"/>
      <c r="G260" s="16"/>
      <c r="H260" s="16"/>
      <c r="I260" s="6"/>
      <c r="J260" s="6"/>
      <c r="K260" s="6"/>
      <c r="L260" s="6"/>
      <c r="M260" s="16"/>
      <c r="N260" s="16"/>
      <c r="O260" s="16"/>
      <c r="P260" s="16"/>
      <c r="Q260" s="6"/>
      <c r="R260" s="6"/>
      <c r="S260" s="6"/>
      <c r="T260" s="6"/>
      <c r="U260" s="6"/>
      <c r="V260" s="6"/>
      <c r="W260" s="6"/>
    </row>
    <row r="261" spans="1:23" ht="15.75" x14ac:dyDescent="0.25">
      <c r="A261" s="47"/>
      <c r="B261" s="6"/>
      <c r="C261" s="6"/>
      <c r="D261" s="16"/>
      <c r="E261" s="16"/>
      <c r="F261" s="16"/>
      <c r="G261" s="16"/>
      <c r="H261" s="16"/>
      <c r="I261" s="6"/>
      <c r="J261" s="6"/>
      <c r="K261" s="6"/>
      <c r="L261" s="6"/>
      <c r="M261" s="16"/>
      <c r="N261" s="16"/>
      <c r="O261" s="16"/>
      <c r="P261" s="16"/>
      <c r="Q261" s="6"/>
      <c r="R261" s="6"/>
      <c r="S261" s="6"/>
      <c r="T261" s="6"/>
      <c r="U261" s="6"/>
      <c r="V261" s="6"/>
      <c r="W261" s="6"/>
    </row>
    <row r="262" spans="1:23" ht="15.75" x14ac:dyDescent="0.25">
      <c r="A262" s="47"/>
      <c r="B262" s="6"/>
      <c r="C262" s="6"/>
      <c r="D262" s="16"/>
      <c r="E262" s="16"/>
      <c r="F262" s="16"/>
      <c r="G262" s="16"/>
      <c r="H262" s="16"/>
      <c r="I262" s="6"/>
      <c r="J262" s="6"/>
      <c r="K262" s="6"/>
      <c r="L262" s="6"/>
      <c r="M262" s="16"/>
      <c r="N262" s="16"/>
      <c r="O262" s="16"/>
      <c r="P262" s="16"/>
      <c r="Q262" s="6"/>
      <c r="R262" s="6"/>
      <c r="S262" s="6"/>
      <c r="T262" s="6"/>
      <c r="U262" s="6"/>
      <c r="V262" s="6"/>
      <c r="W262" s="6"/>
    </row>
    <row r="263" spans="1:23" ht="15.75" x14ac:dyDescent="0.25">
      <c r="A263" s="47"/>
      <c r="B263" s="6"/>
      <c r="C263" s="6"/>
      <c r="D263" s="16"/>
      <c r="E263" s="16"/>
      <c r="F263" s="16"/>
      <c r="G263" s="16"/>
      <c r="H263" s="16"/>
      <c r="I263" s="6"/>
      <c r="J263" s="6"/>
      <c r="K263" s="6"/>
      <c r="L263" s="6"/>
      <c r="M263" s="16"/>
      <c r="N263" s="16"/>
      <c r="O263" s="16"/>
      <c r="P263" s="16"/>
      <c r="Q263" s="6"/>
      <c r="R263" s="6"/>
      <c r="S263" s="6"/>
      <c r="T263" s="6"/>
      <c r="U263" s="6"/>
      <c r="V263" s="6"/>
      <c r="W263" s="6"/>
    </row>
    <row r="264" spans="1:23" ht="15.75" x14ac:dyDescent="0.25">
      <c r="A264" s="47"/>
      <c r="B264" s="6"/>
      <c r="C264" s="6"/>
      <c r="D264" s="16"/>
      <c r="E264" s="16"/>
      <c r="F264" s="16"/>
      <c r="G264" s="16"/>
      <c r="H264" s="16"/>
      <c r="I264" s="6"/>
      <c r="J264" s="6"/>
      <c r="K264" s="6"/>
      <c r="L264" s="6"/>
      <c r="M264" s="16"/>
      <c r="N264" s="16"/>
      <c r="O264" s="16"/>
      <c r="P264" s="16"/>
      <c r="Q264" s="6"/>
      <c r="R264" s="6"/>
      <c r="S264" s="6"/>
      <c r="T264" s="6"/>
      <c r="U264" s="6"/>
      <c r="V264" s="6"/>
      <c r="W264" s="6"/>
    </row>
    <row r="265" spans="1:23" ht="15.75" x14ac:dyDescent="0.25">
      <c r="A265" s="47"/>
      <c r="B265" s="6"/>
      <c r="C265" s="6"/>
      <c r="D265" s="16"/>
      <c r="E265" s="16"/>
      <c r="F265" s="16"/>
      <c r="G265" s="16"/>
      <c r="H265" s="16"/>
      <c r="I265" s="6"/>
      <c r="J265" s="6"/>
      <c r="K265" s="6"/>
      <c r="L265" s="6"/>
      <c r="M265" s="16"/>
      <c r="N265" s="16"/>
      <c r="O265" s="16"/>
      <c r="P265" s="16"/>
      <c r="Q265" s="6"/>
      <c r="R265" s="6"/>
      <c r="S265" s="6"/>
      <c r="T265" s="6"/>
      <c r="U265" s="6"/>
      <c r="V265" s="6"/>
      <c r="W265" s="6"/>
    </row>
    <row r="266" spans="1:23" ht="15.75" x14ac:dyDescent="0.25">
      <c r="A266" s="47"/>
      <c r="B266" s="6"/>
      <c r="C266" s="6"/>
      <c r="D266" s="16"/>
      <c r="E266" s="16"/>
      <c r="F266" s="16"/>
      <c r="G266" s="16"/>
      <c r="H266" s="16"/>
      <c r="I266" s="6"/>
      <c r="J266" s="6"/>
      <c r="K266" s="6"/>
      <c r="L266" s="6"/>
      <c r="M266" s="16"/>
      <c r="N266" s="16"/>
      <c r="O266" s="16"/>
      <c r="P266" s="16"/>
      <c r="Q266" s="6"/>
      <c r="R266" s="6"/>
      <c r="S266" s="6"/>
      <c r="T266" s="6"/>
      <c r="U266" s="6"/>
      <c r="V266" s="6"/>
      <c r="W266" s="6"/>
    </row>
    <row r="267" spans="1:23" ht="15.75" x14ac:dyDescent="0.25">
      <c r="A267" s="47"/>
      <c r="B267" s="6"/>
      <c r="C267" s="6"/>
      <c r="D267" s="16"/>
      <c r="E267" s="16"/>
      <c r="F267" s="16"/>
      <c r="G267" s="16"/>
      <c r="H267" s="16"/>
      <c r="I267" s="6"/>
      <c r="J267" s="6"/>
      <c r="K267" s="6"/>
      <c r="L267" s="6"/>
      <c r="M267" s="16"/>
      <c r="N267" s="16"/>
      <c r="O267" s="16"/>
      <c r="P267" s="16"/>
      <c r="Q267" s="6"/>
      <c r="R267" s="6"/>
      <c r="S267" s="6"/>
      <c r="T267" s="6"/>
      <c r="U267" s="6"/>
      <c r="V267" s="6"/>
      <c r="W267" s="6"/>
    </row>
    <row r="268" spans="1:23" ht="15.75" x14ac:dyDescent="0.25">
      <c r="A268" s="47"/>
      <c r="B268" s="6"/>
      <c r="C268" s="6"/>
      <c r="D268" s="16"/>
      <c r="E268" s="16"/>
      <c r="F268" s="16"/>
      <c r="G268" s="16"/>
      <c r="H268" s="16"/>
      <c r="I268" s="6"/>
      <c r="J268" s="6"/>
      <c r="K268" s="6"/>
      <c r="L268" s="6"/>
      <c r="M268" s="16"/>
      <c r="N268" s="16"/>
      <c r="O268" s="16"/>
      <c r="P268" s="16"/>
      <c r="Q268" s="6"/>
      <c r="R268" s="6"/>
      <c r="S268" s="6"/>
      <c r="T268" s="6"/>
      <c r="U268" s="6"/>
      <c r="V268" s="6"/>
      <c r="W268" s="6"/>
    </row>
    <row r="269" spans="1:23" ht="15.75" x14ac:dyDescent="0.25">
      <c r="A269" s="47"/>
      <c r="B269" s="6"/>
      <c r="C269" s="6"/>
      <c r="D269" s="16"/>
      <c r="E269" s="16"/>
      <c r="F269" s="16"/>
      <c r="G269" s="16"/>
      <c r="H269" s="16"/>
      <c r="I269" s="6"/>
      <c r="J269" s="6"/>
      <c r="K269" s="6"/>
      <c r="L269" s="6"/>
      <c r="M269" s="16"/>
      <c r="N269" s="16"/>
      <c r="O269" s="16"/>
      <c r="P269" s="16"/>
      <c r="Q269" s="6"/>
      <c r="R269" s="6"/>
      <c r="S269" s="6"/>
      <c r="T269" s="6"/>
      <c r="U269" s="6"/>
      <c r="V269" s="6"/>
      <c r="W269" s="6"/>
    </row>
    <row r="270" spans="1:23" ht="15.75" x14ac:dyDescent="0.25">
      <c r="A270" s="47"/>
      <c r="B270" s="6"/>
      <c r="C270" s="6"/>
      <c r="D270" s="16"/>
      <c r="E270" s="16"/>
      <c r="F270" s="16"/>
      <c r="G270" s="16"/>
      <c r="H270" s="16"/>
      <c r="I270" s="6"/>
      <c r="J270" s="6"/>
      <c r="K270" s="6"/>
      <c r="L270" s="6"/>
      <c r="M270" s="16"/>
      <c r="N270" s="16"/>
      <c r="O270" s="16"/>
      <c r="P270" s="16"/>
      <c r="Q270" s="6"/>
      <c r="R270" s="6"/>
      <c r="S270" s="6"/>
      <c r="T270" s="6"/>
      <c r="U270" s="6"/>
      <c r="V270" s="6"/>
      <c r="W270" s="6"/>
    </row>
    <row r="271" spans="1:23" ht="15.75" x14ac:dyDescent="0.25">
      <c r="A271" s="47"/>
      <c r="B271" s="6"/>
      <c r="C271" s="6"/>
      <c r="D271" s="16"/>
      <c r="E271" s="16"/>
      <c r="F271" s="16"/>
      <c r="G271" s="16"/>
      <c r="H271" s="16"/>
      <c r="I271" s="6"/>
      <c r="J271" s="6"/>
      <c r="K271" s="6"/>
      <c r="L271" s="6"/>
      <c r="M271" s="16"/>
      <c r="N271" s="16"/>
      <c r="O271" s="16"/>
      <c r="P271" s="16"/>
      <c r="Q271" s="6"/>
      <c r="R271" s="6"/>
      <c r="S271" s="6"/>
      <c r="T271" s="6"/>
      <c r="U271" s="6"/>
      <c r="V271" s="6"/>
      <c r="W271" s="6"/>
    </row>
    <row r="272" spans="1:23" ht="15.75" x14ac:dyDescent="0.25">
      <c r="A272" s="47"/>
      <c r="B272" s="6"/>
      <c r="C272" s="6"/>
      <c r="D272" s="16"/>
      <c r="E272" s="16"/>
      <c r="F272" s="16"/>
      <c r="G272" s="16"/>
      <c r="H272" s="16"/>
      <c r="I272" s="6"/>
      <c r="J272" s="6"/>
      <c r="K272" s="6"/>
      <c r="L272" s="6"/>
      <c r="M272" s="16"/>
      <c r="N272" s="16"/>
      <c r="O272" s="16"/>
      <c r="P272" s="16"/>
      <c r="Q272" s="6"/>
      <c r="R272" s="6"/>
      <c r="S272" s="6"/>
      <c r="T272" s="6"/>
      <c r="U272" s="6"/>
      <c r="V272" s="6"/>
      <c r="W272" s="6"/>
    </row>
    <row r="273" spans="1:23" ht="15.75" x14ac:dyDescent="0.25">
      <c r="A273" s="47"/>
      <c r="B273" s="6"/>
      <c r="C273" s="6"/>
      <c r="D273" s="6"/>
      <c r="E273" s="16"/>
      <c r="F273" s="16"/>
      <c r="G273" s="16"/>
      <c r="H273" s="16"/>
      <c r="I273" s="6"/>
      <c r="J273" s="6"/>
      <c r="K273" s="6"/>
      <c r="L273" s="6"/>
      <c r="M273" s="16"/>
      <c r="N273" s="16"/>
      <c r="O273" s="16"/>
      <c r="P273" s="16"/>
      <c r="Q273" s="6"/>
      <c r="R273" s="6"/>
      <c r="S273" s="6"/>
      <c r="T273" s="6"/>
      <c r="U273" s="6"/>
      <c r="V273" s="6"/>
      <c r="W273" s="6"/>
    </row>
    <row r="274" spans="1:23" ht="15.75" x14ac:dyDescent="0.25">
      <c r="A274" s="47"/>
      <c r="B274" s="6"/>
      <c r="C274" s="6"/>
      <c r="D274" s="6"/>
      <c r="E274" s="16"/>
      <c r="F274" s="16"/>
      <c r="G274" s="16"/>
      <c r="H274" s="16"/>
      <c r="I274" s="6"/>
      <c r="J274" s="6"/>
      <c r="K274" s="6"/>
      <c r="L274" s="6"/>
      <c r="M274" s="16"/>
      <c r="N274" s="16"/>
      <c r="O274" s="16"/>
      <c r="P274" s="16"/>
      <c r="Q274" s="6"/>
      <c r="R274" s="6"/>
      <c r="S274" s="6"/>
      <c r="T274" s="6"/>
      <c r="U274" s="6"/>
      <c r="V274" s="6"/>
      <c r="W274" s="6"/>
    </row>
    <row r="275" spans="1:23" ht="15.75" x14ac:dyDescent="0.25">
      <c r="A275" s="47"/>
      <c r="B275" s="6"/>
      <c r="C275" s="6"/>
      <c r="D275" s="6"/>
      <c r="E275" s="16"/>
      <c r="F275" s="16"/>
      <c r="G275" s="16"/>
      <c r="H275" s="16"/>
      <c r="I275" s="6"/>
      <c r="J275" s="6"/>
      <c r="K275" s="6"/>
      <c r="L275" s="6"/>
      <c r="M275" s="16"/>
      <c r="N275" s="16"/>
      <c r="O275" s="16"/>
      <c r="P275" s="16"/>
      <c r="Q275" s="6"/>
      <c r="R275" s="6"/>
      <c r="S275" s="6"/>
      <c r="T275" s="6"/>
      <c r="U275" s="6"/>
      <c r="V275" s="6"/>
      <c r="W275" s="6"/>
    </row>
    <row r="276" spans="1:23" ht="15.75" x14ac:dyDescent="0.25">
      <c r="A276" s="47"/>
      <c r="B276" s="6"/>
      <c r="C276" s="6"/>
      <c r="D276" s="6"/>
      <c r="E276" s="16"/>
      <c r="F276" s="16"/>
      <c r="G276" s="16"/>
      <c r="H276" s="16"/>
      <c r="I276" s="6"/>
      <c r="J276" s="6"/>
      <c r="K276" s="6"/>
      <c r="L276" s="6"/>
      <c r="M276" s="16"/>
      <c r="N276" s="16"/>
      <c r="O276" s="16"/>
      <c r="P276" s="16"/>
      <c r="Q276" s="6"/>
      <c r="R276" s="6"/>
      <c r="S276" s="6"/>
      <c r="T276" s="6"/>
      <c r="U276" s="6"/>
      <c r="V276" s="6"/>
      <c r="W276" s="6"/>
    </row>
    <row r="277" spans="1:23" ht="15.75" x14ac:dyDescent="0.25">
      <c r="A277" s="47"/>
      <c r="B277" s="6"/>
      <c r="C277" s="6"/>
      <c r="D277" s="6"/>
      <c r="E277" s="16"/>
      <c r="F277" s="16"/>
      <c r="G277" s="16"/>
      <c r="H277" s="16"/>
      <c r="I277" s="6"/>
      <c r="J277" s="6"/>
      <c r="K277" s="6"/>
      <c r="L277" s="6"/>
      <c r="M277" s="16"/>
      <c r="N277" s="16"/>
      <c r="O277" s="16"/>
      <c r="P277" s="16"/>
      <c r="Q277" s="6"/>
      <c r="R277" s="6"/>
      <c r="S277" s="6"/>
      <c r="T277" s="6"/>
      <c r="U277" s="6"/>
      <c r="V277" s="6"/>
      <c r="W277" s="6"/>
    </row>
    <row r="278" spans="1:23" ht="15.75" x14ac:dyDescent="0.25">
      <c r="A278" s="47"/>
      <c r="B278" s="6"/>
      <c r="C278" s="6"/>
      <c r="D278" s="6"/>
      <c r="E278" s="16"/>
      <c r="F278" s="16"/>
      <c r="G278" s="16"/>
      <c r="H278" s="16"/>
      <c r="I278" s="6"/>
      <c r="J278" s="6"/>
      <c r="K278" s="6"/>
      <c r="L278" s="6"/>
      <c r="M278" s="16"/>
      <c r="N278" s="16"/>
      <c r="O278" s="16"/>
      <c r="P278" s="16"/>
      <c r="Q278" s="6"/>
      <c r="R278" s="6"/>
      <c r="S278" s="6"/>
      <c r="T278" s="6"/>
      <c r="U278" s="6"/>
      <c r="V278" s="6"/>
      <c r="W278" s="6"/>
    </row>
    <row r="279" spans="1:23" ht="15.75" x14ac:dyDescent="0.25">
      <c r="A279" s="47"/>
      <c r="B279" s="6"/>
      <c r="C279" s="6"/>
      <c r="D279" s="6"/>
      <c r="E279" s="16"/>
      <c r="F279" s="16"/>
      <c r="G279" s="16"/>
      <c r="H279" s="16"/>
      <c r="I279" s="6"/>
      <c r="J279" s="6"/>
      <c r="K279" s="6"/>
      <c r="L279" s="6"/>
      <c r="M279" s="16"/>
      <c r="N279" s="16"/>
      <c r="O279" s="16"/>
      <c r="P279" s="16"/>
      <c r="Q279" s="6"/>
      <c r="R279" s="6"/>
      <c r="S279" s="6"/>
      <c r="T279" s="6"/>
      <c r="U279" s="6"/>
      <c r="V279" s="6"/>
      <c r="W279" s="6"/>
    </row>
    <row r="280" spans="1:23" ht="15.75" x14ac:dyDescent="0.25">
      <c r="A280" s="47"/>
      <c r="B280" s="6"/>
      <c r="C280" s="6"/>
      <c r="D280" s="6"/>
      <c r="E280" s="16"/>
      <c r="F280" s="16"/>
      <c r="G280" s="16"/>
      <c r="H280" s="16"/>
      <c r="I280" s="6"/>
      <c r="J280" s="6"/>
      <c r="K280" s="6"/>
      <c r="L280" s="6"/>
      <c r="M280" s="16"/>
      <c r="N280" s="16"/>
      <c r="O280" s="16"/>
      <c r="P280" s="16"/>
      <c r="Q280" s="6"/>
      <c r="R280" s="6"/>
      <c r="S280" s="6"/>
      <c r="T280" s="6"/>
      <c r="U280" s="6"/>
      <c r="V280" s="6"/>
      <c r="W280" s="6"/>
    </row>
    <row r="281" spans="1:23" ht="15.75" x14ac:dyDescent="0.25">
      <c r="A281" s="47"/>
      <c r="B281" s="6"/>
      <c r="C281" s="6"/>
      <c r="D281" s="6"/>
      <c r="E281" s="16"/>
      <c r="F281" s="16"/>
      <c r="G281" s="16"/>
      <c r="H281" s="16"/>
      <c r="I281" s="6"/>
      <c r="J281" s="6"/>
      <c r="K281" s="6"/>
      <c r="L281" s="6"/>
      <c r="M281" s="16"/>
      <c r="N281" s="16"/>
      <c r="O281" s="16"/>
      <c r="P281" s="16"/>
      <c r="Q281" s="6"/>
      <c r="R281" s="6"/>
      <c r="S281" s="6"/>
      <c r="T281" s="6"/>
      <c r="U281" s="6"/>
      <c r="V281" s="6"/>
      <c r="W281" s="6"/>
    </row>
    <row r="282" spans="1:23" ht="15.75" x14ac:dyDescent="0.25">
      <c r="A282" s="47"/>
      <c r="B282" s="6"/>
      <c r="C282" s="6"/>
      <c r="D282" s="6"/>
      <c r="E282" s="16"/>
      <c r="F282" s="16"/>
      <c r="G282" s="16"/>
      <c r="H282" s="16"/>
      <c r="I282" s="6"/>
      <c r="J282" s="6"/>
      <c r="K282" s="6"/>
      <c r="L282" s="6"/>
      <c r="M282" s="16"/>
      <c r="N282" s="16"/>
      <c r="O282" s="16"/>
      <c r="P282" s="16"/>
      <c r="Q282" s="6"/>
      <c r="R282" s="6"/>
      <c r="S282" s="6"/>
      <c r="T282" s="6"/>
      <c r="U282" s="6"/>
      <c r="V282" s="6"/>
      <c r="W282" s="6"/>
    </row>
    <row r="283" spans="1:23" ht="15.75" x14ac:dyDescent="0.25">
      <c r="A283" s="47"/>
      <c r="B283" s="6"/>
      <c r="C283" s="6"/>
      <c r="D283" s="6"/>
      <c r="E283" s="16"/>
      <c r="F283" s="16"/>
      <c r="G283" s="16"/>
      <c r="H283" s="16"/>
      <c r="I283" s="6"/>
      <c r="J283" s="6"/>
      <c r="K283" s="6"/>
      <c r="L283" s="6"/>
      <c r="M283" s="16"/>
      <c r="N283" s="16"/>
      <c r="O283" s="16"/>
      <c r="P283" s="16"/>
      <c r="Q283" s="6"/>
      <c r="R283" s="6"/>
      <c r="S283" s="6"/>
      <c r="T283" s="6"/>
      <c r="U283" s="6"/>
      <c r="V283" s="6"/>
      <c r="W283" s="6"/>
    </row>
    <row r="284" spans="1:23" ht="15.75" x14ac:dyDescent="0.25">
      <c r="A284" s="47"/>
      <c r="B284" s="6"/>
      <c r="C284" s="6"/>
      <c r="D284" s="6"/>
      <c r="E284" s="16"/>
      <c r="F284" s="16"/>
      <c r="G284" s="16"/>
      <c r="H284" s="16"/>
      <c r="I284" s="6"/>
      <c r="J284" s="6"/>
      <c r="K284" s="6"/>
      <c r="L284" s="6"/>
      <c r="M284" s="16"/>
      <c r="N284" s="16"/>
      <c r="O284" s="16"/>
      <c r="P284" s="16"/>
      <c r="Q284" s="6"/>
      <c r="R284" s="6"/>
      <c r="S284" s="6"/>
      <c r="T284" s="6"/>
      <c r="U284" s="6"/>
      <c r="V284" s="6"/>
      <c r="W284" s="6"/>
    </row>
    <row r="285" spans="1:23" ht="15.75" x14ac:dyDescent="0.25">
      <c r="A285" s="47"/>
      <c r="B285" s="6"/>
      <c r="C285" s="6"/>
      <c r="D285" s="6"/>
      <c r="E285" s="16"/>
      <c r="F285" s="16"/>
      <c r="G285" s="16"/>
      <c r="H285" s="16"/>
      <c r="I285" s="6"/>
      <c r="J285" s="6"/>
      <c r="K285" s="6"/>
      <c r="L285" s="6"/>
      <c r="M285" s="16"/>
      <c r="N285" s="16"/>
      <c r="O285" s="16"/>
      <c r="P285" s="16"/>
      <c r="Q285" s="6"/>
      <c r="R285" s="6"/>
      <c r="S285" s="6"/>
      <c r="T285" s="6"/>
      <c r="U285" s="6"/>
      <c r="V285" s="6"/>
      <c r="W285" s="6"/>
    </row>
    <row r="286" spans="1:23" ht="15.75" x14ac:dyDescent="0.25">
      <c r="A286" s="47"/>
      <c r="B286" s="6"/>
      <c r="C286" s="6"/>
      <c r="D286" s="6"/>
      <c r="E286" s="16"/>
      <c r="F286" s="16"/>
      <c r="G286" s="16"/>
      <c r="H286" s="16"/>
      <c r="I286" s="6"/>
      <c r="J286" s="6"/>
      <c r="K286" s="6"/>
      <c r="L286" s="6"/>
      <c r="M286" s="16"/>
      <c r="N286" s="16"/>
      <c r="O286" s="16"/>
      <c r="P286" s="16"/>
      <c r="Q286" s="6"/>
      <c r="R286" s="6"/>
      <c r="S286" s="6"/>
      <c r="T286" s="6"/>
      <c r="U286" s="6"/>
      <c r="V286" s="6"/>
      <c r="W286" s="6"/>
    </row>
    <row r="287" spans="1:23" ht="15.75" x14ac:dyDescent="0.25">
      <c r="A287" s="47"/>
      <c r="B287" s="6"/>
      <c r="C287" s="6"/>
      <c r="D287" s="6"/>
      <c r="E287" s="16"/>
      <c r="F287" s="16"/>
      <c r="G287" s="16"/>
      <c r="H287" s="16"/>
      <c r="I287" s="6"/>
      <c r="J287" s="6"/>
      <c r="K287" s="6"/>
      <c r="L287" s="6"/>
      <c r="M287" s="16"/>
      <c r="N287" s="16"/>
      <c r="O287" s="16"/>
      <c r="P287" s="16"/>
      <c r="Q287" s="6"/>
      <c r="R287" s="6"/>
      <c r="S287" s="6"/>
      <c r="T287" s="6"/>
      <c r="U287" s="6"/>
      <c r="V287" s="6"/>
      <c r="W287" s="6"/>
    </row>
    <row r="288" spans="1:23" ht="15.75" x14ac:dyDescent="0.25">
      <c r="A288" s="47"/>
      <c r="B288" s="6"/>
      <c r="C288" s="6"/>
      <c r="D288" s="6"/>
      <c r="E288" s="16"/>
      <c r="F288" s="16"/>
      <c r="G288" s="16"/>
      <c r="H288" s="16"/>
      <c r="I288" s="6"/>
      <c r="J288" s="6"/>
      <c r="K288" s="6"/>
      <c r="L288" s="6"/>
      <c r="M288" s="16"/>
      <c r="N288" s="16"/>
      <c r="O288" s="16"/>
      <c r="P288" s="16"/>
      <c r="Q288" s="6"/>
      <c r="R288" s="6"/>
      <c r="S288" s="6"/>
      <c r="T288" s="6"/>
      <c r="U288" s="6"/>
      <c r="V288" s="6"/>
      <c r="W288" s="6"/>
    </row>
    <row r="289" spans="1:23" ht="15.75" x14ac:dyDescent="0.25">
      <c r="A289" s="47"/>
      <c r="B289" s="6"/>
      <c r="C289" s="6"/>
      <c r="D289" s="6"/>
      <c r="E289" s="16"/>
      <c r="F289" s="16"/>
      <c r="G289" s="16"/>
      <c r="H289" s="16"/>
      <c r="I289" s="6"/>
      <c r="J289" s="6"/>
      <c r="K289" s="6"/>
      <c r="L289" s="6"/>
      <c r="M289" s="16"/>
      <c r="N289" s="16"/>
      <c r="O289" s="16"/>
      <c r="P289" s="16"/>
      <c r="Q289" s="6"/>
      <c r="R289" s="6"/>
      <c r="S289" s="6"/>
      <c r="T289" s="6"/>
      <c r="U289" s="6"/>
      <c r="V289" s="6"/>
      <c r="W289" s="6"/>
    </row>
    <row r="290" spans="1:23" ht="15.75" x14ac:dyDescent="0.25">
      <c r="A290" s="47"/>
      <c r="B290" s="6"/>
      <c r="C290" s="6"/>
      <c r="D290" s="6"/>
      <c r="E290" s="16"/>
      <c r="F290" s="16"/>
      <c r="G290" s="16"/>
      <c r="H290" s="16"/>
      <c r="I290" s="6"/>
      <c r="J290" s="6"/>
      <c r="K290" s="6"/>
      <c r="L290" s="6"/>
      <c r="M290" s="16"/>
      <c r="N290" s="16"/>
      <c r="O290" s="16"/>
      <c r="P290" s="16"/>
      <c r="Q290" s="6"/>
      <c r="R290" s="6"/>
      <c r="S290" s="6"/>
      <c r="T290" s="6"/>
      <c r="U290" s="6"/>
      <c r="V290" s="6"/>
      <c r="W290" s="6"/>
    </row>
    <row r="291" spans="1:23" ht="15.75" x14ac:dyDescent="0.25">
      <c r="A291" s="47"/>
      <c r="B291" s="6"/>
      <c r="C291" s="6"/>
      <c r="D291" s="6"/>
      <c r="E291" s="16"/>
      <c r="F291" s="16"/>
      <c r="G291" s="16"/>
      <c r="H291" s="16"/>
      <c r="I291" s="6"/>
      <c r="J291" s="6"/>
      <c r="K291" s="6"/>
      <c r="L291" s="6"/>
      <c r="M291" s="16"/>
      <c r="N291" s="16"/>
      <c r="O291" s="16"/>
      <c r="P291" s="16"/>
      <c r="Q291" s="6"/>
      <c r="R291" s="6"/>
      <c r="S291" s="6"/>
      <c r="T291" s="6"/>
      <c r="U291" s="6"/>
      <c r="V291" s="6"/>
      <c r="W291" s="6"/>
    </row>
    <row r="292" spans="1:23" ht="15.75" x14ac:dyDescent="0.25">
      <c r="A292" s="47"/>
      <c r="B292" s="6"/>
      <c r="C292" s="6"/>
      <c r="D292" s="6"/>
      <c r="E292" s="16"/>
      <c r="F292" s="16"/>
      <c r="G292" s="16"/>
      <c r="H292" s="16"/>
      <c r="I292" s="6"/>
      <c r="J292" s="6"/>
      <c r="K292" s="6"/>
      <c r="L292" s="6"/>
      <c r="M292" s="16"/>
      <c r="N292" s="16"/>
      <c r="O292" s="16"/>
      <c r="P292" s="16"/>
      <c r="Q292" s="6"/>
      <c r="R292" s="6"/>
      <c r="S292" s="6"/>
      <c r="T292" s="6"/>
      <c r="U292" s="6"/>
      <c r="V292" s="6"/>
      <c r="W292" s="6"/>
    </row>
    <row r="293" spans="1:23" ht="15.75" x14ac:dyDescent="0.25">
      <c r="A293" s="47"/>
      <c r="B293" s="6"/>
      <c r="C293" s="6"/>
      <c r="D293" s="6"/>
      <c r="E293" s="16"/>
      <c r="F293" s="16"/>
      <c r="G293" s="16"/>
      <c r="H293" s="16"/>
      <c r="I293" s="6"/>
      <c r="J293" s="6"/>
      <c r="K293" s="6"/>
      <c r="L293" s="6"/>
      <c r="M293" s="16"/>
      <c r="N293" s="16"/>
      <c r="O293" s="16"/>
      <c r="P293" s="16"/>
      <c r="Q293" s="6"/>
      <c r="R293" s="6"/>
      <c r="S293" s="6"/>
      <c r="T293" s="6"/>
      <c r="U293" s="6"/>
      <c r="V293" s="6"/>
      <c r="W293" s="6"/>
    </row>
    <row r="294" spans="1:23" ht="15.75" x14ac:dyDescent="0.25">
      <c r="A294" s="47"/>
      <c r="B294" s="6"/>
      <c r="C294" s="6"/>
      <c r="D294" s="6"/>
      <c r="E294" s="16"/>
      <c r="F294" s="16"/>
      <c r="G294" s="16"/>
      <c r="H294" s="16"/>
      <c r="I294" s="6"/>
      <c r="J294" s="6"/>
      <c r="K294" s="6"/>
      <c r="L294" s="6"/>
      <c r="M294" s="16"/>
      <c r="N294" s="16"/>
      <c r="O294" s="16"/>
      <c r="P294" s="16"/>
      <c r="Q294" s="6"/>
      <c r="R294" s="6"/>
      <c r="S294" s="6"/>
      <c r="T294" s="6"/>
      <c r="U294" s="6"/>
      <c r="V294" s="6"/>
      <c r="W294" s="6"/>
    </row>
    <row r="295" spans="1:23" ht="15.75" x14ac:dyDescent="0.25">
      <c r="A295" s="47"/>
      <c r="B295" s="6"/>
      <c r="C295" s="6"/>
      <c r="D295" s="6"/>
      <c r="E295" s="16"/>
      <c r="F295" s="16"/>
      <c r="G295" s="16"/>
      <c r="H295" s="16"/>
      <c r="I295" s="6"/>
      <c r="J295" s="6"/>
      <c r="K295" s="6"/>
      <c r="L295" s="6"/>
      <c r="M295" s="16"/>
      <c r="N295" s="16"/>
      <c r="O295" s="16"/>
      <c r="P295" s="16"/>
      <c r="Q295" s="6"/>
      <c r="R295" s="6"/>
      <c r="S295" s="6"/>
      <c r="T295" s="6"/>
      <c r="U295" s="6"/>
      <c r="V295" s="6"/>
      <c r="W295" s="6"/>
    </row>
    <row r="296" spans="1:23" ht="15.75" x14ac:dyDescent="0.25">
      <c r="A296" s="47"/>
      <c r="B296" s="6"/>
      <c r="C296" s="6"/>
      <c r="D296" s="6"/>
      <c r="E296" s="16"/>
      <c r="F296" s="16"/>
      <c r="G296" s="16"/>
      <c r="H296" s="16"/>
      <c r="I296" s="6"/>
      <c r="J296" s="6"/>
      <c r="K296" s="6"/>
      <c r="L296" s="6"/>
      <c r="M296" s="16"/>
      <c r="N296" s="16"/>
      <c r="O296" s="16"/>
      <c r="P296" s="16"/>
      <c r="Q296" s="6"/>
      <c r="R296" s="6"/>
      <c r="S296" s="6"/>
      <c r="T296" s="6"/>
      <c r="U296" s="6"/>
      <c r="V296" s="6"/>
      <c r="W296" s="6"/>
    </row>
    <row r="297" spans="1:23" ht="15.75" x14ac:dyDescent="0.25">
      <c r="A297" s="47"/>
      <c r="B297" s="6"/>
      <c r="C297" s="6"/>
      <c r="D297" s="6"/>
      <c r="E297" s="16"/>
      <c r="F297" s="16"/>
      <c r="G297" s="16"/>
      <c r="H297" s="16"/>
      <c r="I297" s="6"/>
      <c r="J297" s="6"/>
      <c r="K297" s="6"/>
      <c r="L297" s="6"/>
      <c r="M297" s="16"/>
      <c r="N297" s="16"/>
      <c r="O297" s="16"/>
      <c r="P297" s="16"/>
      <c r="Q297" s="6"/>
      <c r="R297" s="6"/>
      <c r="S297" s="6"/>
      <c r="T297" s="6"/>
      <c r="U297" s="6"/>
      <c r="V297" s="6"/>
      <c r="W297" s="6"/>
    </row>
    <row r="298" spans="1:23" ht="15.75" x14ac:dyDescent="0.25">
      <c r="A298" s="47"/>
      <c r="B298" s="6"/>
      <c r="C298" s="6"/>
      <c r="D298" s="6"/>
      <c r="E298" s="16"/>
      <c r="F298" s="16"/>
      <c r="G298" s="16"/>
      <c r="H298" s="16"/>
      <c r="I298" s="6"/>
      <c r="J298" s="6"/>
      <c r="K298" s="6"/>
      <c r="L298" s="6"/>
      <c r="M298" s="16"/>
      <c r="N298" s="16"/>
      <c r="O298" s="16"/>
      <c r="P298" s="16"/>
      <c r="Q298" s="6"/>
      <c r="R298" s="6"/>
      <c r="S298" s="6"/>
      <c r="T298" s="6"/>
      <c r="U298" s="6"/>
      <c r="V298" s="6"/>
      <c r="W298" s="6"/>
    </row>
    <row r="299" spans="1:23" ht="15.75" x14ac:dyDescent="0.25">
      <c r="A299" s="47"/>
      <c r="B299" s="6"/>
      <c r="C299" s="6"/>
      <c r="D299" s="6"/>
      <c r="E299" s="16"/>
      <c r="F299" s="16"/>
      <c r="G299" s="16"/>
      <c r="H299" s="16"/>
      <c r="I299" s="6"/>
      <c r="J299" s="6"/>
      <c r="K299" s="6"/>
      <c r="L299" s="6"/>
      <c r="M299" s="16"/>
      <c r="N299" s="16"/>
      <c r="O299" s="16"/>
      <c r="P299" s="16"/>
      <c r="Q299" s="6"/>
      <c r="R299" s="6"/>
      <c r="S299" s="6"/>
      <c r="T299" s="6"/>
      <c r="U299" s="6"/>
      <c r="V299" s="6"/>
      <c r="W299" s="6"/>
    </row>
    <row r="300" spans="1:23" ht="15.75" x14ac:dyDescent="0.25">
      <c r="A300" s="47"/>
      <c r="B300" s="6"/>
      <c r="C300" s="6"/>
      <c r="D300" s="6"/>
      <c r="E300" s="16"/>
      <c r="F300" s="16"/>
      <c r="G300" s="16"/>
      <c r="H300" s="16"/>
      <c r="I300" s="6"/>
      <c r="J300" s="6"/>
      <c r="K300" s="6"/>
      <c r="L300" s="6"/>
      <c r="M300" s="16"/>
      <c r="N300" s="16"/>
      <c r="O300" s="16"/>
      <c r="P300" s="16"/>
      <c r="Q300" s="6"/>
      <c r="R300" s="6"/>
      <c r="S300" s="6"/>
      <c r="T300" s="6"/>
      <c r="U300" s="6"/>
      <c r="V300" s="6"/>
      <c r="W300" s="6"/>
    </row>
    <row r="301" spans="1:23" ht="15.75" x14ac:dyDescent="0.25">
      <c r="A301" s="47"/>
      <c r="B301" s="6"/>
      <c r="C301" s="6"/>
      <c r="D301" s="6"/>
      <c r="E301" s="16"/>
      <c r="F301" s="16"/>
      <c r="G301" s="16"/>
      <c r="H301" s="16"/>
      <c r="I301" s="6"/>
      <c r="J301" s="6"/>
      <c r="K301" s="6"/>
      <c r="L301" s="6"/>
      <c r="M301" s="16"/>
      <c r="N301" s="16"/>
      <c r="O301" s="16"/>
      <c r="P301" s="16"/>
      <c r="Q301" s="6"/>
      <c r="R301" s="6"/>
      <c r="S301" s="6"/>
      <c r="T301" s="6"/>
      <c r="U301" s="6"/>
      <c r="V301" s="6"/>
      <c r="W301" s="6"/>
    </row>
    <row r="302" spans="1:23" ht="15.75" x14ac:dyDescent="0.25">
      <c r="A302" s="47"/>
      <c r="B302" s="6"/>
      <c r="C302" s="6"/>
      <c r="D302" s="6"/>
      <c r="E302" s="16"/>
      <c r="F302" s="16"/>
      <c r="G302" s="16"/>
      <c r="H302" s="16"/>
      <c r="I302" s="6"/>
      <c r="J302" s="6"/>
      <c r="K302" s="6"/>
      <c r="L302" s="6"/>
      <c r="M302" s="16"/>
      <c r="N302" s="16"/>
      <c r="O302" s="16"/>
      <c r="P302" s="16"/>
      <c r="Q302" s="6"/>
      <c r="R302" s="6"/>
      <c r="S302" s="6"/>
      <c r="T302" s="6"/>
      <c r="U302" s="6"/>
      <c r="V302" s="6"/>
      <c r="W302" s="6"/>
    </row>
    <row r="303" spans="1:23" ht="15.75" x14ac:dyDescent="0.25">
      <c r="A303" s="47"/>
      <c r="B303" s="6"/>
      <c r="C303" s="6"/>
      <c r="D303" s="6"/>
      <c r="E303" s="16"/>
      <c r="F303" s="16"/>
      <c r="G303" s="16"/>
      <c r="H303" s="16"/>
      <c r="I303" s="6"/>
      <c r="J303" s="6"/>
      <c r="K303" s="6"/>
      <c r="L303" s="6"/>
      <c r="M303" s="16"/>
      <c r="N303" s="16"/>
      <c r="O303" s="16"/>
      <c r="P303" s="16"/>
      <c r="Q303" s="6"/>
      <c r="R303" s="6"/>
      <c r="S303" s="6"/>
      <c r="T303" s="6"/>
      <c r="U303" s="6"/>
      <c r="V303" s="6"/>
      <c r="W303" s="6"/>
    </row>
  </sheetData>
  <sortState ref="C2:C73">
    <sortCondition ref="C2"/>
  </sortState>
  <mergeCells count="2">
    <mergeCell ref="B2:B73"/>
    <mergeCell ref="A2:A73"/>
  </mergeCells>
  <conditionalFormatting sqref="M2:P70 M71:N72 M116:P303 M73:P100 O105:P108 O115:P115 E74:H303 E2:F73">
    <cfRule type="colorScale" priority="2">
      <colorScale>
        <cfvo type="num" val="0"/>
        <cfvo type="num" val="100"/>
        <color rgb="FFFFEFEF"/>
        <color theme="5" tint="0.39997558519241921"/>
      </colorScale>
    </cfRule>
  </conditionalFormatting>
  <conditionalFormatting sqref="G2:H73">
    <cfRule type="colorScale" priority="1">
      <colorScale>
        <cfvo type="num" val="0"/>
        <cfvo type="num" val="100"/>
        <color rgb="FFFFEFEF"/>
        <color theme="5" tint="0.39997558519241921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Tronçon de la trame viaire</vt:lpstr>
      <vt:lpstr>Chaussée et trottoir</vt:lpstr>
      <vt:lpstr>ZAI</vt:lpstr>
      <vt:lpstr>BDTOPO</vt:lpstr>
    </vt:vector>
  </TitlesOfParts>
  <Company>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Dumont</dc:creator>
  <cp:lastModifiedBy>Axel Dumont</cp:lastModifiedBy>
  <dcterms:created xsi:type="dcterms:W3CDTF">2023-07-05T11:59:32Z</dcterms:created>
  <dcterms:modified xsi:type="dcterms:W3CDTF">2023-08-23T14:03:45Z</dcterms:modified>
</cp:coreProperties>
</file>