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75C9679A-A737-4C02-A150-8D81D7DC1702}" xr6:coauthVersionLast="47" xr6:coauthVersionMax="47" xr10:uidLastSave="{00000000-0000-0000-0000-000000000000}"/>
  <bookViews>
    <workbookView xWindow="-120" yWindow="-120" windowWidth="20730" windowHeight="11160" xr2:uid="{CA912138-D6FB-479E-8097-C672854E5A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Y21" i="1"/>
  <c r="V21" i="1"/>
  <c r="S21" i="1"/>
  <c r="P21" i="1"/>
  <c r="M21" i="1"/>
  <c r="J21" i="1"/>
  <c r="Y20" i="1"/>
  <c r="V20" i="1"/>
  <c r="S20" i="1"/>
  <c r="P20" i="1"/>
  <c r="M20" i="1"/>
  <c r="J20" i="1"/>
  <c r="Y19" i="1"/>
  <c r="V19" i="1"/>
  <c r="S19" i="1"/>
  <c r="P19" i="1"/>
  <c r="M19" i="1"/>
  <c r="J19" i="1"/>
  <c r="Y18" i="1"/>
  <c r="V18" i="1"/>
  <c r="S18" i="1"/>
  <c r="P18" i="1"/>
  <c r="M18" i="1"/>
  <c r="J18" i="1"/>
  <c r="Y17" i="1"/>
  <c r="V17" i="1"/>
  <c r="S17" i="1"/>
  <c r="P17" i="1"/>
  <c r="M17" i="1"/>
  <c r="J17" i="1"/>
  <c r="Y16" i="1"/>
  <c r="V16" i="1"/>
  <c r="S16" i="1"/>
  <c r="P16" i="1"/>
  <c r="M16" i="1"/>
  <c r="J16" i="1"/>
  <c r="Y15" i="1"/>
  <c r="V15" i="1"/>
  <c r="S15" i="1"/>
  <c r="P15" i="1"/>
  <c r="M15" i="1"/>
  <c r="J15" i="1"/>
  <c r="Y14" i="1"/>
  <c r="V14" i="1"/>
  <c r="S14" i="1"/>
  <c r="P14" i="1"/>
  <c r="M14" i="1"/>
  <c r="J14" i="1"/>
  <c r="Y13" i="1"/>
  <c r="V13" i="1"/>
  <c r="S13" i="1"/>
  <c r="P13" i="1"/>
  <c r="M13" i="1"/>
  <c r="J13" i="1"/>
  <c r="Y12" i="1"/>
  <c r="V12" i="1"/>
  <c r="S12" i="1"/>
  <c r="P12" i="1"/>
  <c r="M12" i="1"/>
  <c r="J12" i="1"/>
  <c r="Y11" i="1"/>
  <c r="V11" i="1"/>
  <c r="S11" i="1"/>
  <c r="P11" i="1"/>
  <c r="J11" i="1"/>
  <c r="Y10" i="1"/>
  <c r="V10" i="1"/>
  <c r="S10" i="1"/>
  <c r="P10" i="1"/>
  <c r="M10" i="1"/>
  <c r="J10" i="1"/>
  <c r="Y8" i="1"/>
  <c r="V8" i="1"/>
  <c r="S8" i="1"/>
  <c r="P8" i="1"/>
  <c r="M8" i="1"/>
  <c r="J8" i="1"/>
  <c r="Y7" i="1"/>
  <c r="V7" i="1"/>
  <c r="S7" i="1"/>
  <c r="P7" i="1"/>
  <c r="M7" i="1"/>
  <c r="J7" i="1"/>
  <c r="Y6" i="1"/>
  <c r="V6" i="1"/>
  <c r="S6" i="1"/>
  <c r="P6" i="1"/>
  <c r="M6" i="1"/>
  <c r="J6" i="1"/>
  <c r="Y5" i="1"/>
  <c r="V5" i="1"/>
  <c r="S5" i="1"/>
  <c r="P5" i="1"/>
  <c r="M5" i="1"/>
  <c r="J5" i="1"/>
  <c r="Y4" i="1"/>
  <c r="V4" i="1"/>
  <c r="S4" i="1"/>
  <c r="P4" i="1"/>
  <c r="M4" i="1"/>
  <c r="J4" i="1"/>
  <c r="Y3" i="1"/>
  <c r="V3" i="1"/>
  <c r="S3" i="1"/>
  <c r="P3" i="1"/>
  <c r="M3" i="1"/>
  <c r="J3" i="1"/>
  <c r="V2" i="1"/>
  <c r="S2" i="1"/>
  <c r="P2" i="1"/>
  <c r="M2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Produccion</author>
  </authors>
  <commentList>
    <comment ref="M11" authorId="0" shapeId="0" xr:uid="{BDCF6932-71A7-419F-A219-486CF374BEF6}">
      <text>
        <r>
          <rPr>
            <b/>
            <sz val="9"/>
            <color indexed="81"/>
            <rFont val="Tahoma"/>
            <family val="2"/>
          </rPr>
          <t>Produccion:</t>
        </r>
        <r>
          <rPr>
            <sz val="9"/>
            <color indexed="81"/>
            <rFont val="Tahoma"/>
            <family val="2"/>
          </rPr>
          <t xml:space="preserve">
EL SR. BENY AUTORIZO QUE SE QUEDARA CON ESA CANTIDAD
</t>
        </r>
      </text>
    </comment>
  </commentList>
</comments>
</file>

<file path=xl/sharedStrings.xml><?xml version="1.0" encoding="utf-8"?>
<sst xmlns="http://schemas.openxmlformats.org/spreadsheetml/2006/main" count="37" uniqueCount="33">
  <si>
    <t>BOLP</t>
  </si>
  <si>
    <t>Prt</t>
  </si>
  <si>
    <t>Pdd</t>
  </si>
  <si>
    <t>DF</t>
  </si>
  <si>
    <t>MD</t>
  </si>
  <si>
    <t>SZ</t>
  </si>
  <si>
    <t>KL</t>
  </si>
  <si>
    <t>AMN</t>
  </si>
  <si>
    <t>AF</t>
  </si>
  <si>
    <t>BF</t>
  </si>
  <si>
    <t>CF</t>
  </si>
  <si>
    <t>EF</t>
  </si>
  <si>
    <t>FF</t>
  </si>
  <si>
    <t>GF</t>
  </si>
  <si>
    <t>IO</t>
  </si>
  <si>
    <t>SA</t>
  </si>
  <si>
    <t>DO</t>
  </si>
  <si>
    <t>E</t>
  </si>
  <si>
    <t>EN</t>
  </si>
  <si>
    <t>010/02/2010</t>
  </si>
  <si>
    <t>26/32/2010</t>
  </si>
  <si>
    <t>40 E. RVC</t>
  </si>
  <si>
    <t>BLNC H pTc</t>
  </si>
  <si>
    <t>10 M. T RT AN</t>
  </si>
  <si>
    <t>WtE</t>
  </si>
  <si>
    <t>BL.pLN</t>
  </si>
  <si>
    <t>NTR</t>
  </si>
  <si>
    <t>BLPO</t>
  </si>
  <si>
    <t>MFERR</t>
  </si>
  <si>
    <t>KF</t>
  </si>
  <si>
    <t>Kf</t>
  </si>
  <si>
    <t>29/02/2010</t>
  </si>
  <si>
    <t>08/02/20140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</si>
</sst>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"/>
    <numFmt numFmtId="165" formatCode="#,##0;[Red]&quot;-&quot;#,##0"/>
    <numFmt numFmtId="166" formatCode="#,###"/>
    <numFmt numFmtId="167" formatCode="dd/mmm"/>
  </numFmts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Latha"/>
      <family val="2"/>
    </font>
    <font>
      <b/>
      <sz val="9"/>
      <color theme="1"/>
      <name val="Lath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1" xfId="0" applyFont="1" applyFill="1" applyBorder="1" applyAlignment="1" applyProtection="1">
      <alignment horizontal="center"/>
      <protection locked="0"/>
    </xf>
    <xf numFmtId="1" fontId="3" fillId="2" borderId="1" xfId="0" applyNumberFormat="1" applyFont="1" applyFill="1" applyBorder="1" applyAlignment="1" applyProtection="1">
      <alignment horizontal="center"/>
      <protection locked="0"/>
    </xf>
    <xf numFmtId="164" fontId="3" fillId="2" borderId="1" xfId="0" applyNumberFormat="1" applyFont="1" applyFill="1" applyBorder="1" applyAlignment="1" applyProtection="1">
      <alignment horizontal="center"/>
      <protection locked="0"/>
    </xf>
    <xf numFmtId="165" fontId="3" fillId="2" borderId="1" xfId="0" applyNumberFormat="1" applyFont="1" applyFill="1" applyBorder="1" applyAlignment="1" applyProtection="1">
      <alignment horizontal="center"/>
      <protection locked="0"/>
    </xf>
    <xf numFmtId="14" fontId="3" fillId="2" borderId="1" xfId="0" applyNumberFormat="1" applyFont="1" applyFill="1" applyBorder="1" applyAlignment="1" applyProtection="1">
      <alignment horizontal="center"/>
      <protection locked="0"/>
    </xf>
    <xf numFmtId="3" fontId="3" fillId="2" borderId="1" xfId="0" applyNumberFormat="1" applyFont="1" applyFill="1" applyBorder="1" applyAlignment="1" applyProtection="1">
      <alignment horizontal="center"/>
      <protection locked="0"/>
    </xf>
    <xf numFmtId="166" fontId="3" fillId="2" borderId="1" xfId="0" applyNumberFormat="1" applyFont="1" applyFill="1" applyBorder="1" applyAlignment="1" applyProtection="1">
      <alignment horizontal="center"/>
      <protection locked="0"/>
    </xf>
    <xf numFmtId="167" fontId="3" fillId="2" borderId="1" xfId="0" applyNumberFormat="1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57F91-A8AB-4334-948A-BE0C13719A91}">
  <dimension ref="A1:Y21"/>
  <sheetViews>
    <sheetView tabSelected="1" zoomScale="85" zoomScaleNormal="85" workbookViewId="0">
      <selection activeCell="A21" sqref="A21"/>
    </sheetView>
  </sheetViews>
  <sheetFormatPr defaultRowHeight="15" x14ac:dyDescent="0.25"/>
  <cols>
    <col min="1" max="2" width="9.28515625" bestFit="1" customWidth="1"/>
    <col min="3" max="3" width="16.28515625" bestFit="1" customWidth="1"/>
    <col min="4" max="4" width="10" bestFit="1" customWidth="1"/>
    <col min="5" max="6" width="9.28515625" bestFit="1" customWidth="1"/>
    <col min="7" max="7" width="14.140625" bestFit="1" customWidth="1"/>
    <col min="9" max="9" width="16.7109375" bestFit="1" customWidth="1"/>
    <col min="10" max="10" width="14.7109375" bestFit="1" customWidth="1"/>
    <col min="12" max="12" width="16.7109375" bestFit="1" customWidth="1"/>
    <col min="13" max="13" width="14.140625" bestFit="1" customWidth="1"/>
    <col min="15" max="15" width="16.7109375" bestFit="1" customWidth="1"/>
    <col min="16" max="16" width="14.140625" bestFit="1" customWidth="1"/>
    <col min="18" max="18" width="16.7109375" bestFit="1" customWidth="1"/>
    <col min="19" max="19" width="14.140625" bestFit="1" customWidth="1"/>
    <col min="21" max="21" width="16.7109375" bestFit="1" customWidth="1"/>
    <col min="22" max="22" width="14.140625" bestFit="1" customWidth="1"/>
    <col min="24" max="24" width="16.7109375" bestFit="1" customWidth="1"/>
    <col min="25" max="25" width="14.140625" bestFit="1" customWidth="1"/>
  </cols>
  <sheetData>
    <row r="1" spans="1:25" ht="18.75" x14ac:dyDescent="0.45">
      <c r="A1" s="1" t="s">
        <v>2</v>
      </c>
      <c r="B1" s="2" t="s">
        <v>1</v>
      </c>
      <c r="C1" s="3" t="s">
        <v>3</v>
      </c>
      <c r="D1" s="1" t="s">
        <v>4</v>
      </c>
      <c r="E1" s="2" t="s">
        <v>5</v>
      </c>
      <c r="F1" s="1" t="s">
        <v>6</v>
      </c>
      <c r="G1" s="1" t="s">
        <v>7</v>
      </c>
      <c r="H1" s="4"/>
      <c r="I1" s="5" t="s">
        <v>8</v>
      </c>
      <c r="J1" s="6" t="s">
        <v>14</v>
      </c>
      <c r="K1" s="7"/>
      <c r="L1" s="1" t="s">
        <v>9</v>
      </c>
      <c r="M1" s="6" t="s">
        <v>15</v>
      </c>
      <c r="N1" s="4"/>
      <c r="O1" s="3" t="s">
        <v>10</v>
      </c>
      <c r="P1" s="6" t="s">
        <v>15</v>
      </c>
      <c r="Q1" s="4"/>
      <c r="R1" s="8" t="s">
        <v>11</v>
      </c>
      <c r="S1" s="6" t="s">
        <v>16</v>
      </c>
      <c r="T1" s="4"/>
      <c r="U1" s="8" t="s">
        <v>12</v>
      </c>
      <c r="V1" s="6" t="s">
        <v>17</v>
      </c>
      <c r="W1" s="4"/>
      <c r="X1" s="8" t="s">
        <v>13</v>
      </c>
      <c r="Y1" s="6" t="s">
        <v>18</v>
      </c>
    </row>
    <row r="2" spans="1:25" ht="18.75" x14ac:dyDescent="0.45">
      <c r="A2" s="9">
        <v>8000</v>
      </c>
      <c r="B2" s="9">
        <v>1</v>
      </c>
      <c r="C2" s="10">
        <v>40216</v>
      </c>
      <c r="D2" s="9">
        <v>10646</v>
      </c>
      <c r="E2" s="9">
        <v>14</v>
      </c>
      <c r="F2" s="11" t="s">
        <v>21</v>
      </c>
      <c r="G2" s="12">
        <v>144000</v>
      </c>
      <c r="H2" s="9"/>
      <c r="I2" s="10">
        <v>40218</v>
      </c>
      <c r="J2" s="12">
        <f>159500</f>
        <v>159500</v>
      </c>
      <c r="K2" s="9"/>
      <c r="L2" s="10" t="s">
        <v>19</v>
      </c>
      <c r="M2" s="12">
        <f>161800</f>
        <v>161800</v>
      </c>
      <c r="N2" s="9"/>
      <c r="O2" s="10">
        <v>40237</v>
      </c>
      <c r="P2" s="12">
        <f>2500+22500+18500+16000+17500+19000+16000+18500+23000+7500</f>
        <v>161000</v>
      </c>
      <c r="Q2" s="9"/>
      <c r="R2" s="10" t="s">
        <v>20</v>
      </c>
      <c r="S2" s="12">
        <f>43800+26000+39500+32400+12000</f>
        <v>153700</v>
      </c>
      <c r="T2" s="9"/>
      <c r="U2" s="10">
        <v>40267</v>
      </c>
      <c r="V2" s="12">
        <f>43800+26000+39500+32400+12000</f>
        <v>153700</v>
      </c>
      <c r="W2" s="9"/>
      <c r="X2" s="10" t="s">
        <v>31</v>
      </c>
      <c r="Y2" s="12">
        <v>150000</v>
      </c>
    </row>
    <row r="3" spans="1:25" ht="18.75" x14ac:dyDescent="0.45">
      <c r="A3" s="9">
        <v>8000</v>
      </c>
      <c r="B3" s="9">
        <v>2</v>
      </c>
      <c r="C3" s="10">
        <v>40184</v>
      </c>
      <c r="D3" s="9">
        <v>15244</v>
      </c>
      <c r="E3" s="9">
        <v>18</v>
      </c>
      <c r="F3" s="11" t="s">
        <v>21</v>
      </c>
      <c r="G3" s="12">
        <v>432000</v>
      </c>
      <c r="H3" s="9"/>
      <c r="I3" s="10">
        <v>40188</v>
      </c>
      <c r="J3" s="12">
        <f>110400+211600+128800</f>
        <v>450800</v>
      </c>
      <c r="K3" s="9"/>
      <c r="L3" s="10">
        <v>40190</v>
      </c>
      <c r="M3" s="12">
        <f>110300+215000+127000</f>
        <v>452300</v>
      </c>
      <c r="N3" s="9"/>
      <c r="O3" s="10">
        <v>40195</v>
      </c>
      <c r="P3" s="12">
        <f>5000+24000+41000+57500+48000+36500+58500+21000+23500+31000+14500+21500+24000+16500+25500+1000+1000+2000</f>
        <v>452000</v>
      </c>
      <c r="Q3" s="9"/>
      <c r="R3" s="10">
        <v>40247</v>
      </c>
      <c r="S3" s="12">
        <f>15000+13800+19000+23900+23000+24800+14000+12600+14000+30900+87900+75000+69900+8200</f>
        <v>432000</v>
      </c>
      <c r="T3" s="9"/>
      <c r="U3" s="10">
        <v>40247</v>
      </c>
      <c r="V3" s="12">
        <f>15000+13800+19000+23900+23000+24800+14000+12600+14000+30900+87900+75000+69900+8200</f>
        <v>432000</v>
      </c>
      <c r="W3" s="9"/>
      <c r="X3" s="10">
        <v>40247</v>
      </c>
      <c r="Y3" s="12">
        <f>15000+13800+19000+23900+23000+24800+14000+12600+14000+30900+87900+75000+69900+8200</f>
        <v>432000</v>
      </c>
    </row>
    <row r="4" spans="1:25" ht="18.75" x14ac:dyDescent="0.45">
      <c r="A4" s="9">
        <v>8001</v>
      </c>
      <c r="B4" s="9">
        <v>1</v>
      </c>
      <c r="C4" s="10">
        <v>40184</v>
      </c>
      <c r="D4" s="9">
        <v>20647</v>
      </c>
      <c r="E4" s="9">
        <v>24</v>
      </c>
      <c r="F4" s="11" t="s">
        <v>22</v>
      </c>
      <c r="G4" s="12">
        <v>60000</v>
      </c>
      <c r="H4" s="9"/>
      <c r="I4" s="10">
        <v>40206</v>
      </c>
      <c r="J4" s="12">
        <f>34000+34000</f>
        <v>68000</v>
      </c>
      <c r="K4" s="9"/>
      <c r="L4" s="10">
        <v>40207</v>
      </c>
      <c r="M4" s="12">
        <f>33100+32400</f>
        <v>65500</v>
      </c>
      <c r="N4" s="9"/>
      <c r="O4" s="10">
        <v>40216</v>
      </c>
      <c r="P4" s="12">
        <f>10000+8500+5000+16000+14500+10000</f>
        <v>64000</v>
      </c>
      <c r="Q4" s="9"/>
      <c r="R4" s="10">
        <v>40227</v>
      </c>
      <c r="S4" s="12">
        <f>15000+29000+20000</f>
        <v>64000</v>
      </c>
      <c r="T4" s="9"/>
      <c r="U4" s="10">
        <v>40227</v>
      </c>
      <c r="V4" s="12">
        <f>15000+29000+20000</f>
        <v>64000</v>
      </c>
      <c r="W4" s="9"/>
      <c r="X4" s="10">
        <v>40227</v>
      </c>
      <c r="Y4" s="12">
        <f>15000+29000+20000</f>
        <v>64000</v>
      </c>
    </row>
    <row r="5" spans="1:25" ht="18.75" x14ac:dyDescent="0.45">
      <c r="A5" s="9">
        <v>8001</v>
      </c>
      <c r="B5" s="9">
        <v>2</v>
      </c>
      <c r="C5" s="10">
        <v>40184</v>
      </c>
      <c r="D5" s="9">
        <v>20647</v>
      </c>
      <c r="E5" s="9">
        <v>32</v>
      </c>
      <c r="F5" s="11" t="s">
        <v>22</v>
      </c>
      <c r="G5" s="12">
        <v>30000</v>
      </c>
      <c r="H5" s="9"/>
      <c r="I5" s="10">
        <v>40206</v>
      </c>
      <c r="J5" s="12">
        <f>17000+17000</f>
        <v>34000</v>
      </c>
      <c r="K5" s="9"/>
      <c r="L5" s="10">
        <v>40207</v>
      </c>
      <c r="M5" s="12">
        <f>17700+17900</f>
        <v>35600</v>
      </c>
      <c r="N5" s="9"/>
      <c r="O5" s="10">
        <v>40213</v>
      </c>
      <c r="P5" s="12">
        <f>9500+10000+6500+5000+3000</f>
        <v>34000</v>
      </c>
      <c r="Q5" s="9"/>
      <c r="R5" s="10">
        <v>40224</v>
      </c>
      <c r="S5" s="12">
        <f>7000+10600+12500+3400</f>
        <v>33500</v>
      </c>
      <c r="T5" s="9"/>
      <c r="U5" s="10">
        <v>40224</v>
      </c>
      <c r="V5" s="12">
        <f>7000+10600+12500+3400</f>
        <v>33500</v>
      </c>
      <c r="W5" s="9"/>
      <c r="X5" s="10">
        <v>40224</v>
      </c>
      <c r="Y5" s="12">
        <f>7000+10600+12500+3400</f>
        <v>33500</v>
      </c>
    </row>
    <row r="6" spans="1:25" ht="18.75" x14ac:dyDescent="0.45">
      <c r="A6" s="9">
        <v>8001</v>
      </c>
      <c r="B6" s="9">
        <v>3</v>
      </c>
      <c r="C6" s="10">
        <v>40184</v>
      </c>
      <c r="D6" s="9">
        <v>20048</v>
      </c>
      <c r="E6" s="9">
        <v>32</v>
      </c>
      <c r="F6" s="11" t="s">
        <v>23</v>
      </c>
      <c r="G6" s="12">
        <v>10000</v>
      </c>
      <c r="H6" s="9"/>
      <c r="I6" s="10">
        <v>40185</v>
      </c>
      <c r="J6" s="12">
        <f>14000</f>
        <v>14000</v>
      </c>
      <c r="K6" s="9"/>
      <c r="L6" s="10">
        <v>40186</v>
      </c>
      <c r="M6" s="12">
        <f>15600</f>
        <v>15600</v>
      </c>
      <c r="N6" s="9"/>
      <c r="O6" s="10">
        <v>40190</v>
      </c>
      <c r="P6" s="12">
        <f>14000</f>
        <v>14000</v>
      </c>
      <c r="Q6" s="9"/>
      <c r="R6" s="10">
        <v>40199</v>
      </c>
      <c r="S6" s="12">
        <f>10700+3000</f>
        <v>13700</v>
      </c>
      <c r="T6" s="9"/>
      <c r="U6" s="10">
        <v>40199</v>
      </c>
      <c r="V6" s="12">
        <f>10700+3000</f>
        <v>13700</v>
      </c>
      <c r="W6" s="9"/>
      <c r="X6" s="10">
        <v>40199</v>
      </c>
      <c r="Y6" s="12">
        <f>10700+3000</f>
        <v>13700</v>
      </c>
    </row>
    <row r="7" spans="1:25" ht="18.75" x14ac:dyDescent="0.45">
      <c r="A7" s="9">
        <v>8002</v>
      </c>
      <c r="B7" s="9">
        <v>1</v>
      </c>
      <c r="C7" s="10">
        <v>40184</v>
      </c>
      <c r="D7" s="9">
        <v>5090</v>
      </c>
      <c r="E7" s="9">
        <v>24</v>
      </c>
      <c r="F7" s="11" t="s">
        <v>24</v>
      </c>
      <c r="G7" s="12">
        <v>100000</v>
      </c>
      <c r="H7" s="9"/>
      <c r="I7" s="10">
        <v>40186</v>
      </c>
      <c r="J7" s="12">
        <f>111600</f>
        <v>111600</v>
      </c>
      <c r="K7" s="9"/>
      <c r="L7" s="10">
        <v>40192</v>
      </c>
      <c r="M7" s="12">
        <f>31500+83100</f>
        <v>114600</v>
      </c>
      <c r="N7" s="9"/>
      <c r="O7" s="10">
        <v>40215</v>
      </c>
      <c r="P7" s="12">
        <f>6500+6500+4500+3500+11500+8000+7500+7500+6000+6500+4000+7500+7000+5000+5000+8000+8000</f>
        <v>112500</v>
      </c>
      <c r="Q7" s="9"/>
      <c r="R7" s="10">
        <v>40216</v>
      </c>
      <c r="S7" s="12">
        <f>3900+7000+7800+7700+6800+6000+7000+7000+5900+6000+3900+11600+7000+5700+7800+7700</f>
        <v>108800</v>
      </c>
      <c r="T7" s="9"/>
      <c r="U7" s="10">
        <v>40216</v>
      </c>
      <c r="V7" s="12">
        <f>3900+7000+7800+7700+6800+6000+7000+7000+5900+6000+3900+11600+7000+5700+7800+7700</f>
        <v>108800</v>
      </c>
      <c r="W7" s="9"/>
      <c r="X7" s="10">
        <v>40216</v>
      </c>
      <c r="Y7" s="12">
        <f>3900+7000+7800+7700+6800+6000+7000+7000+5900+6000+3900+11600+7000+5700+7800+7700</f>
        <v>108800</v>
      </c>
    </row>
    <row r="8" spans="1:25" ht="18.75" x14ac:dyDescent="0.45">
      <c r="A8" s="9">
        <v>8002</v>
      </c>
      <c r="B8" s="9">
        <v>2</v>
      </c>
      <c r="C8" s="10">
        <v>40184</v>
      </c>
      <c r="D8" s="9">
        <v>5090</v>
      </c>
      <c r="E8" s="9">
        <v>24</v>
      </c>
      <c r="F8" s="11" t="s">
        <v>25</v>
      </c>
      <c r="G8" s="12">
        <v>100000</v>
      </c>
      <c r="H8" s="9"/>
      <c r="I8" s="10">
        <v>40186</v>
      </c>
      <c r="J8" s="12">
        <f>49600+62000</f>
        <v>111600</v>
      </c>
      <c r="K8" s="9"/>
      <c r="L8" s="10">
        <v>40187</v>
      </c>
      <c r="M8" s="12">
        <f>50500+61600</f>
        <v>112100</v>
      </c>
      <c r="N8" s="9"/>
      <c r="O8" s="10">
        <v>40220</v>
      </c>
      <c r="P8" s="12">
        <f>12000+4000+6000+4000+5000+7500+4500+5000+5000+2000+4000+3500+4000+6000+5000+3000+3000+5000+4500+3000+3500+2500+4500+2000+2000</f>
        <v>110500</v>
      </c>
      <c r="Q8" s="9"/>
      <c r="R8" s="10">
        <v>40227</v>
      </c>
      <c r="S8" s="12">
        <f>4000+10400+9800+2800+10400+5000+7000+3700+3000+2800+10000+1600+3000+2800+3000+5000+6000+7700+15900</f>
        <v>113900</v>
      </c>
      <c r="T8" s="9"/>
      <c r="U8" s="10">
        <v>40227</v>
      </c>
      <c r="V8" s="12">
        <f>4000+10400+9800+2800+10400+5000+7000+3700+3000+2800+10000+1600+3000+2800+3000+5000+6000+7700+15900</f>
        <v>113900</v>
      </c>
      <c r="W8" s="9"/>
      <c r="X8" s="10">
        <v>40227</v>
      </c>
      <c r="Y8" s="12">
        <f>4000+10400+9800+2800+10400+5000+7000+3700+3000+2800+10000+1600+3000+2800+3000+5000+6000+7700+15900</f>
        <v>113900</v>
      </c>
    </row>
    <row r="9" spans="1:25" ht="18.75" x14ac:dyDescent="0.45">
      <c r="A9" s="9">
        <v>8003</v>
      </c>
      <c r="B9" s="9">
        <v>1</v>
      </c>
      <c r="C9" s="10">
        <v>40184</v>
      </c>
      <c r="D9" s="9">
        <v>20784</v>
      </c>
      <c r="E9" s="9">
        <v>24</v>
      </c>
      <c r="F9" s="11">
        <v>422</v>
      </c>
      <c r="G9" s="12">
        <v>30000</v>
      </c>
      <c r="H9" s="9"/>
      <c r="I9" s="9"/>
      <c r="J9" s="12"/>
      <c r="K9" s="9"/>
      <c r="L9" s="9"/>
      <c r="M9" s="12"/>
      <c r="N9" s="9"/>
      <c r="O9" s="9"/>
      <c r="P9" s="12"/>
      <c r="Q9" s="9"/>
      <c r="R9" s="9"/>
      <c r="S9" s="12"/>
      <c r="T9" s="9"/>
      <c r="U9" s="9"/>
      <c r="V9" s="12"/>
      <c r="W9" s="9"/>
      <c r="X9" s="9"/>
      <c r="Y9" s="12"/>
    </row>
    <row r="10" spans="1:25" ht="18.75" x14ac:dyDescent="0.45">
      <c r="A10" s="9">
        <v>8004</v>
      </c>
      <c r="B10" s="9">
        <v>1</v>
      </c>
      <c r="C10" s="10">
        <v>40185</v>
      </c>
      <c r="D10" s="9" t="s">
        <v>0</v>
      </c>
      <c r="E10" s="9">
        <v>20</v>
      </c>
      <c r="F10" s="11">
        <v>10</v>
      </c>
      <c r="G10" s="12">
        <v>28000</v>
      </c>
      <c r="H10" s="9"/>
      <c r="I10" s="10">
        <v>40186</v>
      </c>
      <c r="J10" s="12">
        <f>39500</f>
        <v>39500</v>
      </c>
      <c r="K10" s="9"/>
      <c r="L10" s="10">
        <v>40187</v>
      </c>
      <c r="M10" s="12">
        <f>37600</f>
        <v>37600</v>
      </c>
      <c r="N10" s="9"/>
      <c r="O10" s="10">
        <v>40194</v>
      </c>
      <c r="P10" s="12">
        <f>8000+15000+13500</f>
        <v>36500</v>
      </c>
      <c r="Q10" s="9"/>
      <c r="R10" s="10">
        <v>40195</v>
      </c>
      <c r="S10" s="12">
        <f>23200+13000</f>
        <v>36200</v>
      </c>
      <c r="T10" s="9"/>
      <c r="U10" s="10">
        <v>40195</v>
      </c>
      <c r="V10" s="12">
        <f>23200+13000</f>
        <v>36200</v>
      </c>
      <c r="W10" s="9"/>
      <c r="X10" s="10">
        <v>40195</v>
      </c>
      <c r="Y10" s="12">
        <f>23200+13000</f>
        <v>36200</v>
      </c>
    </row>
    <row r="11" spans="1:25" ht="18.75" x14ac:dyDescent="0.45">
      <c r="A11" s="9">
        <v>8004</v>
      </c>
      <c r="B11" s="9">
        <v>2</v>
      </c>
      <c r="C11" s="10">
        <v>40185</v>
      </c>
      <c r="D11" s="9">
        <v>15874</v>
      </c>
      <c r="E11" s="9">
        <v>17</v>
      </c>
      <c r="F11" s="11" t="s">
        <v>26</v>
      </c>
      <c r="G11" s="12">
        <v>100000</v>
      </c>
      <c r="H11" s="9"/>
      <c r="I11" s="10">
        <v>40187</v>
      </c>
      <c r="J11" s="12">
        <f>115000</f>
        <v>115000</v>
      </c>
      <c r="K11" s="9"/>
      <c r="L11" s="10">
        <v>40192</v>
      </c>
      <c r="M11" s="12">
        <f>31100+39300+12500+16900</f>
        <v>99800</v>
      </c>
      <c r="N11" s="9"/>
      <c r="O11" s="10">
        <v>40197</v>
      </c>
      <c r="P11" s="12">
        <f>6500+24000+10500+6500+3500+4000+10000+9000+9500+8500+5000</f>
        <v>97000</v>
      </c>
      <c r="Q11" s="9"/>
      <c r="R11" s="10">
        <v>40247</v>
      </c>
      <c r="S11" s="12">
        <f>82500+10600+3000</f>
        <v>96100</v>
      </c>
      <c r="T11" s="9"/>
      <c r="U11" s="10">
        <v>40247</v>
      </c>
      <c r="V11" s="12">
        <f>82500+10600+3000</f>
        <v>96100</v>
      </c>
      <c r="W11" s="9"/>
      <c r="X11" s="10">
        <v>40247</v>
      </c>
      <c r="Y11" s="12">
        <f>82500+10600+3000</f>
        <v>96100</v>
      </c>
    </row>
    <row r="12" spans="1:25" ht="18.75" x14ac:dyDescent="0.45">
      <c r="A12" s="9">
        <v>8004</v>
      </c>
      <c r="B12" s="9">
        <v>3</v>
      </c>
      <c r="C12" s="10">
        <v>40185</v>
      </c>
      <c r="D12" s="9">
        <v>18974</v>
      </c>
      <c r="E12" s="9">
        <v>17</v>
      </c>
      <c r="F12" s="11">
        <v>60</v>
      </c>
      <c r="G12" s="12">
        <v>70000</v>
      </c>
      <c r="H12" s="9"/>
      <c r="I12" s="10">
        <v>40187</v>
      </c>
      <c r="J12" s="12">
        <f>78400</f>
        <v>78400</v>
      </c>
      <c r="K12" s="9"/>
      <c r="L12" s="10">
        <v>40188</v>
      </c>
      <c r="M12" s="12">
        <f>78400</f>
        <v>78400</v>
      </c>
      <c r="N12" s="9"/>
      <c r="O12" s="10">
        <v>40198</v>
      </c>
      <c r="P12" s="12">
        <f>5500+5000+12500+8000+16000+8000+14000+4000+3000+3000</f>
        <v>79000</v>
      </c>
      <c r="Q12" s="9"/>
      <c r="R12" s="10">
        <v>40199</v>
      </c>
      <c r="S12" s="12">
        <f>53800+24000</f>
        <v>77800</v>
      </c>
      <c r="T12" s="9"/>
      <c r="U12" s="10">
        <v>40199</v>
      </c>
      <c r="V12" s="12">
        <f>53800+24000</f>
        <v>77800</v>
      </c>
      <c r="W12" s="9"/>
      <c r="X12" s="10">
        <v>40199</v>
      </c>
      <c r="Y12" s="12">
        <f>53800+24000</f>
        <v>77800</v>
      </c>
    </row>
    <row r="13" spans="1:25" ht="18.75" x14ac:dyDescent="0.45">
      <c r="A13" s="9">
        <v>8005</v>
      </c>
      <c r="B13" s="9">
        <v>1</v>
      </c>
      <c r="C13" s="10">
        <v>40185</v>
      </c>
      <c r="D13" s="9">
        <v>54578</v>
      </c>
      <c r="E13" s="9">
        <v>32</v>
      </c>
      <c r="F13" s="11" t="s">
        <v>27</v>
      </c>
      <c r="G13" s="12">
        <v>5000</v>
      </c>
      <c r="H13" s="9"/>
      <c r="I13" s="10">
        <v>40193</v>
      </c>
      <c r="J13" s="12">
        <f>3000+4000</f>
        <v>7000</v>
      </c>
      <c r="K13" s="9"/>
      <c r="L13" s="10">
        <v>40195</v>
      </c>
      <c r="M13" s="12">
        <f>2900+1300+5500</f>
        <v>9700</v>
      </c>
      <c r="N13" s="9"/>
      <c r="O13" s="10">
        <v>40197</v>
      </c>
      <c r="P13" s="12">
        <f>4500+4000+1500</f>
        <v>10000</v>
      </c>
      <c r="Q13" s="9"/>
      <c r="R13" s="10">
        <v>40201</v>
      </c>
      <c r="S13" s="12">
        <f>1800+2600+3000+2800</f>
        <v>10200</v>
      </c>
      <c r="T13" s="9"/>
      <c r="U13" s="10">
        <v>40201</v>
      </c>
      <c r="V13" s="12">
        <f>1800+2600+3000+2800</f>
        <v>10200</v>
      </c>
      <c r="W13" s="9"/>
      <c r="X13" s="10">
        <v>40201</v>
      </c>
      <c r="Y13" s="12">
        <f>1800+2600+3000+2800</f>
        <v>10200</v>
      </c>
    </row>
    <row r="14" spans="1:25" ht="18.75" x14ac:dyDescent="0.45">
      <c r="A14" s="9">
        <v>8005</v>
      </c>
      <c r="B14" s="9">
        <v>2</v>
      </c>
      <c r="C14" s="10">
        <v>43837</v>
      </c>
      <c r="D14" s="9">
        <v>74185</v>
      </c>
      <c r="E14" s="9">
        <v>24</v>
      </c>
      <c r="F14" s="11" t="s">
        <v>27</v>
      </c>
      <c r="G14" s="12">
        <v>20000</v>
      </c>
      <c r="H14" s="9"/>
      <c r="I14" s="10">
        <v>40193</v>
      </c>
      <c r="J14" s="12">
        <f>7000+20000</f>
        <v>27000</v>
      </c>
      <c r="K14" s="9"/>
      <c r="L14" s="10">
        <v>40195</v>
      </c>
      <c r="M14" s="12">
        <f>6400+13600+5000</f>
        <v>25000</v>
      </c>
      <c r="N14" s="9"/>
      <c r="O14" s="10">
        <v>40195</v>
      </c>
      <c r="P14" s="12">
        <f>12000+13500</f>
        <v>25500</v>
      </c>
      <c r="Q14" s="9"/>
      <c r="R14" s="10">
        <v>40198</v>
      </c>
      <c r="S14" s="12">
        <f>3000+20000</f>
        <v>23000</v>
      </c>
      <c r="T14" s="9"/>
      <c r="U14" s="10">
        <v>40198</v>
      </c>
      <c r="V14" s="12">
        <f>3000+20000</f>
        <v>23000</v>
      </c>
      <c r="W14" s="9"/>
      <c r="X14" s="10">
        <v>40198</v>
      </c>
      <c r="Y14" s="12">
        <f>3000+20000</f>
        <v>23000</v>
      </c>
    </row>
    <row r="15" spans="1:25" ht="18.75" x14ac:dyDescent="0.45">
      <c r="A15" s="9">
        <v>8006</v>
      </c>
      <c r="B15" s="9">
        <v>1</v>
      </c>
      <c r="C15" s="10">
        <v>40185</v>
      </c>
      <c r="D15" s="9">
        <v>52418</v>
      </c>
      <c r="E15" s="9">
        <v>16</v>
      </c>
      <c r="F15" s="11" t="s">
        <v>28</v>
      </c>
      <c r="G15" s="12">
        <v>60000</v>
      </c>
      <c r="H15" s="9"/>
      <c r="I15" s="10">
        <v>40190</v>
      </c>
      <c r="J15" s="12">
        <f>67200</f>
        <v>67200</v>
      </c>
      <c r="K15" s="9"/>
      <c r="L15" s="10">
        <v>40191</v>
      </c>
      <c r="M15" s="12">
        <f>66100</f>
        <v>66100</v>
      </c>
      <c r="N15" s="9"/>
      <c r="O15" s="10">
        <v>40201</v>
      </c>
      <c r="P15" s="12">
        <f>10000+5500+23000+13000+13500</f>
        <v>65000</v>
      </c>
      <c r="Q15" s="9"/>
      <c r="R15" s="10">
        <v>40214</v>
      </c>
      <c r="S15" s="12">
        <f>37000+14500+12900</f>
        <v>64400</v>
      </c>
      <c r="T15" s="9"/>
      <c r="U15" s="10">
        <v>40214</v>
      </c>
      <c r="V15" s="12">
        <f>37000+14500+12900</f>
        <v>64400</v>
      </c>
      <c r="W15" s="9"/>
      <c r="X15" s="10">
        <v>40214</v>
      </c>
      <c r="Y15" s="12">
        <f>37000+14500+12900</f>
        <v>64400</v>
      </c>
    </row>
    <row r="16" spans="1:25" ht="18.75" x14ac:dyDescent="0.45">
      <c r="A16" s="9">
        <v>8007</v>
      </c>
      <c r="B16" s="9">
        <v>1</v>
      </c>
      <c r="C16" s="10">
        <v>40185</v>
      </c>
      <c r="D16" s="9">
        <v>15365</v>
      </c>
      <c r="E16" s="9">
        <v>18</v>
      </c>
      <c r="F16" s="11">
        <v>70</v>
      </c>
      <c r="G16" s="12">
        <v>100000</v>
      </c>
      <c r="H16" s="9"/>
      <c r="I16" s="10">
        <v>40188</v>
      </c>
      <c r="J16" s="12">
        <f>119600</f>
        <v>119600</v>
      </c>
      <c r="K16" s="9"/>
      <c r="L16" s="10">
        <v>40191</v>
      </c>
      <c r="M16" s="12">
        <f>116500</f>
        <v>116500</v>
      </c>
      <c r="N16" s="9"/>
      <c r="O16" s="10">
        <v>40207</v>
      </c>
      <c r="P16" s="12">
        <f>5000+9000+9000+7000+7500+10500+12000+9500+10000+7000+10000+8500+9000</f>
        <v>114000</v>
      </c>
      <c r="Q16" s="9"/>
      <c r="R16" s="10">
        <v>40209</v>
      </c>
      <c r="S16" s="12">
        <f>13800+4500+11600+7000+4700+7800+25000+8800+2000+15700+13500</f>
        <v>114400</v>
      </c>
      <c r="T16" s="9"/>
      <c r="U16" s="10">
        <v>40209</v>
      </c>
      <c r="V16" s="12">
        <f>13800+4500+11600+7000+4700+7800+25000+8800+2000+15700+13500</f>
        <v>114400</v>
      </c>
      <c r="W16" s="9"/>
      <c r="X16" s="10">
        <v>40209</v>
      </c>
      <c r="Y16" s="12">
        <f>13800+4500+11600+7000+4700+7800+25000+8800+2000+15700+13500</f>
        <v>114400</v>
      </c>
    </row>
    <row r="17" spans="1:25" ht="18.75" x14ac:dyDescent="0.45">
      <c r="A17" s="9">
        <v>8008</v>
      </c>
      <c r="B17" s="9">
        <v>1</v>
      </c>
      <c r="C17" s="10">
        <v>40185</v>
      </c>
      <c r="D17" s="9">
        <v>15975</v>
      </c>
      <c r="E17" s="9">
        <v>54</v>
      </c>
      <c r="F17" s="11" t="s">
        <v>29</v>
      </c>
      <c r="G17" s="12">
        <v>10000</v>
      </c>
      <c r="H17" s="9"/>
      <c r="I17" s="10">
        <v>40190</v>
      </c>
      <c r="J17" s="12">
        <f>14300</f>
        <v>14300</v>
      </c>
      <c r="K17" s="9"/>
      <c r="L17" s="10">
        <v>40192</v>
      </c>
      <c r="M17" s="12">
        <f>15600</f>
        <v>15600</v>
      </c>
      <c r="N17" s="9"/>
      <c r="O17" s="10">
        <v>40208</v>
      </c>
      <c r="P17" s="12">
        <f>1500+2000+1500+1000+1500+3000+1500+1500+1500</f>
        <v>15000</v>
      </c>
      <c r="Q17" s="9"/>
      <c r="R17" s="10">
        <v>40214</v>
      </c>
      <c r="S17" s="12">
        <f>3800+3800+1800+3000+1000+800</f>
        <v>14200</v>
      </c>
      <c r="T17" s="9"/>
      <c r="U17" s="10">
        <v>40214</v>
      </c>
      <c r="V17" s="12">
        <f>3800+3800+1800+3000+1000+800</f>
        <v>14200</v>
      </c>
      <c r="W17" s="9"/>
      <c r="X17" s="10">
        <v>40214</v>
      </c>
      <c r="Y17" s="12">
        <f>3800+3800+1800+3000+1000+800</f>
        <v>14200</v>
      </c>
    </row>
    <row r="18" spans="1:25" ht="18.75" x14ac:dyDescent="0.45">
      <c r="A18" s="9">
        <v>8008</v>
      </c>
      <c r="B18" s="9">
        <v>2</v>
      </c>
      <c r="C18" s="10">
        <v>40185</v>
      </c>
      <c r="D18" s="9">
        <v>12365</v>
      </c>
      <c r="E18" s="9">
        <v>24</v>
      </c>
      <c r="F18" s="11">
        <v>117</v>
      </c>
      <c r="G18" s="12">
        <v>100000</v>
      </c>
      <c r="H18" s="9"/>
      <c r="I18" s="10">
        <v>40190</v>
      </c>
      <c r="J18" s="12">
        <f>111600</f>
        <v>111600</v>
      </c>
      <c r="K18" s="9"/>
      <c r="L18" s="10">
        <v>40191</v>
      </c>
      <c r="M18" s="12">
        <f>117800</f>
        <v>117800</v>
      </c>
      <c r="N18" s="9"/>
      <c r="O18" s="10">
        <v>40201</v>
      </c>
      <c r="P18" s="12">
        <f>8000+6500+12000+5000+9500+4500+11000+5000+14000+6000+16500+8000+6000+2000</f>
        <v>114000</v>
      </c>
      <c r="Q18" s="9"/>
      <c r="R18" s="10">
        <v>40224</v>
      </c>
      <c r="S18" s="12">
        <f>19000+41000+42000</f>
        <v>102000</v>
      </c>
      <c r="T18" s="9"/>
      <c r="U18" s="10">
        <v>40224</v>
      </c>
      <c r="V18" s="12">
        <f>19000+41000+42000</f>
        <v>102000</v>
      </c>
      <c r="W18" s="9"/>
      <c r="X18" s="10">
        <v>40224</v>
      </c>
      <c r="Y18" s="12">
        <f>19000+41000+42000</f>
        <v>102000</v>
      </c>
    </row>
    <row r="19" spans="1:25" ht="18.75" x14ac:dyDescent="0.45">
      <c r="A19" s="9">
        <v>8009</v>
      </c>
      <c r="B19" s="9">
        <v>1</v>
      </c>
      <c r="C19" s="10">
        <v>40186</v>
      </c>
      <c r="D19" s="9">
        <v>74589</v>
      </c>
      <c r="E19" s="9">
        <v>18</v>
      </c>
      <c r="F19" s="11">
        <v>30</v>
      </c>
      <c r="G19" s="12">
        <v>500000</v>
      </c>
      <c r="H19" s="9"/>
      <c r="I19" s="10">
        <v>40191</v>
      </c>
      <c r="J19" s="12">
        <f>100800+89600+156800+212800</f>
        <v>560000</v>
      </c>
      <c r="K19" s="9"/>
      <c r="L19" s="10">
        <v>40192</v>
      </c>
      <c r="M19" s="12">
        <f>102200+100200+146600+210200</f>
        <v>559200</v>
      </c>
      <c r="N19" s="9"/>
      <c r="O19" s="10">
        <v>40195</v>
      </c>
      <c r="P19" s="12">
        <f>23000+59000+34000+69000+26000+19000+45500+40000+28000+24000+47000+35000+21500+18500+52000+8000+6500</f>
        <v>556000</v>
      </c>
      <c r="Q19" s="9"/>
      <c r="R19" s="10">
        <v>40197</v>
      </c>
      <c r="S19" s="12">
        <f>179400+94800+95500+175600+8000</f>
        <v>553300</v>
      </c>
      <c r="T19" s="9"/>
      <c r="U19" s="10">
        <v>40197</v>
      </c>
      <c r="V19" s="12">
        <f>179400+94800+95500+175600+8000</f>
        <v>553300</v>
      </c>
      <c r="W19" s="9"/>
      <c r="X19" s="10">
        <v>40197</v>
      </c>
      <c r="Y19" s="12">
        <f>179400+94800+95500+175600+8000</f>
        <v>553300</v>
      </c>
    </row>
    <row r="20" spans="1:25" ht="18.75" x14ac:dyDescent="0.45">
      <c r="A20" s="9">
        <v>8009</v>
      </c>
      <c r="B20" s="9">
        <v>2</v>
      </c>
      <c r="C20" s="10">
        <v>40186</v>
      </c>
      <c r="D20" s="9">
        <v>85321</v>
      </c>
      <c r="E20" s="9">
        <v>14</v>
      </c>
      <c r="F20" s="11">
        <v>20</v>
      </c>
      <c r="G20" s="12">
        <v>200000</v>
      </c>
      <c r="H20" s="9"/>
      <c r="I20" s="10">
        <v>40187</v>
      </c>
      <c r="J20" s="12">
        <f>228000</f>
        <v>228000</v>
      </c>
      <c r="K20" s="9"/>
      <c r="L20" s="10">
        <v>40190</v>
      </c>
      <c r="M20" s="12">
        <f>209800</f>
        <v>209800</v>
      </c>
      <c r="N20" s="9"/>
      <c r="O20" s="10">
        <v>40203</v>
      </c>
      <c r="P20" s="12">
        <f>17000+7500+20000+23000+17000+14000+18000+18500+23500+15000+22500+4500+2500</f>
        <v>203000</v>
      </c>
      <c r="Q20" s="9"/>
      <c r="R20" s="10">
        <v>40201</v>
      </c>
      <c r="S20" s="12">
        <f>23000+29000+31000+6800+71300+20000</f>
        <v>181100</v>
      </c>
      <c r="T20" s="9"/>
      <c r="U20" s="10">
        <v>40201</v>
      </c>
      <c r="V20" s="12">
        <f>23000+29000+31000+6800+71300+20000</f>
        <v>181100</v>
      </c>
      <c r="W20" s="9"/>
      <c r="X20" s="10">
        <v>40201</v>
      </c>
      <c r="Y20" s="12">
        <f>23000+29000+31000+6800+71300+20000</f>
        <v>181100</v>
      </c>
    </row>
    <row r="21" spans="1:25" ht="18.75" x14ac:dyDescent="0.45">
      <c r="A21" s="9">
        <v>8010</v>
      </c>
      <c r="B21" s="9">
        <v>1</v>
      </c>
      <c r="C21" s="10">
        <v>40186</v>
      </c>
      <c r="D21" s="9">
        <v>98256</v>
      </c>
      <c r="E21" s="9">
        <v>24</v>
      </c>
      <c r="F21" s="11" t="s">
        <v>30</v>
      </c>
      <c r="G21" s="12">
        <v>22000</v>
      </c>
      <c r="H21" s="9"/>
      <c r="I21" s="10">
        <v>40208</v>
      </c>
      <c r="J21" s="12">
        <f>26000</f>
        <v>26000</v>
      </c>
      <c r="K21" s="9"/>
      <c r="L21" s="10">
        <v>40213</v>
      </c>
      <c r="M21" s="12">
        <f>28600</f>
        <v>28600</v>
      </c>
      <c r="N21" s="9"/>
      <c r="O21" s="10">
        <v>40215</v>
      </c>
      <c r="P21" s="12">
        <f>20000+9000</f>
        <v>29000</v>
      </c>
      <c r="Q21" s="9"/>
      <c r="R21" s="10">
        <v>40217</v>
      </c>
      <c r="S21" s="12">
        <f>19600+9000</f>
        <v>28600</v>
      </c>
      <c r="T21" s="9"/>
      <c r="U21" s="10">
        <v>40217</v>
      </c>
      <c r="V21" s="12">
        <f>19600+9000</f>
        <v>28600</v>
      </c>
      <c r="W21" s="9"/>
      <c r="X21" s="10" t="s">
        <v>32</v>
      </c>
      <c r="Y21" s="12">
        <f>19600+9000</f>
        <v>28600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</dc:creator>
  <cp:lastModifiedBy>Soporte</cp:lastModifiedBy>
  <dcterms:created xsi:type="dcterms:W3CDTF">2023-05-31T18:09:25Z</dcterms:created>
  <dcterms:modified xsi:type="dcterms:W3CDTF">2023-05-31T18:36:16Z</dcterms:modified>
</cp:coreProperties>
</file>