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xell\Desktop\U\7mo ciclo (Electronica)\Programacion de microcontroladores\Proyecto2\"/>
    </mc:Choice>
  </mc:AlternateContent>
  <xr:revisionPtr revIDLastSave="0" documentId="13_ncr:1_{387FB739-208D-4F20-86DF-2D8501408D8F}" xr6:coauthVersionLast="47" xr6:coauthVersionMax="47" xr10:uidLastSave="{00000000-0000-0000-0000-000000000000}"/>
  <bookViews>
    <workbookView xWindow="-108" yWindow="-108" windowWidth="23256" windowHeight="12576" activeTab="1" xr2:uid="{6E0A771F-BFFF-4BE0-ADF8-D0890895E00B}"/>
  </bookViews>
  <sheets>
    <sheet name="Timer0" sheetId="4" r:id="rId1"/>
    <sheet name="PWM T0" sheetId="7" r:id="rId2"/>
    <sheet name="Timer1" sheetId="3" r:id="rId3"/>
    <sheet name="PWM T1" sheetId="8" r:id="rId4"/>
    <sheet name="Timer2" sheetId="5" r:id="rId5"/>
    <sheet name="Pinout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7" l="1"/>
  <c r="F20" i="8"/>
  <c r="F19" i="8"/>
  <c r="B27" i="8"/>
  <c r="B19" i="8"/>
  <c r="B17" i="8"/>
  <c r="B13" i="8"/>
  <c r="B25" i="7"/>
  <c r="B24" i="7"/>
  <c r="B13" i="7"/>
  <c r="B19" i="7" s="1"/>
  <c r="B20" i="7" s="1"/>
  <c r="B21" i="7" s="1"/>
  <c r="B23" i="5"/>
  <c r="B15" i="5"/>
  <c r="B22" i="5" s="1"/>
  <c r="B13" i="5"/>
  <c r="B17" i="5" s="1"/>
  <c r="B18" i="5" s="1"/>
  <c r="B19" i="5" s="1"/>
  <c r="B15" i="4"/>
  <c r="B22" i="4" s="1"/>
  <c r="B23" i="4"/>
  <c r="B17" i="4"/>
  <c r="B18" i="4" s="1"/>
  <c r="B19" i="4" s="1"/>
  <c r="B13" i="4"/>
  <c r="B23" i="3"/>
  <c r="F19" i="3"/>
  <c r="B22" i="3"/>
  <c r="B13" i="3"/>
  <c r="B17" i="3" s="1"/>
  <c r="B18" i="3" s="1"/>
  <c r="B19" i="3" s="1"/>
  <c r="B24" i="8" l="1"/>
  <c r="B25" i="8" s="1"/>
  <c r="B20" i="8"/>
  <c r="B21" i="8" s="1"/>
  <c r="B22" i="8" s="1"/>
</calcChain>
</file>

<file path=xl/sharedStrings.xml><?xml version="1.0" encoding="utf-8"?>
<sst xmlns="http://schemas.openxmlformats.org/spreadsheetml/2006/main" count="326" uniqueCount="128">
  <si>
    <t>Obetivos:</t>
  </si>
  <si>
    <t>TIMER0</t>
  </si>
  <si>
    <t>bits</t>
  </si>
  <si>
    <t>t deseado</t>
  </si>
  <si>
    <t>s</t>
  </si>
  <si>
    <t>f clk</t>
  </si>
  <si>
    <t>Hz</t>
  </si>
  <si>
    <t>CLKPS2</t>
  </si>
  <si>
    <t>CLKPS1</t>
  </si>
  <si>
    <t>CLKPS0</t>
  </si>
  <si>
    <t>Prescaler</t>
  </si>
  <si>
    <t>Codigo</t>
  </si>
  <si>
    <t>I/O f clk</t>
  </si>
  <si>
    <t>CS02</t>
  </si>
  <si>
    <t>CS01</t>
  </si>
  <si>
    <t>CS00</t>
  </si>
  <si>
    <t>I/O Prescaler</t>
  </si>
  <si>
    <t>Delay deseado</t>
  </si>
  <si>
    <t>Ticks</t>
  </si>
  <si>
    <t>t max</t>
  </si>
  <si>
    <t>(255 CICLOS)</t>
  </si>
  <si>
    <t>Prescaler minimo</t>
  </si>
  <si>
    <t>OCROA</t>
  </si>
  <si>
    <t>CTC</t>
  </si>
  <si>
    <t>TNCT0</t>
  </si>
  <si>
    <t>NORMAL</t>
  </si>
  <si>
    <t>PROYECTO RELOJ</t>
  </si>
  <si>
    <t>Nueva freq</t>
  </si>
  <si>
    <t>Se realizaran pulsos de 10 ms, al sumar 50 de ellos se alcanzará el medio segundo y a los 100 el segundo.</t>
  </si>
  <si>
    <t>DISPLAYS</t>
  </si>
  <si>
    <t>PUERTO A USAR</t>
  </si>
  <si>
    <t>PORTD</t>
  </si>
  <si>
    <t>COMPONENTE</t>
  </si>
  <si>
    <t>PORT PIN</t>
  </si>
  <si>
    <t>I/O</t>
  </si>
  <si>
    <t>CONFIGURACION</t>
  </si>
  <si>
    <t>Bit 0(led)</t>
  </si>
  <si>
    <t>PD0</t>
  </si>
  <si>
    <t>OUT</t>
  </si>
  <si>
    <t>LOW</t>
  </si>
  <si>
    <t>Bit 1(led)</t>
  </si>
  <si>
    <t>PD1</t>
  </si>
  <si>
    <t>Bit 2(led)</t>
  </si>
  <si>
    <t>PD2</t>
  </si>
  <si>
    <t>Bit 3(led)</t>
  </si>
  <si>
    <t>PD3</t>
  </si>
  <si>
    <t>Bit 4(led)</t>
  </si>
  <si>
    <t>PD4</t>
  </si>
  <si>
    <t>Bit 5(led)</t>
  </si>
  <si>
    <t>PD5</t>
  </si>
  <si>
    <t>Bit 6(led)</t>
  </si>
  <si>
    <t>PD6</t>
  </si>
  <si>
    <t>PD7</t>
  </si>
  <si>
    <t>Entrada/Salida</t>
  </si>
  <si>
    <t>DDRD</t>
  </si>
  <si>
    <t>0b11111111</t>
  </si>
  <si>
    <t>0xFF</t>
  </si>
  <si>
    <t>Configuracion</t>
  </si>
  <si>
    <t>0b00000000</t>
  </si>
  <si>
    <t>0x00</t>
  </si>
  <si>
    <t>PORTC</t>
  </si>
  <si>
    <t>PC0</t>
  </si>
  <si>
    <t>PC1</t>
  </si>
  <si>
    <t>PC2</t>
  </si>
  <si>
    <t>PC3</t>
  </si>
  <si>
    <t>PC4</t>
  </si>
  <si>
    <t>PC5</t>
  </si>
  <si>
    <t>DDRC</t>
  </si>
  <si>
    <t>PORTB</t>
  </si>
  <si>
    <t>Bit 0(boton)</t>
  </si>
  <si>
    <t>PB0</t>
  </si>
  <si>
    <t>IN</t>
  </si>
  <si>
    <t>PULL UP</t>
  </si>
  <si>
    <t>PCINT0</t>
  </si>
  <si>
    <t>Bit 1(boton)</t>
  </si>
  <si>
    <t>PB1</t>
  </si>
  <si>
    <t>PCINT1</t>
  </si>
  <si>
    <t>PB2</t>
  </si>
  <si>
    <t>PCINT2</t>
  </si>
  <si>
    <t>PB3</t>
  </si>
  <si>
    <t>PB4</t>
  </si>
  <si>
    <t>PB5</t>
  </si>
  <si>
    <t>DDRB</t>
  </si>
  <si>
    <t>PROYECTINNHO</t>
  </si>
  <si>
    <t>Bit 2(boton)</t>
  </si>
  <si>
    <t>Bit 0(led1)</t>
  </si>
  <si>
    <t>Bit 1(led2)</t>
  </si>
  <si>
    <t>Configuración de Puertos</t>
  </si>
  <si>
    <t>Bit 7(leds 0.5s?)</t>
  </si>
  <si>
    <t>Bit 5(buzzer)</t>
  </si>
  <si>
    <t>BOTONES y BUZZER</t>
  </si>
  <si>
    <t>INDICADOR MODO / BASES DE NPNs</t>
  </si>
  <si>
    <t>Bit 2(NPN1)</t>
  </si>
  <si>
    <t>Bit 3(NPN2)</t>
  </si>
  <si>
    <t>Bit 4(NPN3)</t>
  </si>
  <si>
    <t>Bit 5(NPN4)</t>
  </si>
  <si>
    <t>Bit 3(led3)</t>
  </si>
  <si>
    <t>Bit 4 (led4)</t>
  </si>
  <si>
    <t>1. Se desea multiplexar los display cada 0.05s para que el usuario perciba todos encendidos</t>
  </si>
  <si>
    <t>1. Se desea lograr un segundo por overflow de timer 1</t>
  </si>
  <si>
    <t>Periodo PWM deseado</t>
  </si>
  <si>
    <t>Duty Cycle deseado</t>
  </si>
  <si>
    <t>PWM Periodo</t>
  </si>
  <si>
    <t>Duty Cycle (no inv)</t>
  </si>
  <si>
    <t>Duty Cycle (inv)</t>
  </si>
  <si>
    <t>Frecuencia Timer</t>
  </si>
  <si>
    <t>Frecuencia PWM</t>
  </si>
  <si>
    <t>OCRnx</t>
  </si>
  <si>
    <t>No inv</t>
  </si>
  <si>
    <t>Inv</t>
  </si>
  <si>
    <t>Top (ICR1)</t>
  </si>
  <si>
    <t>OCR1x</t>
  </si>
  <si>
    <t xml:space="preserve">f PWM deseada </t>
  </si>
  <si>
    <t>OCR1x min</t>
  </si>
  <si>
    <t>OCR1x max</t>
  </si>
  <si>
    <t>Servo</t>
  </si>
  <si>
    <t>min ms</t>
  </si>
  <si>
    <t>max ms</t>
  </si>
  <si>
    <t>grados</t>
  </si>
  <si>
    <t>N.A.</t>
  </si>
  <si>
    <t>V potenciom</t>
  </si>
  <si>
    <t>OCR1x = 0.2444(ADC)+62.475</t>
  </si>
  <si>
    <t>ADC = (OCR1x - 62.475)/0.2444</t>
  </si>
  <si>
    <t>TNCT2</t>
  </si>
  <si>
    <t>OCR2A</t>
  </si>
  <si>
    <t>CS22</t>
  </si>
  <si>
    <t>CS21</t>
  </si>
  <si>
    <t>CS20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</si>
</sst>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0" borderId="1" xfId="0" applyBorder="1"/>
    <xf numFmtId="2" fontId="0" fillId="0" borderId="1" xfId="0" applyNumberFormat="1" applyBorder="1"/>
    <xf numFmtId="0" fontId="0" fillId="3" borderId="0" xfId="0" applyFill="1"/>
    <xf numFmtId="1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2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2" xfId="0" applyFill="1" applyBorder="1"/>
    <xf numFmtId="0" fontId="0" fillId="7" borderId="0" xfId="0" applyFill="1"/>
    <xf numFmtId="0" fontId="0" fillId="7" borderId="1" xfId="0" applyFill="1" applyBorder="1"/>
    <xf numFmtId="0" fontId="0" fillId="2" borderId="1" xfId="0" applyFill="1" applyBorder="1"/>
    <xf numFmtId="0" fontId="0" fillId="8" borderId="0" xfId="0" applyFill="1"/>
    <xf numFmtId="0" fontId="0" fillId="8" borderId="2" xfId="0" applyFill="1" applyBorder="1"/>
    <xf numFmtId="0" fontId="0" fillId="9" borderId="1" xfId="0" applyFill="1" applyBorder="1"/>
    <xf numFmtId="0" fontId="0" fillId="9" borderId="0" xfId="0" applyFill="1"/>
    <xf numFmtId="0" fontId="0" fillId="10" borderId="0" xfId="0" applyFill="1"/>
    <xf numFmtId="0" fontId="0" fillId="10" borderId="1" xfId="0" applyFill="1" applyBorder="1"/>
    <xf numFmtId="0" fontId="0" fillId="11" borderId="0" xfId="0" applyFill="1"/>
    <xf numFmtId="0" fontId="0" fillId="11" borderId="2" xfId="0" applyFill="1" applyBorder="1"/>
    <xf numFmtId="0" fontId="0" fillId="3" borderId="1" xfId="0" applyFill="1" applyBorder="1"/>
    <xf numFmtId="0" fontId="0" fillId="3" borderId="2" xfId="0" applyFill="1" applyBorder="1"/>
    <xf numFmtId="0" fontId="0" fillId="12" borderId="0" xfId="0" applyFill="1"/>
    <xf numFmtId="0" fontId="0" fillId="12" borderId="1" xfId="0" applyFill="1" applyBorder="1"/>
    <xf numFmtId="9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160576</xdr:colOff>
      <xdr:row>0</xdr:row>
      <xdr:rowOff>30480</xdr:rowOff>
    </xdr:from>
    <xdr:to>
      <xdr:col>15</xdr:col>
      <xdr:colOff>129539</xdr:colOff>
      <xdr:row>19</xdr:row>
      <xdr:rowOff>4573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62334C-20A6-415C-8051-6D89A3DC5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7016" y="30480"/>
          <a:ext cx="6308803" cy="3448813"/>
        </a:xfrm>
        <a:prstGeom prst="rect">
          <a:avLst/>
        </a:prstGeom>
      </xdr:spPr>
    </xdr:pic>
    <xdr:clientData/>
  </xdr:twoCellAnchor>
  <xdr:twoCellAnchor editAs="oneCell">
    <xdr:from>
      <xdr:col>7</xdr:col>
      <xdr:colOff>178110</xdr:colOff>
      <xdr:row>19</xdr:row>
      <xdr:rowOff>0</xdr:rowOff>
    </xdr:from>
    <xdr:to>
      <xdr:col>15</xdr:col>
      <xdr:colOff>662939</xdr:colOff>
      <xdr:row>34</xdr:row>
      <xdr:rowOff>1605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9E13DF-B7DD-4E05-ADD3-5D74C29CA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4550" y="3474720"/>
          <a:ext cx="6824669" cy="2744805"/>
        </a:xfrm>
        <a:prstGeom prst="rect">
          <a:avLst/>
        </a:prstGeom>
      </xdr:spPr>
    </xdr:pic>
    <xdr:clientData/>
  </xdr:twoCellAnchor>
  <xdr:twoCellAnchor editAs="oneCell">
    <xdr:from>
      <xdr:col>0</xdr:col>
      <xdr:colOff>358140</xdr:colOff>
      <xdr:row>25</xdr:row>
      <xdr:rowOff>45720</xdr:rowOff>
    </xdr:from>
    <xdr:to>
      <xdr:col>6</xdr:col>
      <xdr:colOff>97818</xdr:colOff>
      <xdr:row>31</xdr:row>
      <xdr:rowOff>9686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0BC0BDF-7DE7-4504-8BF1-659AD640C7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7932"/>
        <a:stretch/>
      </xdr:blipFill>
      <xdr:spPr>
        <a:xfrm>
          <a:off x="358140" y="4617720"/>
          <a:ext cx="4753638" cy="1061246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</xdr:colOff>
      <xdr:row>27</xdr:row>
      <xdr:rowOff>160020</xdr:rowOff>
    </xdr:from>
    <xdr:to>
      <xdr:col>14</xdr:col>
      <xdr:colOff>481565</xdr:colOff>
      <xdr:row>53</xdr:row>
      <xdr:rowOff>73041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AF775B-D473-2984-09C7-5B2C7EC1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1560" y="5097780"/>
          <a:ext cx="10783805" cy="46679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396240</xdr:colOff>
      <xdr:row>0</xdr:row>
      <xdr:rowOff>0</xdr:rowOff>
    </xdr:from>
    <xdr:to>
      <xdr:col>15</xdr:col>
      <xdr:colOff>45719</xdr:colOff>
      <xdr:row>15</xdr:row>
      <xdr:rowOff>97739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3D7525D-6561-4B32-B487-5AB924B2D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5160" y="0"/>
          <a:ext cx="5196839" cy="2840939"/>
        </a:xfrm>
        <a:prstGeom prst="rect">
          <a:avLst/>
        </a:prstGeom>
      </xdr:spPr>
    </xdr:pic>
    <xdr:clientData/>
  </xdr:twoCellAnchor>
  <xdr:twoCellAnchor editAs="oneCell">
    <xdr:from>
      <xdr:col>8</xdr:col>
      <xdr:colOff>502920</xdr:colOff>
      <xdr:row>17</xdr:row>
      <xdr:rowOff>85092</xdr:rowOff>
    </xdr:from>
    <xdr:to>
      <xdr:col>15</xdr:col>
      <xdr:colOff>678179</xdr:colOff>
      <xdr:row>30</xdr:row>
      <xdr:rowOff>9225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186E76E-DC84-44E5-BC4F-F5FCAC117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1840" y="2828292"/>
          <a:ext cx="5722619" cy="230157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</xdr:colOff>
      <xdr:row>32</xdr:row>
      <xdr:rowOff>82258</xdr:rowOff>
    </xdr:from>
    <xdr:to>
      <xdr:col>16</xdr:col>
      <xdr:colOff>746760</xdr:colOff>
      <xdr:row>52</xdr:row>
      <xdr:rowOff>168352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3ABBF80-621C-4552-A6CB-4F3E75D75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36820" y="5202898"/>
          <a:ext cx="8648700" cy="37436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15240</xdr:rowOff>
    </xdr:from>
    <xdr:to>
      <xdr:col>3</xdr:col>
      <xdr:colOff>713965</xdr:colOff>
      <xdr:row>43</xdr:row>
      <xdr:rowOff>114300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D44A22F-408A-6623-F392-49A444AE2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953000"/>
          <a:ext cx="3731485" cy="26593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160576</xdr:colOff>
      <xdr:row>0</xdr:row>
      <xdr:rowOff>30480</xdr:rowOff>
    </xdr:from>
    <xdr:to>
      <xdr:col>15</xdr:col>
      <xdr:colOff>129539</xdr:colOff>
      <xdr:row>19</xdr:row>
      <xdr:rowOff>4573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E96A7A-D395-42D1-97AA-A7ABC5D44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7016" y="30480"/>
          <a:ext cx="6308803" cy="3448813"/>
        </a:xfrm>
        <a:prstGeom prst="rect">
          <a:avLst/>
        </a:prstGeom>
      </xdr:spPr>
    </xdr:pic>
    <xdr:clientData/>
  </xdr:twoCellAnchor>
  <xdr:twoCellAnchor editAs="oneCell">
    <xdr:from>
      <xdr:col>0</xdr:col>
      <xdr:colOff>358140</xdr:colOff>
      <xdr:row>25</xdr:row>
      <xdr:rowOff>45720</xdr:rowOff>
    </xdr:from>
    <xdr:to>
      <xdr:col>6</xdr:col>
      <xdr:colOff>97818</xdr:colOff>
      <xdr:row>31</xdr:row>
      <xdr:rowOff>9686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5145733-B46D-44C2-BD2D-8228A0C204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7932"/>
        <a:stretch/>
      </xdr:blipFill>
      <xdr:spPr>
        <a:xfrm>
          <a:off x="358140" y="4617720"/>
          <a:ext cx="4753638" cy="1061246"/>
        </a:xfrm>
        <a:prstGeom prst="rect">
          <a:avLst/>
        </a:prstGeom>
      </xdr:spPr>
    </xdr:pic>
    <xdr:clientData/>
  </xdr:twoCellAnchor>
  <xdr:twoCellAnchor editAs="oneCell">
    <xdr:from>
      <xdr:col>7</xdr:col>
      <xdr:colOff>144780</xdr:colOff>
      <xdr:row>19</xdr:row>
      <xdr:rowOff>45720</xdr:rowOff>
    </xdr:from>
    <xdr:to>
      <xdr:col>17</xdr:col>
      <xdr:colOff>488834</xdr:colOff>
      <xdr:row>33</xdr:row>
      <xdr:rowOff>76562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505CC54-B741-4F72-3C8C-09AF281AD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51220" y="3520440"/>
          <a:ext cx="8268854" cy="25911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396240</xdr:colOff>
      <xdr:row>0</xdr:row>
      <xdr:rowOff>0</xdr:rowOff>
    </xdr:from>
    <xdr:to>
      <xdr:col>15</xdr:col>
      <xdr:colOff>45719</xdr:colOff>
      <xdr:row>15</xdr:row>
      <xdr:rowOff>97739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986D1D-720F-4CAF-B12C-CEB7C9616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0" y="0"/>
          <a:ext cx="5196839" cy="2840939"/>
        </a:xfrm>
        <a:prstGeom prst="rect">
          <a:avLst/>
        </a:prstGeom>
      </xdr:spPr>
    </xdr:pic>
    <xdr:clientData/>
  </xdr:twoCellAnchor>
  <xdr:twoCellAnchor editAs="oneCell">
    <xdr:from>
      <xdr:col>8</xdr:col>
      <xdr:colOff>502920</xdr:colOff>
      <xdr:row>17</xdr:row>
      <xdr:rowOff>85092</xdr:rowOff>
    </xdr:from>
    <xdr:to>
      <xdr:col>15</xdr:col>
      <xdr:colOff>678179</xdr:colOff>
      <xdr:row>30</xdr:row>
      <xdr:rowOff>9225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8B9CE18-2503-4BF1-88B1-59DF43F7A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82840" y="3194052"/>
          <a:ext cx="5722619" cy="230157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</xdr:colOff>
      <xdr:row>33</xdr:row>
      <xdr:rowOff>82258</xdr:rowOff>
    </xdr:from>
    <xdr:to>
      <xdr:col>16</xdr:col>
      <xdr:colOff>746760</xdr:colOff>
      <xdr:row>53</xdr:row>
      <xdr:rowOff>168352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9B6E7DE-C12A-48CA-B7EE-23B291125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17820" y="5934418"/>
          <a:ext cx="8648700" cy="37436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167966</xdr:rowOff>
    </xdr:from>
    <xdr:to>
      <xdr:col>3</xdr:col>
      <xdr:colOff>472440</xdr:colOff>
      <xdr:row>44</xdr:row>
      <xdr:rowOff>131771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8141CA1-7787-2E75-8CB8-696049F45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288606"/>
          <a:ext cx="3977640" cy="27070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160576</xdr:colOff>
      <xdr:row>0</xdr:row>
      <xdr:rowOff>30480</xdr:rowOff>
    </xdr:from>
    <xdr:to>
      <xdr:col>15</xdr:col>
      <xdr:colOff>129539</xdr:colOff>
      <xdr:row>19</xdr:row>
      <xdr:rowOff>4573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7CF223-FB66-4A04-B821-26BD80C2C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7016" y="30480"/>
          <a:ext cx="6308803" cy="3448813"/>
        </a:xfrm>
        <a:prstGeom prst="rect">
          <a:avLst/>
        </a:prstGeom>
      </xdr:spPr>
    </xdr:pic>
    <xdr:clientData/>
  </xdr:twoCellAnchor>
  <xdr:twoCellAnchor editAs="oneCell">
    <xdr:from>
      <xdr:col>0</xdr:col>
      <xdr:colOff>358140</xdr:colOff>
      <xdr:row>25</xdr:row>
      <xdr:rowOff>45720</xdr:rowOff>
    </xdr:from>
    <xdr:to>
      <xdr:col>6</xdr:col>
      <xdr:colOff>97818</xdr:colOff>
      <xdr:row>31</xdr:row>
      <xdr:rowOff>9686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4084C08-95BA-49E8-BE0D-16B9BB43CF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7932"/>
        <a:stretch/>
      </xdr:blipFill>
      <xdr:spPr>
        <a:xfrm>
          <a:off x="358140" y="4617720"/>
          <a:ext cx="4753638" cy="1061246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</xdr:colOff>
      <xdr:row>19</xdr:row>
      <xdr:rowOff>0</xdr:rowOff>
    </xdr:from>
    <xdr:to>
      <xdr:col>17</xdr:col>
      <xdr:colOff>424072</xdr:colOff>
      <xdr:row>33</xdr:row>
      <xdr:rowOff>40368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FFEDBF5-BF67-8A71-AA0B-BEC54C636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29300" y="3474720"/>
          <a:ext cx="8326012" cy="26006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167640</xdr:colOff>
      <xdr:row>0</xdr:row>
      <xdr:rowOff>15240</xdr:rowOff>
    </xdr:from>
    <xdr:to>
      <xdr:col>10</xdr:col>
      <xdr:colOff>685800</xdr:colOff>
      <xdr:row>18</xdr:row>
      <xdr:rowOff>979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A5C28C-A6B2-4574-B69B-738D686BD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1660" y="15240"/>
          <a:ext cx="4480560" cy="3422359"/>
        </a:xfrm>
        <a:prstGeom prst="rect">
          <a:avLst/>
        </a:prstGeom>
      </xdr:spPr>
    </xdr:pic>
    <xdr:clientData/>
  </xdr:twoCellAnchor>
  <xdr:twoCellAnchor editAs="oneCell">
    <xdr:from>
      <xdr:col>5</xdr:col>
      <xdr:colOff>160020</xdr:colOff>
      <xdr:row>21</xdr:row>
      <xdr:rowOff>7620</xdr:rowOff>
    </xdr:from>
    <xdr:to>
      <xdr:col>10</xdr:col>
      <xdr:colOff>678180</xdr:colOff>
      <xdr:row>46</xdr:row>
      <xdr:rowOff>159569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38063B5-A445-4BD3-9563-D2E867F9CF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971"/>
        <a:stretch/>
      </xdr:blipFill>
      <xdr:spPr>
        <a:xfrm>
          <a:off x="5654040" y="3299460"/>
          <a:ext cx="4480560" cy="4723949"/>
        </a:xfrm>
        <a:prstGeom prst="rect">
          <a:avLst/>
        </a:prstGeom>
      </xdr:spPr>
    </xdr:pic>
    <xdr:clientData/>
  </xdr:twoCellAnchor>
  <xdr:twoCellAnchor editAs="oneCell">
    <xdr:from>
      <xdr:col>9</xdr:col>
      <xdr:colOff>128914</xdr:colOff>
      <xdr:row>22</xdr:row>
      <xdr:rowOff>22860</xdr:rowOff>
    </xdr:from>
    <xdr:to>
      <xdr:col>13</xdr:col>
      <xdr:colOff>197287</xdr:colOff>
      <xdr:row>28</xdr:row>
      <xdr:rowOff>998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38ACF85-B19D-410F-8ACE-4C623891B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92854" y="3497580"/>
          <a:ext cx="3238293" cy="10754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A37FE-320E-4777-968E-F9CB46D9BC29}">
  <dimension ref="A1:G25"/>
  <sheetViews>
    <sheetView topLeftCell="A23" workbookViewId="0">
      <selection activeCell="E21" sqref="E21"/>
    </sheetView>
  </sheetViews>
  <sheetFormatPr baseColWidth="10" defaultRowHeight="14.4" x14ac:dyDescent="0.3"/>
  <cols>
    <col min="1" max="1" width="14.33203125" customWidth="1"/>
    <col min="2" max="2" width="12.5546875" bestFit="1" customWidth="1"/>
  </cols>
  <sheetData>
    <row r="1" spans="1:7" x14ac:dyDescent="0.3">
      <c r="A1" t="s">
        <v>26</v>
      </c>
    </row>
    <row r="3" spans="1:7" x14ac:dyDescent="0.3">
      <c r="B3" t="s">
        <v>0</v>
      </c>
    </row>
    <row r="4" spans="1:7" x14ac:dyDescent="0.3">
      <c r="B4" t="s">
        <v>98</v>
      </c>
    </row>
    <row r="9" spans="1:7" x14ac:dyDescent="0.3">
      <c r="A9" s="1" t="s">
        <v>28</v>
      </c>
      <c r="B9" s="1"/>
      <c r="C9" s="1"/>
      <c r="D9" s="1"/>
      <c r="E9" s="1"/>
      <c r="F9" s="1"/>
      <c r="G9" s="1"/>
    </row>
    <row r="10" spans="1:7" x14ac:dyDescent="0.3">
      <c r="A10" s="2" t="s">
        <v>1</v>
      </c>
      <c r="B10" s="2">
        <v>8</v>
      </c>
      <c r="C10" s="2" t="s">
        <v>2</v>
      </c>
      <c r="E10" s="2" t="s">
        <v>3</v>
      </c>
      <c r="F10" s="2">
        <v>5.0000000000000001E-3</v>
      </c>
      <c r="G10" s="2" t="s">
        <v>4</v>
      </c>
    </row>
    <row r="11" spans="1:7" x14ac:dyDescent="0.3">
      <c r="A11" s="2" t="s">
        <v>5</v>
      </c>
      <c r="B11" s="5">
        <v>16000000</v>
      </c>
      <c r="C11" s="2" t="s">
        <v>6</v>
      </c>
      <c r="E11" t="s">
        <v>7</v>
      </c>
      <c r="F11" t="s">
        <v>8</v>
      </c>
      <c r="G11" t="s">
        <v>9</v>
      </c>
    </row>
    <row r="12" spans="1:7" x14ac:dyDescent="0.3">
      <c r="A12" s="2" t="s">
        <v>10</v>
      </c>
      <c r="B12" s="2">
        <v>16</v>
      </c>
      <c r="C12" s="2"/>
      <c r="D12" s="4" t="s">
        <v>11</v>
      </c>
      <c r="E12" s="4">
        <v>1</v>
      </c>
      <c r="F12" s="4">
        <v>0</v>
      </c>
      <c r="G12" s="4">
        <v>0</v>
      </c>
    </row>
    <row r="13" spans="1:7" x14ac:dyDescent="0.3">
      <c r="A13" s="2" t="s">
        <v>12</v>
      </c>
      <c r="B13" s="5">
        <f>B11/B12</f>
        <v>1000000</v>
      </c>
      <c r="C13" s="2" t="s">
        <v>6</v>
      </c>
      <c r="E13" t="s">
        <v>13</v>
      </c>
      <c r="F13" t="s">
        <v>14</v>
      </c>
      <c r="G13" t="s">
        <v>15</v>
      </c>
    </row>
    <row r="14" spans="1:7" x14ac:dyDescent="0.3">
      <c r="A14" s="2" t="s">
        <v>16</v>
      </c>
      <c r="B14" s="2">
        <v>1024</v>
      </c>
      <c r="C14" s="2"/>
      <c r="D14" s="4" t="s">
        <v>11</v>
      </c>
      <c r="E14" s="4">
        <v>1</v>
      </c>
      <c r="F14" s="4">
        <v>0</v>
      </c>
      <c r="G14" s="4">
        <v>1</v>
      </c>
    </row>
    <row r="15" spans="1:7" x14ac:dyDescent="0.3">
      <c r="A15" s="2" t="s">
        <v>17</v>
      </c>
      <c r="B15" s="2">
        <f>F10</f>
        <v>5.0000000000000001E-3</v>
      </c>
      <c r="C15" s="2" t="s">
        <v>4</v>
      </c>
    </row>
    <row r="17" spans="1:7" x14ac:dyDescent="0.3">
      <c r="A17" s="2" t="s">
        <v>27</v>
      </c>
      <c r="B17" s="3">
        <f>B13/B14</f>
        <v>976.5625</v>
      </c>
      <c r="C17" s="2" t="s">
        <v>6</v>
      </c>
    </row>
    <row r="18" spans="1:7" x14ac:dyDescent="0.3">
      <c r="A18" s="2" t="s">
        <v>18</v>
      </c>
      <c r="B18" s="6">
        <f>1/B17</f>
        <v>1.024E-3</v>
      </c>
      <c r="C18" s="2" t="s">
        <v>4</v>
      </c>
    </row>
    <row r="19" spans="1:7" x14ac:dyDescent="0.3">
      <c r="A19" s="2" t="s">
        <v>19</v>
      </c>
      <c r="B19" s="6">
        <f>B18*2^B10</f>
        <v>0.26214399999999999</v>
      </c>
      <c r="C19" s="2" t="s">
        <v>4</v>
      </c>
      <c r="D19" t="s">
        <v>20</v>
      </c>
    </row>
    <row r="20" spans="1:7" x14ac:dyDescent="0.3">
      <c r="A20" s="2" t="s">
        <v>21</v>
      </c>
      <c r="B20" s="2"/>
      <c r="C20" s="2"/>
    </row>
    <row r="22" spans="1:7" x14ac:dyDescent="0.3">
      <c r="A22" s="2" t="s">
        <v>22</v>
      </c>
      <c r="B22" s="7">
        <f>B11*B15/(B12*B14)</f>
        <v>4.8828125</v>
      </c>
      <c r="C22" s="2" t="s">
        <v>23</v>
      </c>
    </row>
    <row r="23" spans="1:7" x14ac:dyDescent="0.3">
      <c r="A23" s="2" t="s">
        <v>24</v>
      </c>
      <c r="B23" s="7">
        <f>256-(B11*F10)/(B14*B12)</f>
        <v>251.1171875</v>
      </c>
      <c r="C23" s="2" t="s">
        <v>25</v>
      </c>
    </row>
    <row r="25" spans="1:7" x14ac:dyDescent="0.3">
      <c r="A25" s="1"/>
      <c r="B25" s="1"/>
      <c r="C25" s="1"/>
      <c r="D25" s="1"/>
      <c r="E25" s="1"/>
      <c r="F25" s="1"/>
      <c r="G2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38B92-4A61-4CB6-9049-0665648FBDDD}">
  <dimension ref="A1:G29"/>
  <sheetViews>
    <sheetView tabSelected="1" topLeftCell="A18" workbookViewId="0">
      <selection activeCell="B20" sqref="B20"/>
    </sheetView>
  </sheetViews>
  <sheetFormatPr baseColWidth="10" defaultRowHeight="14.4" x14ac:dyDescent="0.3"/>
  <cols>
    <col min="1" max="1" width="19.88671875" customWidth="1"/>
    <col min="2" max="2" width="12.5546875" bestFit="1" customWidth="1"/>
  </cols>
  <sheetData>
    <row r="1" spans="1:7" x14ac:dyDescent="0.3">
      <c r="A1" t="s">
        <v>26</v>
      </c>
    </row>
    <row r="3" spans="1:7" x14ac:dyDescent="0.3">
      <c r="B3" t="s">
        <v>0</v>
      </c>
    </row>
    <row r="9" spans="1:7" x14ac:dyDescent="0.3">
      <c r="A9" s="1" t="s">
        <v>28</v>
      </c>
      <c r="B9" s="1"/>
      <c r="C9" s="1"/>
      <c r="D9" s="1"/>
      <c r="E9" s="1"/>
      <c r="F9" s="1"/>
      <c r="G9" s="1"/>
    </row>
    <row r="10" spans="1:7" x14ac:dyDescent="0.3">
      <c r="A10" s="2" t="s">
        <v>1</v>
      </c>
      <c r="B10" s="2">
        <v>8</v>
      </c>
      <c r="C10" s="2" t="s">
        <v>2</v>
      </c>
      <c r="E10" s="2" t="s">
        <v>3</v>
      </c>
      <c r="F10" s="2">
        <v>5.0000000000000001E-3</v>
      </c>
      <c r="G10" s="2" t="s">
        <v>4</v>
      </c>
    </row>
    <row r="11" spans="1:7" x14ac:dyDescent="0.3">
      <c r="A11" s="2" t="s">
        <v>5</v>
      </c>
      <c r="B11" s="5">
        <v>16000000</v>
      </c>
      <c r="C11" s="2" t="s">
        <v>6</v>
      </c>
      <c r="E11" t="s">
        <v>7</v>
      </c>
      <c r="F11" t="s">
        <v>8</v>
      </c>
      <c r="G11" t="s">
        <v>9</v>
      </c>
    </row>
    <row r="12" spans="1:7" x14ac:dyDescent="0.3">
      <c r="A12" s="2" t="s">
        <v>10</v>
      </c>
      <c r="B12" s="2">
        <v>16</v>
      </c>
      <c r="C12" s="2"/>
      <c r="D12" s="4" t="s">
        <v>11</v>
      </c>
      <c r="E12" s="4">
        <v>1</v>
      </c>
      <c r="F12" s="4">
        <v>0</v>
      </c>
      <c r="G12" s="4">
        <v>0</v>
      </c>
    </row>
    <row r="13" spans="1:7" x14ac:dyDescent="0.3">
      <c r="A13" s="2" t="s">
        <v>12</v>
      </c>
      <c r="B13" s="5">
        <f>B11/B12</f>
        <v>1000000</v>
      </c>
      <c r="C13" s="2" t="s">
        <v>6</v>
      </c>
      <c r="E13" t="s">
        <v>13</v>
      </c>
      <c r="F13" t="s">
        <v>14</v>
      </c>
      <c r="G13" t="s">
        <v>15</v>
      </c>
    </row>
    <row r="14" spans="1:7" x14ac:dyDescent="0.3">
      <c r="A14" s="2" t="s">
        <v>16</v>
      </c>
      <c r="B14" s="2">
        <v>64</v>
      </c>
      <c r="C14" s="2"/>
      <c r="D14" s="4" t="s">
        <v>11</v>
      </c>
      <c r="E14" s="4">
        <v>1</v>
      </c>
      <c r="F14" s="4">
        <v>0</v>
      </c>
      <c r="G14" s="4">
        <v>1</v>
      </c>
    </row>
    <row r="15" spans="1:7" x14ac:dyDescent="0.3">
      <c r="A15" s="2" t="s">
        <v>101</v>
      </c>
      <c r="B15" s="28">
        <v>0.25</v>
      </c>
      <c r="C15" s="2"/>
      <c r="D15" s="4"/>
      <c r="E15" s="4"/>
      <c r="F15" s="4"/>
      <c r="G15" s="4"/>
    </row>
    <row r="16" spans="1:7" x14ac:dyDescent="0.3">
      <c r="A16" s="2" t="s">
        <v>100</v>
      </c>
      <c r="B16" s="2">
        <v>0.02</v>
      </c>
      <c r="C16" s="2" t="s">
        <v>4</v>
      </c>
    </row>
    <row r="19" spans="1:7" x14ac:dyDescent="0.3">
      <c r="A19" s="2" t="s">
        <v>105</v>
      </c>
      <c r="B19" s="3">
        <f>B13/B14</f>
        <v>15625</v>
      </c>
      <c r="C19" s="2" t="s">
        <v>6</v>
      </c>
    </row>
    <row r="20" spans="1:7" x14ac:dyDescent="0.3">
      <c r="A20" s="2" t="s">
        <v>18</v>
      </c>
      <c r="B20" s="6">
        <f>1/B19</f>
        <v>6.3999999999999997E-5</v>
      </c>
      <c r="C20" s="2" t="s">
        <v>4</v>
      </c>
    </row>
    <row r="21" spans="1:7" x14ac:dyDescent="0.3">
      <c r="A21" s="2" t="s">
        <v>102</v>
      </c>
      <c r="B21" s="6">
        <f>B20*2^B10</f>
        <v>1.6383999999999999E-2</v>
      </c>
      <c r="C21" s="2" t="s">
        <v>4</v>
      </c>
      <c r="D21" t="s">
        <v>20</v>
      </c>
    </row>
    <row r="22" spans="1:7" x14ac:dyDescent="0.3">
      <c r="A22" s="2" t="s">
        <v>106</v>
      </c>
      <c r="B22" s="2">
        <f>1/B21</f>
        <v>61.03515625</v>
      </c>
      <c r="C22" s="2" t="s">
        <v>6</v>
      </c>
    </row>
    <row r="24" spans="1:7" x14ac:dyDescent="0.3">
      <c r="A24" s="2" t="s">
        <v>107</v>
      </c>
      <c r="B24" s="7">
        <f>((B15*2^B10))</f>
        <v>64</v>
      </c>
      <c r="C24" s="2" t="s">
        <v>108</v>
      </c>
    </row>
    <row r="25" spans="1:7" x14ac:dyDescent="0.3">
      <c r="A25" s="2" t="s">
        <v>107</v>
      </c>
      <c r="B25" s="7">
        <f>255-B24</f>
        <v>191</v>
      </c>
      <c r="C25" s="2" t="s">
        <v>109</v>
      </c>
    </row>
    <row r="26" spans="1:7" x14ac:dyDescent="0.3">
      <c r="B26" s="29"/>
    </row>
    <row r="27" spans="1:7" x14ac:dyDescent="0.3">
      <c r="A27" t="s">
        <v>103</v>
      </c>
      <c r="B27" s="29"/>
    </row>
    <row r="28" spans="1:7" x14ac:dyDescent="0.3">
      <c r="A28" t="s">
        <v>104</v>
      </c>
    </row>
    <row r="29" spans="1:7" x14ac:dyDescent="0.3">
      <c r="A29" s="1"/>
      <c r="B29" s="1"/>
      <c r="C29" s="1"/>
      <c r="D29" s="1"/>
      <c r="E29" s="1"/>
      <c r="F29" s="1"/>
      <c r="G2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CE10C-D1FE-4840-9DC8-47D286C6B07D}">
  <dimension ref="A1:G25"/>
  <sheetViews>
    <sheetView topLeftCell="A13" workbookViewId="0">
      <selection activeCell="C33" sqref="C33"/>
    </sheetView>
  </sheetViews>
  <sheetFormatPr baseColWidth="10" defaultRowHeight="14.4" x14ac:dyDescent="0.3"/>
  <cols>
    <col min="1" max="1" width="14.33203125" customWidth="1"/>
    <col min="2" max="2" width="12.5546875" bestFit="1" customWidth="1"/>
  </cols>
  <sheetData>
    <row r="1" spans="1:7" x14ac:dyDescent="0.3">
      <c r="A1" t="s">
        <v>26</v>
      </c>
    </row>
    <row r="3" spans="1:7" x14ac:dyDescent="0.3">
      <c r="B3" t="s">
        <v>0</v>
      </c>
    </row>
    <row r="4" spans="1:7" x14ac:dyDescent="0.3">
      <c r="B4" t="s">
        <v>99</v>
      </c>
    </row>
    <row r="9" spans="1:7" x14ac:dyDescent="0.3">
      <c r="A9" s="1" t="s">
        <v>28</v>
      </c>
      <c r="B9" s="1"/>
      <c r="C9" s="1"/>
      <c r="D9" s="1"/>
      <c r="E9" s="1"/>
      <c r="F9" s="1"/>
      <c r="G9" s="1"/>
    </row>
    <row r="10" spans="1:7" x14ac:dyDescent="0.3">
      <c r="A10" s="2" t="s">
        <v>1</v>
      </c>
      <c r="B10" s="2">
        <v>16</v>
      </c>
      <c r="C10" s="2" t="s">
        <v>2</v>
      </c>
      <c r="E10" s="2" t="s">
        <v>3</v>
      </c>
      <c r="F10" s="2">
        <v>1</v>
      </c>
      <c r="G10" s="2" t="s">
        <v>4</v>
      </c>
    </row>
    <row r="11" spans="1:7" x14ac:dyDescent="0.3">
      <c r="A11" s="2" t="s">
        <v>5</v>
      </c>
      <c r="B11" s="5">
        <v>16000000</v>
      </c>
      <c r="C11" s="2" t="s">
        <v>6</v>
      </c>
      <c r="E11" t="s">
        <v>7</v>
      </c>
      <c r="F11" t="s">
        <v>8</v>
      </c>
      <c r="G11" t="s">
        <v>9</v>
      </c>
    </row>
    <row r="12" spans="1:7" x14ac:dyDescent="0.3">
      <c r="A12" s="2" t="s">
        <v>10</v>
      </c>
      <c r="B12" s="2">
        <v>16</v>
      </c>
      <c r="C12" s="2"/>
      <c r="D12" s="4" t="s">
        <v>11</v>
      </c>
      <c r="E12" s="4">
        <v>1</v>
      </c>
      <c r="F12" s="4">
        <v>0</v>
      </c>
      <c r="G12" s="4">
        <v>0</v>
      </c>
    </row>
    <row r="13" spans="1:7" x14ac:dyDescent="0.3">
      <c r="A13" s="2" t="s">
        <v>12</v>
      </c>
      <c r="B13" s="5">
        <f>B11/B12</f>
        <v>1000000</v>
      </c>
      <c r="C13" s="2" t="s">
        <v>6</v>
      </c>
      <c r="E13" t="s">
        <v>13</v>
      </c>
      <c r="F13" t="s">
        <v>14</v>
      </c>
      <c r="G13" t="s">
        <v>15</v>
      </c>
    </row>
    <row r="14" spans="1:7" x14ac:dyDescent="0.3">
      <c r="A14" s="2" t="s">
        <v>16</v>
      </c>
      <c r="B14" s="2">
        <v>64</v>
      </c>
      <c r="C14" s="2"/>
      <c r="D14" s="4" t="s">
        <v>11</v>
      </c>
      <c r="E14" s="4">
        <v>0</v>
      </c>
      <c r="F14" s="4">
        <v>1</v>
      </c>
      <c r="G14" s="4">
        <v>1</v>
      </c>
    </row>
    <row r="15" spans="1:7" x14ac:dyDescent="0.3">
      <c r="A15" s="2" t="s">
        <v>17</v>
      </c>
      <c r="B15" s="2">
        <v>1</v>
      </c>
      <c r="C15" s="2" t="s">
        <v>4</v>
      </c>
    </row>
    <row r="17" spans="1:7" x14ac:dyDescent="0.3">
      <c r="A17" s="2" t="s">
        <v>27</v>
      </c>
      <c r="B17" s="3">
        <f>B13/B14</f>
        <v>15625</v>
      </c>
      <c r="C17" s="2" t="s">
        <v>6</v>
      </c>
    </row>
    <row r="18" spans="1:7" x14ac:dyDescent="0.3">
      <c r="A18" s="2" t="s">
        <v>18</v>
      </c>
      <c r="B18" s="6">
        <f>1/B17</f>
        <v>6.3999999999999997E-5</v>
      </c>
      <c r="C18" s="2" t="s">
        <v>4</v>
      </c>
    </row>
    <row r="19" spans="1:7" x14ac:dyDescent="0.3">
      <c r="A19" s="2" t="s">
        <v>19</v>
      </c>
      <c r="B19" s="6">
        <f>B18*2^B10</f>
        <v>4.1943039999999998</v>
      </c>
      <c r="C19" s="2" t="s">
        <v>4</v>
      </c>
      <c r="F19">
        <f>2^16</f>
        <v>65536</v>
      </c>
    </row>
    <row r="20" spans="1:7" x14ac:dyDescent="0.3">
      <c r="A20" s="2" t="s">
        <v>21</v>
      </c>
      <c r="B20" s="2"/>
      <c r="C20" s="2"/>
    </row>
    <row r="22" spans="1:7" x14ac:dyDescent="0.3">
      <c r="A22" s="2" t="s">
        <v>22</v>
      </c>
      <c r="B22" s="7">
        <f>B11*B15/(B12*B14)</f>
        <v>15625</v>
      </c>
      <c r="C22" s="2" t="s">
        <v>23</v>
      </c>
    </row>
    <row r="23" spans="1:7" x14ac:dyDescent="0.3">
      <c r="A23" s="2" t="s">
        <v>24</v>
      </c>
      <c r="B23" s="7">
        <f>2^B10-(B11*F10)/(B14*B12)</f>
        <v>49911</v>
      </c>
      <c r="C23" s="2" t="s">
        <v>25</v>
      </c>
    </row>
    <row r="25" spans="1:7" x14ac:dyDescent="0.3">
      <c r="A25" s="1"/>
      <c r="B25" s="1"/>
      <c r="C25" s="1"/>
      <c r="D25" s="1"/>
      <c r="E25" s="1"/>
      <c r="F25" s="1"/>
      <c r="G2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303B4-48C6-4AC7-93E0-2CD438234A10}">
  <dimension ref="A1:H30"/>
  <sheetViews>
    <sheetView topLeftCell="A10" workbookViewId="0">
      <selection activeCell="E25" sqref="E25"/>
    </sheetView>
  </sheetViews>
  <sheetFormatPr baseColWidth="10" defaultRowHeight="14.4" x14ac:dyDescent="0.3"/>
  <cols>
    <col min="1" max="1" width="19.88671875" customWidth="1"/>
    <col min="2" max="2" width="19.6640625" customWidth="1"/>
  </cols>
  <sheetData>
    <row r="1" spans="1:7" x14ac:dyDescent="0.3">
      <c r="A1" t="s">
        <v>26</v>
      </c>
    </row>
    <row r="3" spans="1:7" x14ac:dyDescent="0.3">
      <c r="B3" t="s">
        <v>0</v>
      </c>
    </row>
    <row r="9" spans="1:7" x14ac:dyDescent="0.3">
      <c r="A9" s="1" t="s">
        <v>28</v>
      </c>
      <c r="B9" s="1"/>
      <c r="C9" s="1"/>
      <c r="D9" s="1"/>
      <c r="E9" s="1"/>
      <c r="F9" s="1"/>
      <c r="G9" s="1"/>
    </row>
    <row r="10" spans="1:7" x14ac:dyDescent="0.3">
      <c r="A10" s="2" t="s">
        <v>1</v>
      </c>
      <c r="B10" s="2">
        <v>16</v>
      </c>
      <c r="C10" s="2" t="s">
        <v>2</v>
      </c>
      <c r="E10" s="2" t="s">
        <v>3</v>
      </c>
      <c r="F10" s="2">
        <v>5.0000000000000001E-3</v>
      </c>
      <c r="G10" s="2" t="s">
        <v>4</v>
      </c>
    </row>
    <row r="11" spans="1:7" x14ac:dyDescent="0.3">
      <c r="A11" s="2" t="s">
        <v>5</v>
      </c>
      <c r="B11" s="5">
        <v>16000000</v>
      </c>
      <c r="C11" s="2" t="s">
        <v>6</v>
      </c>
      <c r="E11" t="s">
        <v>7</v>
      </c>
      <c r="F11" t="s">
        <v>8</v>
      </c>
      <c r="G11" t="s">
        <v>9</v>
      </c>
    </row>
    <row r="12" spans="1:7" x14ac:dyDescent="0.3">
      <c r="A12" s="2" t="s">
        <v>10</v>
      </c>
      <c r="B12" s="2">
        <v>16</v>
      </c>
      <c r="C12" s="2"/>
      <c r="D12" s="4" t="s">
        <v>11</v>
      </c>
      <c r="E12" s="4">
        <v>1</v>
      </c>
      <c r="F12" s="4">
        <v>0</v>
      </c>
      <c r="G12" s="4">
        <v>0</v>
      </c>
    </row>
    <row r="13" spans="1:7" x14ac:dyDescent="0.3">
      <c r="A13" s="2" t="s">
        <v>12</v>
      </c>
      <c r="B13" s="5">
        <f>B11/B12</f>
        <v>1000000</v>
      </c>
      <c r="C13" s="2" t="s">
        <v>6</v>
      </c>
      <c r="E13" t="s">
        <v>13</v>
      </c>
      <c r="F13" t="s">
        <v>14</v>
      </c>
      <c r="G13" t="s">
        <v>15</v>
      </c>
    </row>
    <row r="14" spans="1:7" x14ac:dyDescent="0.3">
      <c r="A14" s="2" t="s">
        <v>10</v>
      </c>
      <c r="B14" s="2">
        <v>8</v>
      </c>
      <c r="C14" s="2"/>
      <c r="D14" s="4" t="s">
        <v>11</v>
      </c>
      <c r="E14" s="4">
        <v>1</v>
      </c>
      <c r="F14" s="4">
        <v>0</v>
      </c>
      <c r="G14" s="4">
        <v>1</v>
      </c>
    </row>
    <row r="15" spans="1:7" x14ac:dyDescent="0.3">
      <c r="A15" s="2" t="s">
        <v>101</v>
      </c>
      <c r="B15" s="28">
        <v>0.01</v>
      </c>
      <c r="C15" s="2"/>
      <c r="D15" s="4"/>
      <c r="E15" s="4"/>
      <c r="F15" s="4"/>
      <c r="G15" s="4"/>
    </row>
    <row r="16" spans="1:7" x14ac:dyDescent="0.3">
      <c r="A16" s="2" t="s">
        <v>100</v>
      </c>
      <c r="B16" s="2">
        <v>0.02</v>
      </c>
      <c r="C16" s="2" t="s">
        <v>4</v>
      </c>
      <c r="F16" t="s">
        <v>116</v>
      </c>
      <c r="G16" t="s">
        <v>117</v>
      </c>
    </row>
    <row r="17" spans="1:8" x14ac:dyDescent="0.3">
      <c r="A17" s="2" t="s">
        <v>112</v>
      </c>
      <c r="B17" s="2">
        <f>1/B16</f>
        <v>50</v>
      </c>
      <c r="C17" s="2" t="s">
        <v>6</v>
      </c>
      <c r="E17" t="s">
        <v>115</v>
      </c>
      <c r="F17">
        <v>5.0000000000000001E-4</v>
      </c>
      <c r="G17">
        <v>2.5000000000000001E-3</v>
      </c>
    </row>
    <row r="18" spans="1:8" x14ac:dyDescent="0.3">
      <c r="F18" t="s">
        <v>111</v>
      </c>
      <c r="G18" t="s">
        <v>118</v>
      </c>
      <c r="H18" t="s">
        <v>120</v>
      </c>
    </row>
    <row r="19" spans="1:8" x14ac:dyDescent="0.3">
      <c r="A19" s="2" t="s">
        <v>105</v>
      </c>
      <c r="B19" s="3">
        <f>(B13/(B14*(1+B27)))</f>
        <v>50</v>
      </c>
      <c r="C19" s="2" t="s">
        <v>6</v>
      </c>
      <c r="E19" t="s">
        <v>113</v>
      </c>
      <c r="F19">
        <f>F17*B27/B16</f>
        <v>62.475000000000001</v>
      </c>
      <c r="G19">
        <v>0</v>
      </c>
      <c r="H19">
        <v>0</v>
      </c>
    </row>
    <row r="20" spans="1:8" x14ac:dyDescent="0.3">
      <c r="A20" s="2" t="s">
        <v>18</v>
      </c>
      <c r="B20" s="6">
        <f>1/B19</f>
        <v>0.02</v>
      </c>
      <c r="C20" s="2" t="s">
        <v>4</v>
      </c>
      <c r="E20" t="s">
        <v>114</v>
      </c>
      <c r="F20">
        <f>G17*B27/B16</f>
        <v>312.375</v>
      </c>
      <c r="G20">
        <v>180</v>
      </c>
      <c r="H20">
        <v>1023</v>
      </c>
    </row>
    <row r="21" spans="1:8" x14ac:dyDescent="0.3">
      <c r="A21" s="2" t="s">
        <v>102</v>
      </c>
      <c r="B21" s="6">
        <f>B20*2^B10</f>
        <v>1310.72</v>
      </c>
      <c r="C21" s="2" t="s">
        <v>4</v>
      </c>
    </row>
    <row r="22" spans="1:8" x14ac:dyDescent="0.3">
      <c r="A22" s="2" t="s">
        <v>106</v>
      </c>
      <c r="B22" s="2">
        <f>1/B21</f>
        <v>7.62939453125E-4</v>
      </c>
      <c r="C22" s="2" t="s">
        <v>6</v>
      </c>
      <c r="E22" t="s">
        <v>121</v>
      </c>
    </row>
    <row r="24" spans="1:8" x14ac:dyDescent="0.3">
      <c r="A24" s="2" t="s">
        <v>111</v>
      </c>
      <c r="B24" s="7">
        <f>(B15*B27)-1</f>
        <v>23.990000000000002</v>
      </c>
      <c r="C24" s="2" t="s">
        <v>108</v>
      </c>
      <c r="D24" t="s">
        <v>119</v>
      </c>
      <c r="E24" t="s">
        <v>122</v>
      </c>
    </row>
    <row r="25" spans="1:8" x14ac:dyDescent="0.3">
      <c r="A25" s="2" t="s">
        <v>111</v>
      </c>
      <c r="B25" s="7">
        <f>2^B12 - B24</f>
        <v>65512.01</v>
      </c>
      <c r="C25" s="2" t="s">
        <v>109</v>
      </c>
      <c r="D25" t="s">
        <v>119</v>
      </c>
    </row>
    <row r="26" spans="1:8" x14ac:dyDescent="0.3">
      <c r="B26" s="29"/>
    </row>
    <row r="27" spans="1:8" x14ac:dyDescent="0.3">
      <c r="A27" s="2" t="s">
        <v>110</v>
      </c>
      <c r="B27" s="7">
        <f>(B13/(B14*B17))-1</f>
        <v>2499</v>
      </c>
      <c r="C27" s="2"/>
    </row>
    <row r="28" spans="1:8" x14ac:dyDescent="0.3">
      <c r="B28" s="29"/>
    </row>
    <row r="30" spans="1:8" x14ac:dyDescent="0.3">
      <c r="A30" s="1"/>
      <c r="B30" s="1"/>
      <c r="C30" s="1"/>
      <c r="D30" s="1"/>
      <c r="E30" s="1"/>
      <c r="F30" s="1"/>
      <c r="G30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3E444-5848-43D1-B5E5-4115EE54516E}">
  <dimension ref="A1:G25"/>
  <sheetViews>
    <sheetView topLeftCell="A8" workbookViewId="0">
      <selection activeCell="B15" sqref="B15"/>
    </sheetView>
  </sheetViews>
  <sheetFormatPr baseColWidth="10" defaultRowHeight="14.4" x14ac:dyDescent="0.3"/>
  <cols>
    <col min="1" max="1" width="14.33203125" customWidth="1"/>
    <col min="2" max="2" width="12.5546875" bestFit="1" customWidth="1"/>
  </cols>
  <sheetData>
    <row r="1" spans="1:7" x14ac:dyDescent="0.3">
      <c r="A1" t="s">
        <v>26</v>
      </c>
    </row>
    <row r="3" spans="1:7" x14ac:dyDescent="0.3">
      <c r="B3" t="s">
        <v>0</v>
      </c>
    </row>
    <row r="9" spans="1:7" x14ac:dyDescent="0.3">
      <c r="A9" s="1" t="s">
        <v>28</v>
      </c>
      <c r="B9" s="1"/>
      <c r="C9" s="1"/>
      <c r="D9" s="1"/>
      <c r="E9" s="1"/>
      <c r="F9" s="1"/>
      <c r="G9" s="1"/>
    </row>
    <row r="10" spans="1:7" x14ac:dyDescent="0.3">
      <c r="A10" s="2" t="s">
        <v>1</v>
      </c>
      <c r="B10" s="2">
        <v>8</v>
      </c>
      <c r="C10" s="2" t="s">
        <v>2</v>
      </c>
      <c r="E10" s="2" t="s">
        <v>3</v>
      </c>
      <c r="F10" s="2">
        <v>0.1</v>
      </c>
      <c r="G10" s="2" t="s">
        <v>4</v>
      </c>
    </row>
    <row r="11" spans="1:7" x14ac:dyDescent="0.3">
      <c r="A11" s="2" t="s">
        <v>5</v>
      </c>
      <c r="B11" s="5">
        <v>16000000</v>
      </c>
      <c r="C11" s="2" t="s">
        <v>6</v>
      </c>
      <c r="E11" t="s">
        <v>7</v>
      </c>
      <c r="F11" t="s">
        <v>8</v>
      </c>
      <c r="G11" t="s">
        <v>9</v>
      </c>
    </row>
    <row r="12" spans="1:7" x14ac:dyDescent="0.3">
      <c r="A12" s="2" t="s">
        <v>10</v>
      </c>
      <c r="B12" s="2">
        <v>1</v>
      </c>
      <c r="C12" s="2"/>
      <c r="D12" s="4" t="s">
        <v>11</v>
      </c>
      <c r="E12" s="4">
        <v>0</v>
      </c>
      <c r="F12" s="4">
        <v>0</v>
      </c>
      <c r="G12" s="4">
        <v>0</v>
      </c>
    </row>
    <row r="13" spans="1:7" x14ac:dyDescent="0.3">
      <c r="A13" s="2" t="s">
        <v>12</v>
      </c>
      <c r="B13" s="5">
        <f>B11/B12</f>
        <v>16000000</v>
      </c>
      <c r="C13" s="2" t="s">
        <v>6</v>
      </c>
      <c r="E13" t="s">
        <v>125</v>
      </c>
      <c r="F13" t="s">
        <v>126</v>
      </c>
      <c r="G13" t="s">
        <v>127</v>
      </c>
    </row>
    <row r="14" spans="1:7" x14ac:dyDescent="0.3">
      <c r="A14" s="2" t="s">
        <v>16</v>
      </c>
      <c r="B14" s="2">
        <v>1024</v>
      </c>
      <c r="C14" s="2"/>
      <c r="D14" s="4" t="s">
        <v>11</v>
      </c>
      <c r="E14" s="4">
        <v>1</v>
      </c>
      <c r="F14" s="4">
        <v>1</v>
      </c>
      <c r="G14" s="4">
        <v>1</v>
      </c>
    </row>
    <row r="15" spans="1:7" x14ac:dyDescent="0.3">
      <c r="A15" s="2" t="s">
        <v>17</v>
      </c>
      <c r="B15" s="2">
        <f>F10</f>
        <v>0.1</v>
      </c>
      <c r="C15" s="2" t="s">
        <v>4</v>
      </c>
    </row>
    <row r="17" spans="1:7" x14ac:dyDescent="0.3">
      <c r="A17" s="2" t="s">
        <v>27</v>
      </c>
      <c r="B17" s="3">
        <f>B13/B14</f>
        <v>15625</v>
      </c>
      <c r="C17" s="2" t="s">
        <v>6</v>
      </c>
    </row>
    <row r="18" spans="1:7" x14ac:dyDescent="0.3">
      <c r="A18" s="2" t="s">
        <v>18</v>
      </c>
      <c r="B18" s="6">
        <f>1/B17</f>
        <v>6.3999999999999997E-5</v>
      </c>
      <c r="C18" s="2" t="s">
        <v>4</v>
      </c>
    </row>
    <row r="19" spans="1:7" x14ac:dyDescent="0.3">
      <c r="A19" s="2" t="s">
        <v>19</v>
      </c>
      <c r="B19" s="6">
        <f>B18*2^B10</f>
        <v>1.6383999999999999E-2</v>
      </c>
      <c r="C19" s="2" t="s">
        <v>4</v>
      </c>
      <c r="D19" t="s">
        <v>20</v>
      </c>
    </row>
    <row r="20" spans="1:7" x14ac:dyDescent="0.3">
      <c r="A20" s="2" t="s">
        <v>21</v>
      </c>
      <c r="B20" s="2"/>
      <c r="C20" s="2"/>
    </row>
    <row r="22" spans="1:7" x14ac:dyDescent="0.3">
      <c r="A22" s="2" t="s">
        <v>124</v>
      </c>
      <c r="B22" s="7">
        <f>B11*B15/(B12*B14)</f>
        <v>1562.5</v>
      </c>
      <c r="C22" s="2" t="s">
        <v>23</v>
      </c>
    </row>
    <row r="23" spans="1:7" x14ac:dyDescent="0.3">
      <c r="A23" s="2" t="s">
        <v>123</v>
      </c>
      <c r="B23" s="7">
        <f>256-(B11*F10)/(B14*B12)</f>
        <v>-1306.5</v>
      </c>
      <c r="C23" s="2" t="s">
        <v>25</v>
      </c>
    </row>
    <row r="25" spans="1:7" x14ac:dyDescent="0.3">
      <c r="A25" s="1"/>
      <c r="B25" s="1"/>
      <c r="C25" s="1"/>
      <c r="D25" s="1"/>
      <c r="E25" s="1"/>
      <c r="F25" s="1"/>
      <c r="G25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26CE-A10F-4F4B-AF84-1A68AA0C855D}">
  <dimension ref="A1:F54"/>
  <sheetViews>
    <sheetView zoomScale="68" zoomScaleNormal="100" workbookViewId="0">
      <selection activeCell="D47" sqref="D47"/>
    </sheetView>
  </sheetViews>
  <sheetFormatPr baseColWidth="10" defaultRowHeight="14.4" x14ac:dyDescent="0.3"/>
  <cols>
    <col min="1" max="1" width="18.33203125" customWidth="1"/>
    <col min="2" max="2" width="18" customWidth="1"/>
    <col min="3" max="3" width="15.6640625" customWidth="1"/>
    <col min="4" max="4" width="16.5546875" customWidth="1"/>
  </cols>
  <sheetData>
    <row r="1" spans="1:6" ht="25.8" x14ac:dyDescent="0.5">
      <c r="A1" s="8" t="s">
        <v>83</v>
      </c>
      <c r="B1" s="9"/>
      <c r="C1" s="9"/>
      <c r="D1" s="9"/>
      <c r="E1" s="9"/>
      <c r="F1" s="9"/>
    </row>
    <row r="2" spans="1:6" x14ac:dyDescent="0.3">
      <c r="A2" s="9"/>
      <c r="B2" s="9"/>
      <c r="C2" s="9"/>
      <c r="D2" s="9"/>
      <c r="E2" s="9"/>
      <c r="F2" s="9"/>
    </row>
    <row r="3" spans="1:6" x14ac:dyDescent="0.3">
      <c r="A3" s="10" t="s">
        <v>87</v>
      </c>
      <c r="B3" s="10"/>
      <c r="C3" s="10"/>
      <c r="D3" s="10"/>
      <c r="E3" s="10"/>
      <c r="F3" s="10"/>
    </row>
    <row r="4" spans="1:6" x14ac:dyDescent="0.3">
      <c r="A4" s="11"/>
      <c r="B4" s="11"/>
      <c r="C4" s="11"/>
      <c r="D4" s="11"/>
      <c r="E4" s="11"/>
      <c r="F4" s="11"/>
    </row>
    <row r="5" spans="1:6" x14ac:dyDescent="0.3">
      <c r="A5" s="1" t="s">
        <v>29</v>
      </c>
      <c r="B5" s="1"/>
      <c r="C5" s="1"/>
      <c r="D5" s="11"/>
      <c r="E5" s="11"/>
      <c r="F5" s="11"/>
    </row>
    <row r="6" spans="1:6" x14ac:dyDescent="0.3">
      <c r="A6" s="11"/>
      <c r="B6" s="1" t="s">
        <v>30</v>
      </c>
      <c r="C6" s="13" t="s">
        <v>31</v>
      </c>
      <c r="D6" s="11"/>
      <c r="E6" s="11"/>
      <c r="F6" s="11"/>
    </row>
    <row r="7" spans="1:6" x14ac:dyDescent="0.3">
      <c r="A7" s="11"/>
      <c r="B7" s="11"/>
      <c r="C7" s="11"/>
      <c r="D7" s="11"/>
      <c r="E7" s="11"/>
      <c r="F7" s="11"/>
    </row>
    <row r="8" spans="1:6" x14ac:dyDescent="0.3">
      <c r="A8" s="15" t="s">
        <v>32</v>
      </c>
      <c r="B8" s="15" t="s">
        <v>33</v>
      </c>
      <c r="C8" s="15" t="s">
        <v>34</v>
      </c>
      <c r="D8" s="15" t="s">
        <v>35</v>
      </c>
      <c r="E8" s="11"/>
      <c r="F8" s="11"/>
    </row>
    <row r="9" spans="1:6" x14ac:dyDescent="0.3">
      <c r="A9" s="14" t="s">
        <v>36</v>
      </c>
      <c r="B9" s="14" t="s">
        <v>37</v>
      </c>
      <c r="C9" s="14" t="s">
        <v>38</v>
      </c>
      <c r="D9" s="14" t="s">
        <v>39</v>
      </c>
      <c r="E9" s="11"/>
      <c r="F9" s="11"/>
    </row>
    <row r="10" spans="1:6" x14ac:dyDescent="0.3">
      <c r="A10" s="14" t="s">
        <v>40</v>
      </c>
      <c r="B10" s="14" t="s">
        <v>41</v>
      </c>
      <c r="C10" s="14" t="s">
        <v>38</v>
      </c>
      <c r="D10" s="14" t="s">
        <v>39</v>
      </c>
      <c r="E10" s="11"/>
      <c r="F10" s="11"/>
    </row>
    <row r="11" spans="1:6" x14ac:dyDescent="0.3">
      <c r="A11" s="14" t="s">
        <v>42</v>
      </c>
      <c r="B11" s="14" t="s">
        <v>43</v>
      </c>
      <c r="C11" s="14" t="s">
        <v>38</v>
      </c>
      <c r="D11" s="14" t="s">
        <v>39</v>
      </c>
      <c r="E11" s="11"/>
      <c r="F11" s="11"/>
    </row>
    <row r="12" spans="1:6" x14ac:dyDescent="0.3">
      <c r="A12" s="14" t="s">
        <v>44</v>
      </c>
      <c r="B12" s="14" t="s">
        <v>45</v>
      </c>
      <c r="C12" s="14" t="s">
        <v>38</v>
      </c>
      <c r="D12" s="14" t="s">
        <v>39</v>
      </c>
      <c r="E12" s="11"/>
      <c r="F12" s="11"/>
    </row>
    <row r="13" spans="1:6" x14ac:dyDescent="0.3">
      <c r="A13" s="14" t="s">
        <v>46</v>
      </c>
      <c r="B13" s="14" t="s">
        <v>47</v>
      </c>
      <c r="C13" s="14" t="s">
        <v>38</v>
      </c>
      <c r="D13" s="14" t="s">
        <v>39</v>
      </c>
      <c r="E13" s="11"/>
      <c r="F13" s="11"/>
    </row>
    <row r="14" spans="1:6" x14ac:dyDescent="0.3">
      <c r="A14" s="14" t="s">
        <v>48</v>
      </c>
      <c r="B14" s="14" t="s">
        <v>49</v>
      </c>
      <c r="C14" s="14" t="s">
        <v>38</v>
      </c>
      <c r="D14" s="14" t="s">
        <v>39</v>
      </c>
      <c r="E14" s="11"/>
      <c r="F14" s="11"/>
    </row>
    <row r="15" spans="1:6" x14ac:dyDescent="0.3">
      <c r="A15" s="14" t="s">
        <v>50</v>
      </c>
      <c r="B15" s="14" t="s">
        <v>51</v>
      </c>
      <c r="C15" s="14" t="s">
        <v>38</v>
      </c>
      <c r="D15" s="14" t="s">
        <v>39</v>
      </c>
      <c r="E15" s="11"/>
      <c r="F15" s="11"/>
    </row>
    <row r="16" spans="1:6" x14ac:dyDescent="0.3">
      <c r="A16" s="14" t="s">
        <v>88</v>
      </c>
      <c r="B16" s="14" t="s">
        <v>52</v>
      </c>
      <c r="C16" s="14" t="s">
        <v>38</v>
      </c>
      <c r="D16" s="14" t="s">
        <v>39</v>
      </c>
      <c r="E16" s="12"/>
      <c r="F16" s="11"/>
    </row>
    <row r="17" spans="1:6" x14ac:dyDescent="0.3">
      <c r="A17" s="11"/>
      <c r="B17" s="11"/>
      <c r="C17" s="11"/>
      <c r="D17" s="11"/>
      <c r="E17" s="11"/>
      <c r="F17" s="11"/>
    </row>
    <row r="18" spans="1:6" x14ac:dyDescent="0.3">
      <c r="A18" s="1" t="s">
        <v>53</v>
      </c>
      <c r="B18" s="13" t="s">
        <v>54</v>
      </c>
      <c r="C18" s="13" t="s">
        <v>55</v>
      </c>
      <c r="D18" s="13" t="s">
        <v>56</v>
      </c>
      <c r="E18" s="11"/>
      <c r="F18" s="11"/>
    </row>
    <row r="19" spans="1:6" x14ac:dyDescent="0.3">
      <c r="A19" s="1" t="s">
        <v>57</v>
      </c>
      <c r="B19" s="13" t="s">
        <v>31</v>
      </c>
      <c r="C19" s="13" t="s">
        <v>58</v>
      </c>
      <c r="D19" s="13" t="s">
        <v>59</v>
      </c>
      <c r="E19" s="11"/>
      <c r="F19" s="11"/>
    </row>
    <row r="20" spans="1:6" x14ac:dyDescent="0.3">
      <c r="A20" s="11"/>
      <c r="B20" s="11"/>
      <c r="C20" s="11"/>
      <c r="D20" s="11"/>
      <c r="E20" s="11"/>
      <c r="F20" s="11"/>
    </row>
    <row r="21" spans="1:6" x14ac:dyDescent="0.3">
      <c r="A21" s="16"/>
      <c r="B21" s="16"/>
      <c r="C21" s="16"/>
      <c r="D21" s="16"/>
      <c r="E21" s="16"/>
      <c r="F21" s="16"/>
    </row>
    <row r="22" spans="1:6" x14ac:dyDescent="0.3">
      <c r="A22" s="20" t="s">
        <v>91</v>
      </c>
      <c r="B22" s="20"/>
      <c r="C22" s="20"/>
      <c r="D22" s="16"/>
      <c r="E22" s="16"/>
      <c r="F22" s="16"/>
    </row>
    <row r="23" spans="1:6" x14ac:dyDescent="0.3">
      <c r="A23" s="16"/>
      <c r="B23" s="20" t="s">
        <v>30</v>
      </c>
      <c r="C23" s="19" t="s">
        <v>60</v>
      </c>
      <c r="D23" s="16"/>
      <c r="E23" s="16"/>
      <c r="F23" s="16"/>
    </row>
    <row r="24" spans="1:6" x14ac:dyDescent="0.3">
      <c r="A24" s="16"/>
      <c r="B24" s="16"/>
      <c r="C24" s="16"/>
      <c r="D24" s="16"/>
      <c r="E24" s="16"/>
      <c r="F24" s="16"/>
    </row>
    <row r="25" spans="1:6" x14ac:dyDescent="0.3">
      <c r="A25" s="21" t="s">
        <v>32</v>
      </c>
      <c r="B25" s="21" t="s">
        <v>33</v>
      </c>
      <c r="C25" s="21" t="s">
        <v>34</v>
      </c>
      <c r="D25" s="21" t="s">
        <v>35</v>
      </c>
      <c r="E25" s="16"/>
      <c r="F25" s="16"/>
    </row>
    <row r="26" spans="1:6" x14ac:dyDescent="0.3">
      <c r="A26" s="18" t="s">
        <v>85</v>
      </c>
      <c r="B26" s="18" t="s">
        <v>61</v>
      </c>
      <c r="C26" s="18" t="s">
        <v>38</v>
      </c>
      <c r="D26" s="18" t="s">
        <v>39</v>
      </c>
      <c r="E26" s="16"/>
      <c r="F26" s="16"/>
    </row>
    <row r="27" spans="1:6" x14ac:dyDescent="0.3">
      <c r="A27" s="18" t="s">
        <v>86</v>
      </c>
      <c r="B27" s="18" t="s">
        <v>62</v>
      </c>
      <c r="C27" s="18" t="s">
        <v>38</v>
      </c>
      <c r="D27" s="18" t="s">
        <v>39</v>
      </c>
      <c r="E27" s="16"/>
      <c r="F27" s="16"/>
    </row>
    <row r="28" spans="1:6" x14ac:dyDescent="0.3">
      <c r="A28" s="18" t="s">
        <v>92</v>
      </c>
      <c r="B28" s="18" t="s">
        <v>63</v>
      </c>
      <c r="C28" s="18" t="s">
        <v>38</v>
      </c>
      <c r="D28" s="18" t="s">
        <v>39</v>
      </c>
      <c r="E28" s="16"/>
      <c r="F28" s="16"/>
    </row>
    <row r="29" spans="1:6" x14ac:dyDescent="0.3">
      <c r="A29" s="18" t="s">
        <v>93</v>
      </c>
      <c r="B29" s="18" t="s">
        <v>64</v>
      </c>
      <c r="C29" s="18" t="s">
        <v>38</v>
      </c>
      <c r="D29" s="18" t="s">
        <v>39</v>
      </c>
      <c r="E29" s="16"/>
      <c r="F29" s="16"/>
    </row>
    <row r="30" spans="1:6" x14ac:dyDescent="0.3">
      <c r="A30" s="18" t="s">
        <v>94</v>
      </c>
      <c r="B30" s="18" t="s">
        <v>65</v>
      </c>
      <c r="C30" s="18" t="s">
        <v>38</v>
      </c>
      <c r="D30" s="18" t="s">
        <v>39</v>
      </c>
      <c r="E30" s="17"/>
      <c r="F30" s="16"/>
    </row>
    <row r="31" spans="1:6" x14ac:dyDescent="0.3">
      <c r="A31" s="18" t="s">
        <v>95</v>
      </c>
      <c r="B31" s="18" t="s">
        <v>66</v>
      </c>
      <c r="C31" s="18" t="s">
        <v>38</v>
      </c>
      <c r="D31" s="18" t="s">
        <v>39</v>
      </c>
      <c r="E31" s="17"/>
      <c r="F31" s="16"/>
    </row>
    <row r="32" spans="1:6" x14ac:dyDescent="0.3">
      <c r="A32" s="18"/>
      <c r="B32" s="18"/>
      <c r="C32" s="18"/>
      <c r="D32" s="18"/>
      <c r="E32" s="17"/>
      <c r="F32" s="16"/>
    </row>
    <row r="33" spans="1:6" x14ac:dyDescent="0.3">
      <c r="A33" s="18"/>
      <c r="B33" s="18"/>
      <c r="C33" s="18"/>
      <c r="D33" s="18"/>
      <c r="E33" s="17"/>
      <c r="F33" s="16"/>
    </row>
    <row r="34" spans="1:6" x14ac:dyDescent="0.3">
      <c r="A34" s="16"/>
      <c r="B34" s="16"/>
      <c r="C34" s="16"/>
      <c r="D34" s="16"/>
      <c r="E34" s="16"/>
      <c r="F34" s="16"/>
    </row>
    <row r="35" spans="1:6" x14ac:dyDescent="0.3">
      <c r="A35" s="20" t="s">
        <v>53</v>
      </c>
      <c r="B35" s="19" t="s">
        <v>67</v>
      </c>
      <c r="C35" s="19" t="s">
        <v>55</v>
      </c>
      <c r="D35" s="19" t="s">
        <v>56</v>
      </c>
      <c r="E35" s="16"/>
      <c r="F35" s="16"/>
    </row>
    <row r="36" spans="1:6" x14ac:dyDescent="0.3">
      <c r="A36" s="20" t="s">
        <v>57</v>
      </c>
      <c r="B36" s="19" t="s">
        <v>60</v>
      </c>
      <c r="C36" s="19" t="s">
        <v>58</v>
      </c>
      <c r="D36" s="19" t="s">
        <v>59</v>
      </c>
      <c r="E36" s="16"/>
      <c r="F36" s="16"/>
    </row>
    <row r="37" spans="1:6" x14ac:dyDescent="0.3">
      <c r="A37" s="16"/>
      <c r="B37" s="16"/>
      <c r="C37" s="16"/>
      <c r="D37" s="16"/>
      <c r="E37" s="16"/>
      <c r="F37" s="16"/>
    </row>
    <row r="38" spans="1:6" x14ac:dyDescent="0.3">
      <c r="A38" s="22"/>
      <c r="B38" s="22"/>
      <c r="C38" s="22"/>
      <c r="D38" s="22"/>
      <c r="E38" s="22"/>
      <c r="F38" s="22"/>
    </row>
    <row r="39" spans="1:6" x14ac:dyDescent="0.3">
      <c r="A39" s="26" t="s">
        <v>90</v>
      </c>
      <c r="B39" s="26"/>
      <c r="C39" s="26"/>
      <c r="D39" s="22"/>
      <c r="E39" s="22"/>
      <c r="F39" s="22"/>
    </row>
    <row r="40" spans="1:6" x14ac:dyDescent="0.3">
      <c r="A40" s="22"/>
      <c r="B40" s="26" t="s">
        <v>30</v>
      </c>
      <c r="C40" s="4" t="s">
        <v>68</v>
      </c>
      <c r="D40" s="22"/>
      <c r="E40" s="22"/>
      <c r="F40" s="22"/>
    </row>
    <row r="41" spans="1:6" x14ac:dyDescent="0.3">
      <c r="A41" s="22"/>
      <c r="B41" s="22"/>
      <c r="C41" s="22"/>
      <c r="D41" s="22"/>
      <c r="E41" s="22"/>
      <c r="F41" s="22"/>
    </row>
    <row r="42" spans="1:6" x14ac:dyDescent="0.3">
      <c r="A42" s="27" t="s">
        <v>32</v>
      </c>
      <c r="B42" s="27" t="s">
        <v>33</v>
      </c>
      <c r="C42" s="27" t="s">
        <v>34</v>
      </c>
      <c r="D42" s="27" t="s">
        <v>35</v>
      </c>
      <c r="E42" s="26"/>
      <c r="F42" s="22"/>
    </row>
    <row r="43" spans="1:6" x14ac:dyDescent="0.3">
      <c r="A43" s="24" t="s">
        <v>69</v>
      </c>
      <c r="B43" s="24" t="s">
        <v>70</v>
      </c>
      <c r="C43" s="24" t="s">
        <v>71</v>
      </c>
      <c r="D43" s="24" t="s">
        <v>72</v>
      </c>
      <c r="E43" s="25" t="s">
        <v>73</v>
      </c>
      <c r="F43" s="22"/>
    </row>
    <row r="44" spans="1:6" x14ac:dyDescent="0.3">
      <c r="A44" s="24" t="s">
        <v>74</v>
      </c>
      <c r="B44" s="24" t="s">
        <v>75</v>
      </c>
      <c r="C44" s="24" t="s">
        <v>71</v>
      </c>
      <c r="D44" s="24" t="s">
        <v>72</v>
      </c>
      <c r="E44" s="25" t="s">
        <v>76</v>
      </c>
      <c r="F44" s="22"/>
    </row>
    <row r="45" spans="1:6" x14ac:dyDescent="0.3">
      <c r="A45" s="24" t="s">
        <v>84</v>
      </c>
      <c r="B45" s="24" t="s">
        <v>77</v>
      </c>
      <c r="C45" s="24" t="s">
        <v>71</v>
      </c>
      <c r="D45" s="24" t="s">
        <v>72</v>
      </c>
      <c r="E45" s="25" t="s">
        <v>78</v>
      </c>
      <c r="F45" s="22"/>
    </row>
    <row r="46" spans="1:6" x14ac:dyDescent="0.3">
      <c r="A46" s="24" t="s">
        <v>96</v>
      </c>
      <c r="B46" s="24" t="s">
        <v>79</v>
      </c>
      <c r="C46" s="24" t="s">
        <v>38</v>
      </c>
      <c r="D46" s="24" t="s">
        <v>39</v>
      </c>
      <c r="E46" s="23"/>
      <c r="F46" s="22"/>
    </row>
    <row r="47" spans="1:6" x14ac:dyDescent="0.3">
      <c r="A47" s="24" t="s">
        <v>97</v>
      </c>
      <c r="B47" s="24" t="s">
        <v>80</v>
      </c>
      <c r="C47" s="24" t="s">
        <v>38</v>
      </c>
      <c r="D47" s="24" t="s">
        <v>72</v>
      </c>
      <c r="E47" s="23"/>
      <c r="F47" s="22"/>
    </row>
    <row r="48" spans="1:6" x14ac:dyDescent="0.3">
      <c r="A48" s="24" t="s">
        <v>89</v>
      </c>
      <c r="B48" s="24" t="s">
        <v>81</v>
      </c>
      <c r="C48" s="24" t="s">
        <v>38</v>
      </c>
      <c r="D48" s="24" t="s">
        <v>39</v>
      </c>
      <c r="E48" s="23"/>
      <c r="F48" s="22"/>
    </row>
    <row r="49" spans="1:6" x14ac:dyDescent="0.3">
      <c r="A49" s="24"/>
      <c r="B49" s="24"/>
      <c r="C49" s="24"/>
      <c r="D49" s="24"/>
      <c r="E49" s="23"/>
      <c r="F49" s="22"/>
    </row>
    <row r="50" spans="1:6" x14ac:dyDescent="0.3">
      <c r="A50" s="24"/>
      <c r="B50" s="24"/>
      <c r="C50" s="24"/>
      <c r="D50" s="24"/>
      <c r="E50" s="23"/>
      <c r="F50" s="22"/>
    </row>
    <row r="51" spans="1:6" x14ac:dyDescent="0.3">
      <c r="A51" s="22"/>
      <c r="B51" s="22"/>
      <c r="C51" s="22"/>
      <c r="D51" s="22"/>
      <c r="E51" s="22"/>
      <c r="F51" s="22"/>
    </row>
    <row r="52" spans="1:6" x14ac:dyDescent="0.3">
      <c r="A52" s="26" t="s">
        <v>53</v>
      </c>
      <c r="B52" s="4" t="s">
        <v>82</v>
      </c>
      <c r="C52" s="4" t="s">
        <v>55</v>
      </c>
      <c r="D52" s="4" t="s">
        <v>56</v>
      </c>
      <c r="E52" s="22"/>
      <c r="F52" s="22"/>
    </row>
    <row r="53" spans="1:6" x14ac:dyDescent="0.3">
      <c r="A53" s="26" t="s">
        <v>57</v>
      </c>
      <c r="B53" s="4" t="s">
        <v>68</v>
      </c>
      <c r="C53" s="4" t="s">
        <v>58</v>
      </c>
      <c r="D53" s="4" t="s">
        <v>59</v>
      </c>
      <c r="E53" s="22"/>
      <c r="F53" s="22"/>
    </row>
    <row r="54" spans="1:6" x14ac:dyDescent="0.3">
      <c r="A54" s="22"/>
      <c r="B54" s="22"/>
      <c r="C54" s="22"/>
      <c r="D54" s="22"/>
      <c r="E54" s="22"/>
      <c r="F54" s="2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Timer0</vt:lpstr>
      <vt:lpstr>PWM T0</vt:lpstr>
      <vt:lpstr>Timer1</vt:lpstr>
      <vt:lpstr>PWM T1</vt:lpstr>
      <vt:lpstr>Timer2</vt:lpstr>
      <vt:lpstr>Pinout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 CASTILLO, AXEL LEONEL</dc:creator>
  <cp:lastModifiedBy>GONZALEZ CASTILLO, AXEL LEONEL</cp:lastModifiedBy>
  <dcterms:created xsi:type="dcterms:W3CDTF">2025-02-25T21:09:37Z</dcterms:created>
  <dcterms:modified xsi:type="dcterms:W3CDTF">2025-05-08T02:30:18Z</dcterms:modified>
</cp:coreProperties>
</file>