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130"/>
  <workbookPr/>
  <mc:AlternateContent xmlns:mc="http://schemas.openxmlformats.org/markup-compatibility/2006">
    <mc:Choice Requires="x15">
      <x15ac:absPath xmlns:x15ac="http://schemas.microsoft.com/office/spreadsheetml/2010/11/ac" url="C:\Users\hahnme_a\PycharmProjects\premise\premise\data\additional_inventories\"/>
    </mc:Choice>
  </mc:AlternateContent>
  <xr:revisionPtr revIDLastSave="0" documentId="13_ncr:1_{615DA613-474B-4AE8-8B45-ED0ACB519B35}" xr6:coauthVersionLast="47" xr6:coauthVersionMax="47" xr10:uidLastSave="{00000000-0000-0000-0000-000000000000}"/>
  <bookViews>
    <workbookView xWindow="-120" yWindow="-120" windowWidth="38640" windowHeight="21240" xr2:uid="{00000000-000D-0000-FFFF-FFFF00000000}"/>
  </bookViews>
  <sheets>
    <sheet name="Battery - LiO2"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92" i="1" l="1"/>
  <c r="B194" i="1"/>
  <c r="B110" i="1"/>
  <c r="H430" i="1"/>
  <c r="G513" i="1"/>
  <c r="E513" i="1"/>
  <c r="C513" i="1"/>
  <c r="A513" i="1"/>
  <c r="G495" i="1"/>
  <c r="E495" i="1"/>
  <c r="C495" i="1"/>
  <c r="A495" i="1"/>
  <c r="G478" i="1"/>
  <c r="E478" i="1"/>
  <c r="C478" i="1"/>
  <c r="A478" i="1"/>
  <c r="G461" i="1"/>
  <c r="E461" i="1"/>
  <c r="C461" i="1"/>
  <c r="A461" i="1"/>
  <c r="A444" i="1"/>
  <c r="G444" i="1"/>
  <c r="E444" i="1"/>
  <c r="C444" i="1"/>
  <c r="G424" i="1"/>
  <c r="E424" i="1"/>
  <c r="C424" i="1"/>
  <c r="A424" i="1"/>
  <c r="G406" i="1"/>
  <c r="E406" i="1"/>
  <c r="C406" i="1"/>
  <c r="A406" i="1"/>
  <c r="G377" i="1"/>
  <c r="E377" i="1"/>
  <c r="C377" i="1"/>
  <c r="A377" i="1"/>
  <c r="G360" i="1"/>
  <c r="E360" i="1"/>
  <c r="C360" i="1"/>
  <c r="A360" i="1"/>
  <c r="G335" i="1"/>
  <c r="E335" i="1"/>
  <c r="C335" i="1"/>
  <c r="A335" i="1"/>
  <c r="G317" i="1"/>
  <c r="E317" i="1"/>
  <c r="C317" i="1"/>
  <c r="A317" i="1"/>
  <c r="G290" i="1"/>
  <c r="E290" i="1"/>
  <c r="C290" i="1"/>
  <c r="A290" i="1"/>
  <c r="B273" i="1"/>
  <c r="H240" i="1" s="1"/>
  <c r="B272" i="1"/>
  <c r="H209" i="1" s="1"/>
  <c r="H177" i="1"/>
  <c r="H178" i="1"/>
  <c r="H179" i="1"/>
  <c r="H180" i="1"/>
  <c r="H181" i="1"/>
  <c r="H176" i="1"/>
  <c r="H157" i="1"/>
  <c r="H158" i="1"/>
  <c r="H160" i="1"/>
  <c r="H161" i="1"/>
  <c r="H162" i="1"/>
  <c r="H163" i="1"/>
  <c r="H154" i="1"/>
  <c r="H215" i="1" l="1"/>
  <c r="H234" i="1"/>
  <c r="H216" i="1"/>
  <c r="H208" i="1"/>
  <c r="H213" i="1"/>
  <c r="H214" i="1"/>
  <c r="H212" i="1"/>
  <c r="H233" i="1"/>
  <c r="H219" i="1"/>
  <c r="H211" i="1"/>
  <c r="H218" i="1"/>
  <c r="H210" i="1"/>
  <c r="H239" i="1"/>
  <c r="H217" i="1"/>
  <c r="H237" i="1"/>
  <c r="H238" i="1"/>
  <c r="H236" i="1"/>
  <c r="H235" i="1"/>
  <c r="G270" i="1"/>
  <c r="E270" i="1"/>
  <c r="C270" i="1"/>
  <c r="A270" i="1"/>
  <c r="G252" i="1" l="1"/>
  <c r="E252" i="1"/>
  <c r="C252" i="1"/>
  <c r="A252" i="1"/>
  <c r="B241" i="1"/>
  <c r="H241" i="1" s="1"/>
  <c r="G232" i="1"/>
  <c r="E232" i="1"/>
  <c r="C232" i="1"/>
  <c r="A232" i="1"/>
  <c r="B220" i="1"/>
  <c r="H220" i="1" s="1"/>
  <c r="G207" i="1"/>
  <c r="E207" i="1"/>
  <c r="C207" i="1"/>
  <c r="A207" i="1"/>
  <c r="G193" i="1"/>
  <c r="E193" i="1"/>
  <c r="C193" i="1"/>
  <c r="A193" i="1"/>
  <c r="B182" i="1"/>
  <c r="H182" i="1" s="1"/>
  <c r="C175" i="1"/>
  <c r="G175" i="1"/>
  <c r="E175" i="1"/>
  <c r="A175" i="1"/>
  <c r="B164" i="1"/>
  <c r="H164" i="1" s="1"/>
  <c r="B159" i="1"/>
  <c r="H159" i="1" s="1"/>
  <c r="B156" i="1"/>
  <c r="H156" i="1" s="1"/>
  <c r="B155" i="1"/>
  <c r="H155" i="1" s="1"/>
  <c r="G153" i="1"/>
  <c r="E153" i="1"/>
  <c r="C153" i="1"/>
  <c r="A153" i="1"/>
  <c r="G138" i="1"/>
  <c r="E138" i="1"/>
  <c r="C138" i="1"/>
  <c r="A138" i="1"/>
  <c r="G122" i="1"/>
  <c r="E122" i="1"/>
  <c r="C122" i="1"/>
  <c r="A122" i="1"/>
  <c r="G107" i="1"/>
  <c r="E107" i="1"/>
  <c r="C107" i="1"/>
  <c r="A107" i="1"/>
  <c r="G93" i="1"/>
  <c r="E93" i="1"/>
  <c r="C93" i="1"/>
  <c r="A93" i="1"/>
  <c r="G82" i="1"/>
  <c r="E82" i="1"/>
  <c r="C82" i="1"/>
  <c r="A82" i="1"/>
  <c r="B71" i="1"/>
  <c r="G63" i="1"/>
  <c r="E63" i="1"/>
  <c r="C63" i="1"/>
  <c r="A63" i="1"/>
  <c r="B51" i="1"/>
  <c r="B50" i="1"/>
  <c r="B49" i="1"/>
  <c r="B45" i="1"/>
  <c r="B44" i="1"/>
  <c r="B43" i="1"/>
  <c r="B42" i="1"/>
  <c r="B41" i="1"/>
  <c r="B39" i="1"/>
  <c r="B38" i="1"/>
  <c r="B37" i="1"/>
  <c r="G36" i="1"/>
  <c r="E36" i="1"/>
  <c r="C36" i="1"/>
  <c r="A36" i="1"/>
  <c r="E13" i="1"/>
  <c r="C13" i="1"/>
  <c r="G13" i="1"/>
  <c r="A13" i="1"/>
</calcChain>
</file>

<file path=xl/sharedStrings.xml><?xml version="1.0" encoding="utf-8"?>
<sst xmlns="http://schemas.openxmlformats.org/spreadsheetml/2006/main" count="1642" uniqueCount="269">
  <si>
    <t>Database</t>
  </si>
  <si>
    <t>battery_lithium-oxygen</t>
  </si>
  <si>
    <t>Activity</t>
  </si>
  <si>
    <t>comment</t>
  </si>
  <si>
    <t>location</t>
  </si>
  <si>
    <t>GLO</t>
  </si>
  <si>
    <t>production amount</t>
  </si>
  <si>
    <t>reference product</t>
  </si>
  <si>
    <t>unit</t>
  </si>
  <si>
    <t>kilogram</t>
  </si>
  <si>
    <t>source</t>
  </si>
  <si>
    <t>Exchanges</t>
  </si>
  <si>
    <t>name</t>
  </si>
  <si>
    <t>amount</t>
  </si>
  <si>
    <t>categories</t>
  </si>
  <si>
    <t>type</t>
  </si>
  <si>
    <t>The material efficiencies in the Li-O2 battery cell manufacturing are assumed to be the same with those in the conventional LIB cell manufacturing, that is 92% for positive and negative electrodes, 98% for the separator, and 94% for the electrolyte (Deng et al., 2017a). The Li-O2 battery system is configured with a capacity of 63.5 kWh and contains Li-O2 pouch cells, a BMS, a cooling system, a module packaging, a pack packaging, and an oxygen tank.</t>
  </si>
  <si>
    <t>Originally from Wang, F., Deng, Y., &amp; Yuan, C. (2020). Life cycle assessment of lithium oxygen battery for electric vehicles. Journal of Cleaner Production, 264, 121339. https://doi.org/10.1016/j.jclepro.2020.121339</t>
  </si>
  <si>
    <t>battery cell production, Li-O2</t>
  </si>
  <si>
    <t>battery cell, Li-O2</t>
  </si>
  <si>
    <t>production</t>
  </si>
  <si>
    <t>CNT production, for Li-O2 battery</t>
  </si>
  <si>
    <t>aluminium current collector production, for Li-O2 battery</t>
  </si>
  <si>
    <t>lithium metal production, for Li-O2 battery</t>
  </si>
  <si>
    <t>copper current collector production, for Li-O2 battery</t>
  </si>
  <si>
    <t>multilayer film production, for Li-O2 battery</t>
  </si>
  <si>
    <t>terminals production, for Li-O2 battery</t>
  </si>
  <si>
    <t>market for polyvinylfluoride</t>
  </si>
  <si>
    <t>market for polyvinylfluoride, dispersion</t>
  </si>
  <si>
    <t>technosphere</t>
  </si>
  <si>
    <t>polyvinylfluoride, dispersion</t>
  </si>
  <si>
    <t>binder</t>
  </si>
  <si>
    <t>TEGDME</t>
  </si>
  <si>
    <t>market for ethylene glycol dimethyl ether</t>
  </si>
  <si>
    <t>ethylene glycol dimethyl ether</t>
  </si>
  <si>
    <t>aluminium current collector</t>
  </si>
  <si>
    <t>lithium metal</t>
  </si>
  <si>
    <t>separator</t>
  </si>
  <si>
    <t>multilayer film</t>
  </si>
  <si>
    <t>terminals</t>
  </si>
  <si>
    <t>copper current collector</t>
  </si>
  <si>
    <t>electrolyte production, for Li-O2 battery</t>
  </si>
  <si>
    <t>electrolyte</t>
  </si>
  <si>
    <t>CNT</t>
  </si>
  <si>
    <t>The inventory for the CNT synthesis is obtained from literatures (Deng et al., 2017a; Weil et al., 2013)</t>
  </si>
  <si>
    <t>market for cobalt</t>
  </si>
  <si>
    <t>cobalt</t>
  </si>
  <si>
    <t>market for silica sand</t>
  </si>
  <si>
    <t>silica sand</t>
  </si>
  <si>
    <t>hydrochloric acid, without water, in 30% solution state</t>
  </si>
  <si>
    <t>market for hydrochloric acid, without water, in 30% solution state</t>
  </si>
  <si>
    <t>RER</t>
  </si>
  <si>
    <t>market for carbon monoxide</t>
  </si>
  <si>
    <t>carbon monoxide</t>
  </si>
  <si>
    <t>ethoxylated alcohol (AE3)</t>
  </si>
  <si>
    <t>market for ethoxylated alcohol (AE3)</t>
  </si>
  <si>
    <t>market for molybdenum</t>
  </si>
  <si>
    <t>molybdenum</t>
  </si>
  <si>
    <t>market for monoethanolamine</t>
  </si>
  <si>
    <t>monoethanolamine</t>
  </si>
  <si>
    <t>market for oxygen, liquid</t>
  </si>
  <si>
    <t>oxygen, liquid</t>
  </si>
  <si>
    <t>sodium hydroxide, without water, in 50% solution state</t>
  </si>
  <si>
    <t>market for sodium hydroxide, without water, in 50% solution state</t>
  </si>
  <si>
    <t>market for water, deionised</t>
  </si>
  <si>
    <t>water, deionised</t>
  </si>
  <si>
    <t>Europe without Switzerland</t>
  </si>
  <si>
    <t>market group for electricity, medium voltage</t>
  </si>
  <si>
    <t>electricity, medium voltage</t>
  </si>
  <si>
    <t>kilowatt hour</t>
  </si>
  <si>
    <t>market for heat, district or industrial, natural gas</t>
  </si>
  <si>
    <t>heat, district or industrial, natural gas</t>
  </si>
  <si>
    <t>megajoule</t>
  </si>
  <si>
    <t>market for wastewater, average</t>
  </si>
  <si>
    <t>cubic meter</t>
  </si>
  <si>
    <t>wastewater, average</t>
  </si>
  <si>
    <t>treatment of spent solvent mixture, hazardous waste incineration</t>
  </si>
  <si>
    <t>spent solvent mixture</t>
  </si>
  <si>
    <t>treatment of inert waste, sanitary landfill</t>
  </si>
  <si>
    <t>inert waste</t>
  </si>
  <si>
    <t>The life cycle inventory for the lithium metal anode synthesis, compiled from literature (Deng et al., 2017a), considers inventories for productions of both the lithium film and the protection layer. Two manufacturing processes are needed to produce the lithium film: 1) extrusion of lithium film into a slit and 2) cold-rolling of the lithium film for the thickness reduction (Hovsepian, 1973)</t>
  </si>
  <si>
    <t>market for lithium</t>
  </si>
  <si>
    <t>lithium</t>
  </si>
  <si>
    <t>market for extrusion, plastic film</t>
  </si>
  <si>
    <t>extrusion, plastic film</t>
  </si>
  <si>
    <t>film extrusion process, lithium</t>
  </si>
  <si>
    <t>surface production process, lithium</t>
  </si>
  <si>
    <t>film extrusion, lithium</t>
  </si>
  <si>
    <t>surface production, lithium</t>
  </si>
  <si>
    <t>market for metal working factory</t>
  </si>
  <si>
    <t>metal working factory</t>
  </si>
  <si>
    <t>market for transport, freight train</t>
  </si>
  <si>
    <t>ton kilometer</t>
  </si>
  <si>
    <t>transport, freight train</t>
  </si>
  <si>
    <t>market for transport, freight, lorry 16-32 metric ton, EURO6</t>
  </si>
  <si>
    <t>transport, freight, lorry 16-32 metric ton, EURO6</t>
  </si>
  <si>
    <t>CH</t>
  </si>
  <si>
    <t>market for process-specific burdens, sanitary landfill</t>
  </si>
  <si>
    <t>process-specific burdens, sanitary landfill</t>
  </si>
  <si>
    <t>The electrolyte consists of lithium perchlorate (LiClO4) salt in tetraethylene glycol dimethyl ether (TEGDME) solvent. For production of the electrolyte for the Li-O2 battery, LiClO4 and TEGDME is magnetically stirred. LiClO4 can be obtained by a reaction of sodium perchlorate (NaClO4) and lithium chloride (LiCl) with 3 kWh electricity per kg perchlorate input (Vogt et al., 2000). The amounts are obtained by stoichiometric calculation. In addition, TEGDME is assumed to be produced through reaction of ethylene oxide (C2H4O) and dimethyl ether (C2H6O), and with energy use, emissions and waste at the same level as in production of ethylene glycol dimethylether (C4H10O2), which are directly obtained from the Gabi software and Ecoinvent database</t>
  </si>
  <si>
    <t>lithium chloride</t>
  </si>
  <si>
    <t>market for lithium chloride</t>
  </si>
  <si>
    <t>market for sodium perchlorate</t>
  </si>
  <si>
    <t>sodium perchlorate</t>
  </si>
  <si>
    <t>market group for electricity, high voltage</t>
  </si>
  <si>
    <t>electricity, high voltage</t>
  </si>
  <si>
    <t>Solids, inorganic</t>
  </si>
  <si>
    <t>water</t>
  </si>
  <si>
    <t>biosphere</t>
  </si>
  <si>
    <t>market for copper concentrate, sulfide ore</t>
  </si>
  <si>
    <t>copper concentrate, sulfide ore</t>
  </si>
  <si>
    <t>market for sheet rolling, copper</t>
  </si>
  <si>
    <t>sheet rolling, copper</t>
  </si>
  <si>
    <t>market for aluminium, primary, ingot</t>
  </si>
  <si>
    <t>aluminium, primary, ingot</t>
  </si>
  <si>
    <t>IAI Area, EU27 &amp; EFTA</t>
  </si>
  <si>
    <t>sheet rolling, aluminium</t>
  </si>
  <si>
    <t>market for aluminium scrap, new</t>
  </si>
  <si>
    <t>aluminium scrap, new</t>
  </si>
  <si>
    <t>aluminium casting facility construction</t>
  </si>
  <si>
    <t>aluminium casting facility</t>
  </si>
  <si>
    <t>market for copper, cathode</t>
  </si>
  <si>
    <t>copper, cathode</t>
  </si>
  <si>
    <t>market for scrap copper</t>
  </si>
  <si>
    <t>scrap copper</t>
  </si>
  <si>
    <t>market for sheet rolling, aluminium</t>
  </si>
  <si>
    <t>market group for municipal solid waste</t>
  </si>
  <si>
    <t>municipal solid waste</t>
  </si>
  <si>
    <t>market for polypropylene, granulate</t>
  </si>
  <si>
    <t>polypropylene, granulate</t>
  </si>
  <si>
    <t>market for polyethylene terephthalate, granulate, amorphous</t>
  </si>
  <si>
    <t>polyethylene terephthalate, granulate, amorphous</t>
  </si>
  <si>
    <t>oxygen tank</t>
  </si>
  <si>
    <t>oxygen tank production, for Li-O2 battery</t>
  </si>
  <si>
    <t>market for aluminium alloy, AlMg3</t>
  </si>
  <si>
    <t>aluminium alloy, AlMg3</t>
  </si>
  <si>
    <t>The module and pack packagings are modelled based on the results from BatPaC method. The aluminum and copper films are produced by the sheet rolling with a 98.2% material efficiency. As for the steel film, cold rolling is modelled with 99% material efficiency (Green, 2007).</t>
  </si>
  <si>
    <t>module packaging, for Li-O2 battery</t>
  </si>
  <si>
    <t>module packaging</t>
  </si>
  <si>
    <t>wire drawing, copper</t>
  </si>
  <si>
    <t>anodising, aluminium sheet</t>
  </si>
  <si>
    <t>square meter</t>
  </si>
  <si>
    <t>injection moulding</t>
  </si>
  <si>
    <t>plastic processing factory construction</t>
  </si>
  <si>
    <t>plastic processing factory</t>
  </si>
  <si>
    <t>polymer foaming</t>
  </si>
  <si>
    <t>pack packaging, for Li-O2 battery</t>
  </si>
  <si>
    <t>pack packaging</t>
  </si>
  <si>
    <t>market for casting, aluminium, lost-wax</t>
  </si>
  <si>
    <t>casting, aluminium, lost-wax</t>
  </si>
  <si>
    <t>market for steel, low-alloyed</t>
  </si>
  <si>
    <t>steel, low-alloyed</t>
  </si>
  <si>
    <t>sheet rolling, steel</t>
  </si>
  <si>
    <t>The hydrometallurgical method is employed as the recycling method for EoL treatment of the Li-O2 battery. The hydrometallurgical method has been applied for recycling both conventional and next-generation LIBs (Deng et al., 2017a; Hawkins et al., 2013; Dunn et al., 2015). The inventory data for the Li-O2 battery recycling are directly adopted from literature (Deng et al., 2017a)</t>
  </si>
  <si>
    <t>treatment of LiO2 battery, for recycling</t>
  </si>
  <si>
    <t>waste LiO2 battery</t>
  </si>
  <si>
    <t>market for nitrogen, liquid</t>
  </si>
  <si>
    <t>nitrogen, liquid</t>
  </si>
  <si>
    <t>treatment of waste electric and electronic equipment, shredding</t>
  </si>
  <si>
    <t>waste electric and electronic equipment</t>
  </si>
  <si>
    <t>market for chemical, inorganic</t>
  </si>
  <si>
    <t>chemical, inorganic</t>
  </si>
  <si>
    <t>lime production, hydrated, packed</t>
  </si>
  <si>
    <t>lime, hydrated, packed</t>
  </si>
  <si>
    <t>market for sulfuric acid</t>
  </si>
  <si>
    <t>sulfuric acid</t>
  </si>
  <si>
    <t>market for tetraethyl orthosilicate</t>
  </si>
  <si>
    <t>tetraethyl orthosilicate</t>
  </si>
  <si>
    <t>battery, Li-O2</t>
  </si>
  <si>
    <t>battery production, Li-O2</t>
  </si>
  <si>
    <t>market for acrylonitrile-butadiene-styrene copolymer</t>
  </si>
  <si>
    <t>acrylonitrile-butadiene-styrene copolymer</t>
  </si>
  <si>
    <t>BMS</t>
  </si>
  <si>
    <t>cooling system</t>
  </si>
  <si>
    <t>printed wiring board, through-hole mounted, unspecified, Pb free</t>
  </si>
  <si>
    <t>market for printed wiring board, through-hole mounted, unspecified, Pb free</t>
  </si>
  <si>
    <t>System: 63.5kWh Li-O2 || Mass: 267 kg || Battery energy density: 238 Wh/kg || System energy density: 198 Wh/kg</t>
  </si>
  <si>
    <t>separator manufacturing, for Li-O2 battery</t>
  </si>
  <si>
    <t>Retrieved from Li et al. (2014)</t>
  </si>
  <si>
    <t>Original source stated wrong unit: MJ. No conversion has been made and now the old value is expressed as kWh</t>
  </si>
  <si>
    <t>market for hexafluoroethane</t>
  </si>
  <si>
    <t>hexafluoroethane</t>
  </si>
  <si>
    <t>market for packaging film, low density polyethylene</t>
  </si>
  <si>
    <t>packaging film, low density polyethylene</t>
  </si>
  <si>
    <t>market for acetone, liquid</t>
  </si>
  <si>
    <t>acetone, liquid</t>
  </si>
  <si>
    <t>fleece production, polyethylene</t>
  </si>
  <si>
    <t>fleece, polyethylene</t>
  </si>
  <si>
    <t>heat production, natural gas, at industrial furnace &gt;100kW</t>
  </si>
  <si>
    <t>phthalic anhydride production</t>
  </si>
  <si>
    <t>phthalic anhydride</t>
  </si>
  <si>
    <t>polyvinylfluoride</t>
  </si>
  <si>
    <t>chemical factory construction, organics</t>
  </si>
  <si>
    <t>chemical factory, organics</t>
  </si>
  <si>
    <t>treatment of residue from shredder fraction from manual dismantling, municipal waste incineration</t>
  </si>
  <si>
    <t>residue from shredder fraction from manual dismantling</t>
  </si>
  <si>
    <t>Heat, waste</t>
  </si>
  <si>
    <t>air</t>
  </si>
  <si>
    <t>Acetone</t>
  </si>
  <si>
    <t>BMS production, for Li-O2 battery</t>
  </si>
  <si>
    <t>IBIS</t>
  </si>
  <si>
    <t>IBIS fasteners</t>
  </si>
  <si>
    <t>high voltage system</t>
  </si>
  <si>
    <t>low voltage system</t>
  </si>
  <si>
    <t>IBIS production, for Li-O2 battery</t>
  </si>
  <si>
    <t>IBIS fasteners production, for Li-O2 battery</t>
  </si>
  <si>
    <t>high voltage system production, for Li-O2 battery</t>
  </si>
  <si>
    <t>low voltage system production, for Li-O2 battery</t>
  </si>
  <si>
    <t>market for transport, freight, lorry &gt;32 metric ton, EURO6</t>
  </si>
  <si>
    <t>acrylonitrile-butadiene-styrene copolymer production</t>
  </si>
  <si>
    <t>market for integrated circuit, logic type</t>
  </si>
  <si>
    <t>integrated circuit, logic type</t>
  </si>
  <si>
    <t>market for electric connector, wire clamp</t>
  </si>
  <si>
    <t>electric connector, wire clamp</t>
  </si>
  <si>
    <t>polyethylene terephthalate production, granulate, amorphous</t>
  </si>
  <si>
    <t>market for nylon 6</t>
  </si>
  <si>
    <t>nylon 6</t>
  </si>
  <si>
    <t>market for brass</t>
  </si>
  <si>
    <t>brass</t>
  </si>
  <si>
    <t>metal working, average for steel product manufacturing</t>
  </si>
  <si>
    <t>casting, brass</t>
  </si>
  <si>
    <t>market for electronic component factory</t>
  </si>
  <si>
    <t>electronic component factory</t>
  </si>
  <si>
    <t>transport, freight, lorry &gt;32 metric ton, EURO6</t>
  </si>
  <si>
    <t xml:space="preserve">Retrieved from Ellingsen et al. (2013). Thee BMS includes battery module boards (BMBs), Integrated Battery Interface System (IBIS), fasteners, high voltage (HV) system, and low voltage system (Miljøbil Grenland 2012). In each battery there are 12 BMBs, one for each module. BMBs are placed under module lids, situated between the two rows of busbars. The BMBs monitor the battery cells for voltage and temperature limits, whereas the IBIS acts as a master controller for the BMBs, as well as overseeing the battery charge and discharge strategies Miljøbil Grenland (2012). </t>
  </si>
  <si>
    <t>Retrieved from Ellingsen et al. (2013).</t>
  </si>
  <si>
    <t>fixings</t>
  </si>
  <si>
    <t>metal working factory construction</t>
  </si>
  <si>
    <t>market for aluminium, in mixed metal scrap</t>
  </si>
  <si>
    <t>aluminium, in mixed metal scrap</t>
  </si>
  <si>
    <t>market for nylon 6-6</t>
  </si>
  <si>
    <t>nylon 6-6</t>
  </si>
  <si>
    <t>synthetic rubber production</t>
  </si>
  <si>
    <t>synthetic rubber</t>
  </si>
  <si>
    <t>market for polyphenylene sulfide</t>
  </si>
  <si>
    <t>polyphenylene sulfide</t>
  </si>
  <si>
    <t>market for tin</t>
  </si>
  <si>
    <t>tin</t>
  </si>
  <si>
    <t>market for cable, ribbon cable, 20-pin, with plugs</t>
  </si>
  <si>
    <t>cable, ribbon cable, 20-pin, with plugs</t>
  </si>
  <si>
    <t>metal working, average for metal product manufacturing</t>
  </si>
  <si>
    <t>metal working, average for aluminium product manufacturing</t>
  </si>
  <si>
    <t>metal working, average for copper product manufacturing</t>
  </si>
  <si>
    <t>market for electronic component, passive, unspecified</t>
  </si>
  <si>
    <t>electronic component, passive, unspecified</t>
  </si>
  <si>
    <t>Retrieved from Ellingsen et al. (2013). For thermal management the battery is equipped with a cooling system. The cooling system is made of six sub-components: radiator, manifolds, clamps &amp; fasteners, pipe fitting, thermal gap pad, and coolant (Miljøbil Grenland 2012). The aluminum radiator is the main component of the cooling system. As a medium of convective heat the cooling system includes a glycol coolant, which is contained within aluminum manifolds. Steel clamps, and pipe fittings of plastic and rubber are used for sealing. Thermal conductivity is further ensured with the use of a thermal gap pad made of fiberglasSreinforced filler and polymer. Infrastructure is the same as Miljøbil’s facility required for the assembly of the battery. No energy or processes are included as assembly of cooling system is performed by manually. It has been assumed that the coolant circulating in the manifolds is ethylene glycol.</t>
  </si>
  <si>
    <t>cooling system production, for Li-O2 battery</t>
  </si>
  <si>
    <t>radiator production, for Li-O2 battery</t>
  </si>
  <si>
    <t>manifolds production, for Li-O2 battery</t>
  </si>
  <si>
    <t>clamps and fasteners production, for Li-O2 battery</t>
  </si>
  <si>
    <t>pipe fitting production, for Li-O2 battery</t>
  </si>
  <si>
    <t>thermal pad production, for Li-O2 battery</t>
  </si>
  <si>
    <t>ethylene glycol production</t>
  </si>
  <si>
    <t>ethylene glycol</t>
  </si>
  <si>
    <t>radiator</t>
  </si>
  <si>
    <t>manifolds</t>
  </si>
  <si>
    <t>clamps and fasteners</t>
  </si>
  <si>
    <t>pipe fitting</t>
  </si>
  <si>
    <t>thermal pad</t>
  </si>
  <si>
    <t>polyvinylchloride production, bulk polymerisation</t>
  </si>
  <si>
    <t>polyvinylchloride, bulk polymerised</t>
  </si>
  <si>
    <t>glass fibre production</t>
  </si>
  <si>
    <t>glass fibre</t>
  </si>
  <si>
    <t>silicon, electronics grade</t>
  </si>
  <si>
    <t>silicon production, electronics grade</t>
  </si>
  <si>
    <t>DE</t>
  </si>
  <si>
    <t>format</t>
  </si>
  <si>
    <t>Excel</t>
  </si>
  <si>
    <t>proxy - gaseous oxygen was not found in Ecoinvent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</si>
</sst>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 #,##0.00_ ;_ * \-#,##0.00_ ;_ * &quot;-&quot;??_ ;_ @_ "/>
    <numFmt numFmtId="164" formatCode="_(&quot;$&quot;* #,##0.00_);_(&quot;$&quot;* \(#,##0.00\);_(&quot;$&quot;* &quot;-&quot;??_);_(@_)"/>
    <numFmt numFmtId="165" formatCode="0.00000"/>
  </numFmts>
  <fonts count="7">
    <font>
      <sz val="11"/>
      <color theme="1"/>
      <name val="Calibri"/>
      <family val="2"/>
      <scheme val="minor"/>
    </font>
    <font>
      <b/>
      <sz val="11"/>
      <color theme="1"/>
      <name val="Calibri"/>
      <family val="2"/>
      <scheme val="minor"/>
    </font>
    <font>
      <b/>
      <sz val="12"/>
      <color theme="1"/>
      <name val="Calibri"/>
      <family val="2"/>
      <scheme val="minor"/>
    </font>
    <font>
      <sz val="10"/>
      <name val="Arial"/>
      <family val="2"/>
    </font>
    <font>
      <sz val="10"/>
      <name val="Arial"/>
      <family val="2"/>
    </font>
    <font>
      <i/>
      <sz val="11"/>
      <color rgb="FF7F7F7F"/>
      <name val="Calibri"/>
      <family val="2"/>
      <charset val="134"/>
      <scheme val="minor"/>
    </font>
    <font>
      <sz val="12"/>
      <color theme="1"/>
      <name val="Calibri"/>
      <family val="2"/>
      <scheme val="minor"/>
    </font>
  </fonts>
  <fills count="2">
    <fill>
      <patternFill patternType="none"/>
    </fill>
    <fill>
      <patternFill patternType="gray125"/>
    </fill>
  </fills>
  <borders count="1">
    <border>
      <left/>
      <right/>
      <top/>
      <bottom/>
      <diagonal/>
    </border>
  </borders>
  <cellStyleXfs count="8">
    <xf numFmtId="0" fontId="0" fillId="0" borderId="0"/>
    <xf numFmtId="0" fontId="3"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164" fontId="4" fillId="0" borderId="0" applyFont="0" applyFill="0" applyBorder="0" applyAlignment="0" applyProtection="0"/>
    <xf numFmtId="164" fontId="4" fillId="0" borderId="0" applyFont="0" applyFill="0" applyBorder="0" applyAlignment="0" applyProtection="0"/>
    <xf numFmtId="0" fontId="5" fillId="0" borderId="0" applyNumberFormat="0" applyFill="0" applyBorder="0" applyAlignment="0" applyProtection="0">
      <alignment vertical="center"/>
    </xf>
  </cellStyleXfs>
  <cellXfs count="10">
    <xf numFmtId="0" fontId="0" fillId="0" borderId="0" xfId="0"/>
    <xf numFmtId="0" fontId="1" fillId="0" borderId="0" xfId="0" applyFont="1"/>
    <xf numFmtId="0" fontId="0" fillId="0" borderId="0" xfId="0" applyFont="1"/>
    <xf numFmtId="0" fontId="2" fillId="0" borderId="0" xfId="0" applyFont="1"/>
    <xf numFmtId="11" fontId="0" fillId="0" borderId="0" xfId="0" applyNumberFormat="1"/>
    <xf numFmtId="165" fontId="0" fillId="0" borderId="0" xfId="0" applyNumberFormat="1"/>
    <xf numFmtId="43" fontId="0" fillId="0" borderId="0" xfId="0" applyNumberFormat="1"/>
    <xf numFmtId="0" fontId="0" fillId="0" borderId="0" xfId="0" applyNumberFormat="1"/>
    <xf numFmtId="2" fontId="0" fillId="0" borderId="0" xfId="0" applyNumberFormat="1"/>
    <xf numFmtId="0" fontId="6" fillId="0" borderId="0" xfId="0" applyFont="1"/>
  </cellXfs>
  <cellStyles count="8">
    <cellStyle name="Comma 2" xfId="2" xr:uid="{BFB9EBE1-8E08-45F4-B233-19C97FB6383E}"/>
    <cellStyle name="Currency 2" xfId="6" xr:uid="{62DD0185-3D6A-4C68-AD16-7CA89AEDFE88}"/>
    <cellStyle name="Currency 3" xfId="5" xr:uid="{9B161BA4-521A-41D6-936D-831E281BBC47}"/>
    <cellStyle name="Normal" xfId="0" builtinId="0"/>
    <cellStyle name="Normal 2" xfId="4" xr:uid="{5FB60D3A-D79C-49EA-BE96-63C62F6CFBC9}"/>
    <cellStyle name="Normal 3" xfId="1" xr:uid="{9C267BA8-DD30-48AD-92DA-0CF6251E1A08}"/>
    <cellStyle name="Percent 2" xfId="3" xr:uid="{9470A2B0-F720-439F-9B56-9B45A6EC3D70}"/>
    <cellStyle name="解释性文本 2" xfId="7" xr:uid="{5C8C2361-C7E4-478B-BDF1-BEC4B7B404EE}"/>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520"/>
  <sheetViews>
    <sheetView tabSelected="1" topLeftCell="A500" zoomScale="115" zoomScaleNormal="115" workbookViewId="0">
      <selection activeCell="C526" sqref="C526"/>
    </sheetView>
  </sheetViews>
  <sheetFormatPr defaultRowHeight="15"/>
  <cols>
    <col min="1" max="1" width="52.5703125" bestFit="1" customWidth="1"/>
    <col min="2" max="2" width="32.28515625" customWidth="1"/>
    <col min="3" max="3" width="12.85546875" bestFit="1" customWidth="1"/>
    <col min="4" max="4" width="18.42578125" customWidth="1"/>
    <col min="5" max="5" width="26.140625" bestFit="1" customWidth="1"/>
    <col min="6" max="6" width="13.42578125" bestFit="1" customWidth="1"/>
    <col min="7" max="7" width="27.140625" bestFit="1" customWidth="1"/>
    <col min="8" max="8" width="42.7109375" customWidth="1"/>
  </cols>
  <sheetData>
    <row r="1" spans="1:8">
      <c r="A1" s="1" t="s">
        <v>0</v>
      </c>
      <c r="B1" s="2" t="s">
        <v>1</v>
      </c>
    </row>
    <row r="2" spans="1:8">
      <c r="A2" s="1" t="s">
        <v>266</v>
      </c>
      <c r="B2" s="2" t="s">
        <v>267</v>
      </c>
    </row>
    <row r="4" spans="1:8" ht="15.75">
      <c r="A4" s="3" t="s">
        <v>2</v>
      </c>
      <c r="B4" s="3" t="s">
        <v>18</v>
      </c>
    </row>
    <row r="5" spans="1:8">
      <c r="A5" t="s">
        <v>3</v>
      </c>
      <c r="B5" t="s">
        <v>16</v>
      </c>
    </row>
    <row r="6" spans="1:8">
      <c r="A6" t="s">
        <v>4</v>
      </c>
      <c r="B6" t="s">
        <v>5</v>
      </c>
    </row>
    <row r="7" spans="1:8">
      <c r="A7" t="s">
        <v>6</v>
      </c>
      <c r="B7">
        <v>1</v>
      </c>
    </row>
    <row r="8" spans="1:8">
      <c r="A8" t="s">
        <v>7</v>
      </c>
      <c r="B8" t="s">
        <v>19</v>
      </c>
    </row>
    <row r="9" spans="1:8">
      <c r="A9" t="s">
        <v>8</v>
      </c>
      <c r="B9" t="s">
        <v>9</v>
      </c>
    </row>
    <row r="10" spans="1:8">
      <c r="A10" t="s">
        <v>10</v>
      </c>
      <c r="B10" t="s">
        <v>17</v>
      </c>
    </row>
    <row r="11" spans="1:8">
      <c r="A11" s="1" t="s">
        <v>11</v>
      </c>
      <c r="B11" s="1"/>
      <c r="C11" s="1"/>
      <c r="D11" s="1"/>
      <c r="E11" s="1"/>
      <c r="F11" s="1"/>
      <c r="G11" s="1"/>
      <c r="H11" s="1"/>
    </row>
    <row r="12" spans="1:8">
      <c r="A12" s="1" t="s">
        <v>12</v>
      </c>
      <c r="B12" s="1" t="s">
        <v>13</v>
      </c>
      <c r="C12" s="1" t="s">
        <v>8</v>
      </c>
      <c r="D12" s="1" t="s">
        <v>14</v>
      </c>
      <c r="E12" s="1" t="s">
        <v>4</v>
      </c>
      <c r="F12" s="1" t="s">
        <v>15</v>
      </c>
      <c r="G12" s="1" t="s">
        <v>7</v>
      </c>
      <c r="H12" s="1" t="s">
        <v>3</v>
      </c>
    </row>
    <row r="13" spans="1:8">
      <c r="A13" t="str">
        <f>B4</f>
        <v>battery cell production, Li-O2</v>
      </c>
      <c r="B13" s="8">
        <v>1</v>
      </c>
      <c r="C13" t="str">
        <f>B9</f>
        <v>kilogram</v>
      </c>
      <c r="E13" t="str">
        <f>B6</f>
        <v>GLO</v>
      </c>
      <c r="F13" t="s">
        <v>20</v>
      </c>
      <c r="G13" t="str">
        <f>B8</f>
        <v>battery cell, Li-O2</v>
      </c>
    </row>
    <row r="14" spans="1:8">
      <c r="A14" t="s">
        <v>28</v>
      </c>
      <c r="B14" s="8">
        <v>6.9900000000000005E-5</v>
      </c>
      <c r="C14" t="s">
        <v>9</v>
      </c>
      <c r="E14" t="s">
        <v>5</v>
      </c>
      <c r="F14" t="s">
        <v>29</v>
      </c>
      <c r="G14" t="s">
        <v>30</v>
      </c>
      <c r="H14" t="s">
        <v>31</v>
      </c>
    </row>
    <row r="15" spans="1:8">
      <c r="A15" t="s">
        <v>60</v>
      </c>
      <c r="B15" s="8">
        <v>7.9000000000000001E-2</v>
      </c>
      <c r="C15" t="s">
        <v>9</v>
      </c>
      <c r="E15" t="s">
        <v>51</v>
      </c>
      <c r="F15" t="s">
        <v>29</v>
      </c>
      <c r="G15" t="s">
        <v>61</v>
      </c>
      <c r="H15" t="s">
        <v>268</v>
      </c>
    </row>
    <row r="16" spans="1:8">
      <c r="A16" t="s">
        <v>21</v>
      </c>
      <c r="B16" s="8">
        <v>1.7999999999999999E-2</v>
      </c>
      <c r="C16" t="s">
        <v>9</v>
      </c>
      <c r="E16" t="s">
        <v>51</v>
      </c>
      <c r="F16" t="s">
        <v>29</v>
      </c>
      <c r="G16" t="s">
        <v>43</v>
      </c>
    </row>
    <row r="17" spans="1:20">
      <c r="A17" t="s">
        <v>22</v>
      </c>
      <c r="B17" s="8">
        <v>0.11600000000000001</v>
      </c>
      <c r="C17" t="s">
        <v>9</v>
      </c>
      <c r="E17" t="s">
        <v>51</v>
      </c>
      <c r="F17" t="s">
        <v>29</v>
      </c>
      <c r="G17" t="s">
        <v>35</v>
      </c>
    </row>
    <row r="18" spans="1:20">
      <c r="A18" t="s">
        <v>23</v>
      </c>
      <c r="B18" s="8">
        <v>0.106</v>
      </c>
      <c r="C18" t="s">
        <v>9</v>
      </c>
      <c r="E18" t="s">
        <v>51</v>
      </c>
      <c r="F18" t="s">
        <v>29</v>
      </c>
      <c r="G18" t="s">
        <v>36</v>
      </c>
    </row>
    <row r="19" spans="1:20">
      <c r="A19" t="s">
        <v>24</v>
      </c>
      <c r="B19" s="8">
        <v>0.214</v>
      </c>
      <c r="C19" t="s">
        <v>9</v>
      </c>
      <c r="E19" t="s">
        <v>51</v>
      </c>
      <c r="F19" t="s">
        <v>29</v>
      </c>
      <c r="G19" t="s">
        <v>40</v>
      </c>
    </row>
    <row r="20" spans="1:20">
      <c r="A20" t="s">
        <v>41</v>
      </c>
      <c r="B20" s="8">
        <v>1.6E-2</v>
      </c>
      <c r="C20" t="s">
        <v>9</v>
      </c>
      <c r="E20" t="s">
        <v>51</v>
      </c>
      <c r="F20" t="s">
        <v>29</v>
      </c>
      <c r="G20" t="s">
        <v>42</v>
      </c>
    </row>
    <row r="21" spans="1:20">
      <c r="A21" t="s">
        <v>33</v>
      </c>
      <c r="B21" s="8">
        <v>0.308</v>
      </c>
      <c r="C21" t="s">
        <v>9</v>
      </c>
      <c r="E21" t="s">
        <v>5</v>
      </c>
      <c r="F21" t="s">
        <v>29</v>
      </c>
      <c r="G21" t="s">
        <v>34</v>
      </c>
      <c r="H21" t="s">
        <v>32</v>
      </c>
    </row>
    <row r="22" spans="1:20">
      <c r="A22" t="s">
        <v>177</v>
      </c>
      <c r="B22" s="8">
        <v>4.8000000000000001E-2</v>
      </c>
      <c r="C22" t="s">
        <v>9</v>
      </c>
      <c r="E22" t="s">
        <v>51</v>
      </c>
      <c r="F22" t="s">
        <v>29</v>
      </c>
      <c r="G22" t="s">
        <v>37</v>
      </c>
    </row>
    <row r="23" spans="1:20">
      <c r="A23" t="s">
        <v>25</v>
      </c>
      <c r="B23" s="8">
        <v>3.6999999999999998E-2</v>
      </c>
      <c r="C23" t="s">
        <v>9</v>
      </c>
      <c r="E23" t="s">
        <v>51</v>
      </c>
      <c r="F23" t="s">
        <v>29</v>
      </c>
      <c r="G23" t="s">
        <v>38</v>
      </c>
    </row>
    <row r="24" spans="1:20">
      <c r="A24" t="s">
        <v>26</v>
      </c>
      <c r="B24" s="8">
        <v>5.7000000000000002E-2</v>
      </c>
      <c r="C24" t="s">
        <v>9</v>
      </c>
      <c r="E24" t="s">
        <v>51</v>
      </c>
      <c r="F24" t="s">
        <v>29</v>
      </c>
      <c r="G24" t="s">
        <v>39</v>
      </c>
    </row>
    <row r="27" spans="1:20" ht="15.75">
      <c r="A27" s="3" t="s">
        <v>2</v>
      </c>
      <c r="B27" s="3" t="s">
        <v>21</v>
      </c>
    </row>
    <row r="28" spans="1:20">
      <c r="A28" t="s">
        <v>3</v>
      </c>
      <c r="B28" t="s">
        <v>44</v>
      </c>
    </row>
    <row r="29" spans="1:20">
      <c r="A29" t="s">
        <v>4</v>
      </c>
      <c r="B29" t="s">
        <v>51</v>
      </c>
    </row>
    <row r="30" spans="1:20">
      <c r="A30" t="s">
        <v>6</v>
      </c>
      <c r="B30">
        <v>1</v>
      </c>
    </row>
    <row r="31" spans="1:20">
      <c r="A31" t="s">
        <v>7</v>
      </c>
      <c r="B31" t="s">
        <v>43</v>
      </c>
    </row>
    <row r="32" spans="1:20">
      <c r="A32" t="s">
        <v>8</v>
      </c>
      <c r="B32" t="s">
        <v>9</v>
      </c>
      <c r="T32" s="5"/>
    </row>
    <row r="33" spans="1:20">
      <c r="A33" t="s">
        <v>10</v>
      </c>
      <c r="B33" t="s">
        <v>17</v>
      </c>
      <c r="T33" s="5"/>
    </row>
    <row r="34" spans="1:20">
      <c r="A34" s="1" t="s">
        <v>11</v>
      </c>
      <c r="B34" s="1"/>
      <c r="C34" s="1"/>
      <c r="D34" s="1"/>
      <c r="E34" s="1"/>
      <c r="F34" s="1"/>
      <c r="G34" s="1"/>
      <c r="H34" s="1"/>
    </row>
    <row r="35" spans="1:20">
      <c r="A35" s="1" t="s">
        <v>12</v>
      </c>
      <c r="B35" s="1" t="s">
        <v>13</v>
      </c>
      <c r="C35" s="1" t="s">
        <v>8</v>
      </c>
      <c r="D35" s="1" t="s">
        <v>14</v>
      </c>
      <c r="E35" s="1" t="s">
        <v>4</v>
      </c>
      <c r="F35" s="1" t="s">
        <v>15</v>
      </c>
      <c r="G35" s="1" t="s">
        <v>7</v>
      </c>
      <c r="H35" s="1" t="s">
        <v>3</v>
      </c>
    </row>
    <row r="36" spans="1:20">
      <c r="A36" t="str">
        <f>B27</f>
        <v>CNT production, for Li-O2 battery</v>
      </c>
      <c r="B36" s="8">
        <v>1</v>
      </c>
      <c r="C36" t="str">
        <f>B32</f>
        <v>kilogram</v>
      </c>
      <c r="E36" t="str">
        <f>B29</f>
        <v>RER</v>
      </c>
      <c r="F36" t="s">
        <v>20</v>
      </c>
      <c r="G36" t="str">
        <f>B31</f>
        <v>CNT</v>
      </c>
    </row>
    <row r="37" spans="1:20">
      <c r="A37" t="s">
        <v>45</v>
      </c>
      <c r="B37" s="8">
        <f>31.93/1000</f>
        <v>3.193E-2</v>
      </c>
      <c r="C37" t="s">
        <v>9</v>
      </c>
      <c r="E37" t="s">
        <v>5</v>
      </c>
      <c r="F37" t="s">
        <v>29</v>
      </c>
      <c r="G37" t="s">
        <v>46</v>
      </c>
      <c r="T37" s="8"/>
    </row>
    <row r="38" spans="1:20">
      <c r="A38" t="s">
        <v>47</v>
      </c>
      <c r="B38" s="8">
        <f>2.18/1000</f>
        <v>2.1800000000000001E-3</v>
      </c>
      <c r="C38" t="s">
        <v>9</v>
      </c>
      <c r="E38" t="s">
        <v>5</v>
      </c>
      <c r="F38" t="s">
        <v>29</v>
      </c>
      <c r="G38" t="s">
        <v>48</v>
      </c>
    </row>
    <row r="39" spans="1:20">
      <c r="A39" t="s">
        <v>50</v>
      </c>
      <c r="B39" s="8">
        <f>6.55/1000</f>
        <v>6.5499999999999994E-3</v>
      </c>
      <c r="C39" t="s">
        <v>9</v>
      </c>
      <c r="E39" t="s">
        <v>51</v>
      </c>
      <c r="F39" t="s">
        <v>29</v>
      </c>
      <c r="G39" t="s">
        <v>49</v>
      </c>
    </row>
    <row r="40" spans="1:20">
      <c r="A40" t="s">
        <v>52</v>
      </c>
      <c r="B40" s="8">
        <v>5.8336100000000002</v>
      </c>
      <c r="C40" t="s">
        <v>9</v>
      </c>
      <c r="E40" t="s">
        <v>51</v>
      </c>
      <c r="F40" t="s">
        <v>29</v>
      </c>
      <c r="G40" t="s">
        <v>53</v>
      </c>
    </row>
    <row r="41" spans="1:20">
      <c r="A41" t="s">
        <v>55</v>
      </c>
      <c r="B41" s="8">
        <f>56.34/1000</f>
        <v>5.6340000000000001E-2</v>
      </c>
      <c r="C41" t="s">
        <v>9</v>
      </c>
      <c r="E41" t="s">
        <v>51</v>
      </c>
      <c r="F41" t="s">
        <v>29</v>
      </c>
      <c r="G41" t="s">
        <v>54</v>
      </c>
    </row>
    <row r="42" spans="1:20">
      <c r="A42" t="s">
        <v>56</v>
      </c>
      <c r="B42" s="8">
        <f>31.93/1000</f>
        <v>3.193E-2</v>
      </c>
      <c r="C42" t="s">
        <v>9</v>
      </c>
      <c r="E42" t="s">
        <v>5</v>
      </c>
      <c r="F42" t="s">
        <v>29</v>
      </c>
      <c r="G42" t="s">
        <v>57</v>
      </c>
    </row>
    <row r="43" spans="1:20">
      <c r="A43" t="s">
        <v>58</v>
      </c>
      <c r="B43" s="8">
        <f>14.35/1000</f>
        <v>1.435E-2</v>
      </c>
      <c r="C43" t="s">
        <v>9</v>
      </c>
      <c r="E43" t="s">
        <v>5</v>
      </c>
      <c r="F43" t="s">
        <v>29</v>
      </c>
      <c r="G43" t="s">
        <v>59</v>
      </c>
    </row>
    <row r="44" spans="1:20">
      <c r="A44" t="s">
        <v>60</v>
      </c>
      <c r="B44" s="8">
        <f>15.13/1000</f>
        <v>1.5130000000000001E-2</v>
      </c>
      <c r="C44" t="s">
        <v>9</v>
      </c>
      <c r="E44" t="s">
        <v>51</v>
      </c>
      <c r="F44" t="s">
        <v>29</v>
      </c>
      <c r="G44" t="s">
        <v>61</v>
      </c>
    </row>
    <row r="45" spans="1:20">
      <c r="A45" t="s">
        <v>63</v>
      </c>
      <c r="B45" s="8">
        <f>30.66/1000</f>
        <v>3.066E-2</v>
      </c>
      <c r="C45" t="s">
        <v>9</v>
      </c>
      <c r="E45" t="s">
        <v>5</v>
      </c>
      <c r="F45" t="s">
        <v>29</v>
      </c>
      <c r="G45" t="s">
        <v>62</v>
      </c>
    </row>
    <row r="46" spans="1:20">
      <c r="A46" t="s">
        <v>64</v>
      </c>
      <c r="B46" s="8">
        <v>1.20146</v>
      </c>
      <c r="C46" t="s">
        <v>9</v>
      </c>
      <c r="E46" t="s">
        <v>66</v>
      </c>
      <c r="F46" t="s">
        <v>29</v>
      </c>
      <c r="G46" t="s">
        <v>65</v>
      </c>
    </row>
    <row r="47" spans="1:20">
      <c r="A47" t="s">
        <v>67</v>
      </c>
      <c r="B47" s="8">
        <v>0.65</v>
      </c>
      <c r="C47" t="s">
        <v>69</v>
      </c>
      <c r="E47" t="s">
        <v>66</v>
      </c>
      <c r="F47" t="s">
        <v>29</v>
      </c>
      <c r="G47" t="s">
        <v>68</v>
      </c>
    </row>
    <row r="48" spans="1:20">
      <c r="A48" t="s">
        <v>70</v>
      </c>
      <c r="B48" s="8">
        <v>58.09</v>
      </c>
      <c r="C48" t="s">
        <v>72</v>
      </c>
      <c r="E48" t="s">
        <v>66</v>
      </c>
      <c r="F48" t="s">
        <v>29</v>
      </c>
      <c r="G48" t="s">
        <v>71</v>
      </c>
    </row>
    <row r="49" spans="1:8">
      <c r="A49" t="s">
        <v>73</v>
      </c>
      <c r="B49" s="8">
        <f>-0.43697/1000</f>
        <v>-4.3697000000000001E-4</v>
      </c>
      <c r="C49" t="s">
        <v>74</v>
      </c>
      <c r="E49" t="s">
        <v>66</v>
      </c>
      <c r="F49" t="s">
        <v>29</v>
      </c>
      <c r="G49" t="s">
        <v>75</v>
      </c>
    </row>
    <row r="50" spans="1:8">
      <c r="A50" t="s">
        <v>76</v>
      </c>
      <c r="B50" s="8">
        <f>-14.35/1000</f>
        <v>-1.435E-2</v>
      </c>
      <c r="C50" t="s">
        <v>9</v>
      </c>
      <c r="E50" t="s">
        <v>66</v>
      </c>
      <c r="F50" t="s">
        <v>29</v>
      </c>
      <c r="G50" t="s">
        <v>77</v>
      </c>
    </row>
    <row r="51" spans="1:8">
      <c r="A51" t="s">
        <v>78</v>
      </c>
      <c r="B51" s="8">
        <f>-5.505/1000</f>
        <v>-5.5049999999999995E-3</v>
      </c>
      <c r="C51" t="s">
        <v>9</v>
      </c>
      <c r="E51" t="s">
        <v>66</v>
      </c>
      <c r="F51" t="s">
        <v>29</v>
      </c>
      <c r="G51" t="s">
        <v>79</v>
      </c>
    </row>
    <row r="54" spans="1:8" ht="15.75">
      <c r="A54" s="3" t="s">
        <v>2</v>
      </c>
      <c r="B54" s="3" t="s">
        <v>23</v>
      </c>
    </row>
    <row r="55" spans="1:8">
      <c r="A55" t="s">
        <v>3</v>
      </c>
      <c r="B55" t="s">
        <v>80</v>
      </c>
    </row>
    <row r="56" spans="1:8">
      <c r="A56" t="s">
        <v>4</v>
      </c>
      <c r="B56" t="s">
        <v>51</v>
      </c>
    </row>
    <row r="57" spans="1:8">
      <c r="A57" t="s">
        <v>6</v>
      </c>
      <c r="B57">
        <v>1</v>
      </c>
    </row>
    <row r="58" spans="1:8">
      <c r="A58" t="s">
        <v>7</v>
      </c>
      <c r="B58" t="s">
        <v>36</v>
      </c>
    </row>
    <row r="59" spans="1:8">
      <c r="A59" t="s">
        <v>8</v>
      </c>
      <c r="B59" t="s">
        <v>9</v>
      </c>
    </row>
    <row r="60" spans="1:8">
      <c r="A60" t="s">
        <v>10</v>
      </c>
      <c r="B60" t="s">
        <v>17</v>
      </c>
    </row>
    <row r="61" spans="1:8">
      <c r="A61" s="1" t="s">
        <v>11</v>
      </c>
      <c r="B61" s="1"/>
      <c r="C61" s="1"/>
      <c r="D61" s="1"/>
      <c r="E61" s="1"/>
      <c r="F61" s="1"/>
      <c r="G61" s="1"/>
      <c r="H61" s="1"/>
    </row>
    <row r="62" spans="1:8">
      <c r="A62" s="1" t="s">
        <v>12</v>
      </c>
      <c r="B62" s="1" t="s">
        <v>13</v>
      </c>
      <c r="C62" s="1" t="s">
        <v>8</v>
      </c>
      <c r="D62" s="1" t="s">
        <v>14</v>
      </c>
      <c r="E62" s="1" t="s">
        <v>4</v>
      </c>
      <c r="F62" s="1" t="s">
        <v>15</v>
      </c>
      <c r="G62" s="1" t="s">
        <v>7</v>
      </c>
      <c r="H62" s="1" t="s">
        <v>3</v>
      </c>
    </row>
    <row r="63" spans="1:8">
      <c r="A63" t="str">
        <f>B54</f>
        <v>lithium metal production, for Li-O2 battery</v>
      </c>
      <c r="B63" s="4">
        <v>1</v>
      </c>
      <c r="C63" t="str">
        <f>B59</f>
        <v>kilogram</v>
      </c>
      <c r="E63" t="str">
        <f>B56</f>
        <v>RER</v>
      </c>
      <c r="F63" t="s">
        <v>20</v>
      </c>
      <c r="G63" t="str">
        <f>B58</f>
        <v>lithium metal</v>
      </c>
    </row>
    <row r="64" spans="1:8">
      <c r="A64" t="s">
        <v>166</v>
      </c>
      <c r="B64" s="4">
        <v>0.16500000000000001</v>
      </c>
      <c r="C64" t="s">
        <v>9</v>
      </c>
      <c r="E64" t="s">
        <v>5</v>
      </c>
      <c r="F64" t="s">
        <v>29</v>
      </c>
      <c r="G64" t="s">
        <v>167</v>
      </c>
    </row>
    <row r="65" spans="1:8">
      <c r="A65" t="s">
        <v>81</v>
      </c>
      <c r="B65" s="4">
        <v>1.038</v>
      </c>
      <c r="C65" t="s">
        <v>9</v>
      </c>
      <c r="E65" t="s">
        <v>5</v>
      </c>
      <c r="F65" t="s">
        <v>29</v>
      </c>
      <c r="G65" t="s">
        <v>82</v>
      </c>
    </row>
    <row r="66" spans="1:8">
      <c r="A66" t="s">
        <v>85</v>
      </c>
      <c r="B66" s="4">
        <v>1</v>
      </c>
      <c r="C66" t="s">
        <v>9</v>
      </c>
      <c r="E66" t="s">
        <v>51</v>
      </c>
      <c r="F66" t="s">
        <v>29</v>
      </c>
      <c r="G66" t="s">
        <v>87</v>
      </c>
    </row>
    <row r="67" spans="1:8">
      <c r="A67" t="s">
        <v>86</v>
      </c>
      <c r="B67" s="4">
        <v>1</v>
      </c>
      <c r="C67" t="s">
        <v>9</v>
      </c>
      <c r="E67" t="s">
        <v>51</v>
      </c>
      <c r="F67" t="s">
        <v>29</v>
      </c>
      <c r="G67" t="s">
        <v>88</v>
      </c>
    </row>
    <row r="68" spans="1:8">
      <c r="A68" t="s">
        <v>89</v>
      </c>
      <c r="B68" s="4">
        <v>4.6000000000000001E-10</v>
      </c>
      <c r="C68" t="s">
        <v>8</v>
      </c>
      <c r="E68" t="s">
        <v>5</v>
      </c>
      <c r="F68" t="s">
        <v>29</v>
      </c>
      <c r="G68" t="s">
        <v>90</v>
      </c>
    </row>
    <row r="69" spans="1:8">
      <c r="A69" t="s">
        <v>91</v>
      </c>
      <c r="B69" s="4">
        <v>0.2</v>
      </c>
      <c r="C69" t="s">
        <v>92</v>
      </c>
      <c r="E69" t="s">
        <v>66</v>
      </c>
      <c r="F69" t="s">
        <v>29</v>
      </c>
      <c r="G69" t="s">
        <v>93</v>
      </c>
    </row>
    <row r="70" spans="1:8">
      <c r="A70" t="s">
        <v>94</v>
      </c>
      <c r="B70" s="4">
        <v>0.1</v>
      </c>
      <c r="C70" t="s">
        <v>92</v>
      </c>
      <c r="E70" t="s">
        <v>51</v>
      </c>
      <c r="F70" t="s">
        <v>29</v>
      </c>
      <c r="G70" t="s">
        <v>95</v>
      </c>
    </row>
    <row r="71" spans="1:8">
      <c r="A71" t="s">
        <v>97</v>
      </c>
      <c r="B71" s="4">
        <f>-38/1000</f>
        <v>-3.7999999999999999E-2</v>
      </c>
      <c r="C71" t="s">
        <v>9</v>
      </c>
      <c r="E71" t="s">
        <v>96</v>
      </c>
      <c r="F71" t="s">
        <v>29</v>
      </c>
      <c r="G71" t="s">
        <v>98</v>
      </c>
    </row>
    <row r="74" spans="1:8" ht="15.75">
      <c r="A74" s="3" t="s">
        <v>2</v>
      </c>
      <c r="B74" s="3" t="s">
        <v>85</v>
      </c>
    </row>
    <row r="75" spans="1:8">
      <c r="A75" t="s">
        <v>4</v>
      </c>
      <c r="B75" t="s">
        <v>51</v>
      </c>
    </row>
    <row r="76" spans="1:8">
      <c r="A76" t="s">
        <v>6</v>
      </c>
      <c r="B76">
        <v>1</v>
      </c>
    </row>
    <row r="77" spans="1:8">
      <c r="A77" t="s">
        <v>7</v>
      </c>
      <c r="B77" t="s">
        <v>87</v>
      </c>
    </row>
    <row r="78" spans="1:8">
      <c r="A78" t="s">
        <v>8</v>
      </c>
      <c r="B78" t="s">
        <v>9</v>
      </c>
    </row>
    <row r="79" spans="1:8">
      <c r="A79" t="s">
        <v>10</v>
      </c>
      <c r="B79" t="s">
        <v>17</v>
      </c>
    </row>
    <row r="80" spans="1:8">
      <c r="A80" s="1" t="s">
        <v>11</v>
      </c>
      <c r="B80" s="1"/>
      <c r="C80" s="1"/>
      <c r="D80" s="1"/>
      <c r="E80" s="1"/>
      <c r="F80" s="1"/>
      <c r="G80" s="1"/>
      <c r="H80" s="1"/>
    </row>
    <row r="81" spans="1:8">
      <c r="A81" s="1" t="s">
        <v>12</v>
      </c>
      <c r="B81" s="1" t="s">
        <v>13</v>
      </c>
      <c r="C81" s="1" t="s">
        <v>8</v>
      </c>
      <c r="D81" s="1" t="s">
        <v>14</v>
      </c>
      <c r="E81" s="1" t="s">
        <v>4</v>
      </c>
      <c r="F81" s="1" t="s">
        <v>15</v>
      </c>
      <c r="G81" s="1" t="s">
        <v>7</v>
      </c>
      <c r="H81" s="1" t="s">
        <v>3</v>
      </c>
    </row>
    <row r="82" spans="1:8">
      <c r="A82" t="str">
        <f>B74</f>
        <v>film extrusion process, lithium</v>
      </c>
      <c r="B82" s="4">
        <v>1</v>
      </c>
      <c r="C82" t="str">
        <f>B78</f>
        <v>kilogram</v>
      </c>
      <c r="E82" t="str">
        <f>B75</f>
        <v>RER</v>
      </c>
      <c r="F82" t="s">
        <v>20</v>
      </c>
      <c r="G82" t="str">
        <f>B77</f>
        <v>film extrusion, lithium</v>
      </c>
    </row>
    <row r="83" spans="1:8">
      <c r="A83" t="s">
        <v>67</v>
      </c>
      <c r="B83" s="4">
        <v>0.45</v>
      </c>
      <c r="C83" t="s">
        <v>69</v>
      </c>
      <c r="E83" t="s">
        <v>66</v>
      </c>
      <c r="F83" t="s">
        <v>29</v>
      </c>
      <c r="G83" t="s">
        <v>68</v>
      </c>
    </row>
    <row r="85" spans="1:8" ht="15.75">
      <c r="A85" s="3" t="s">
        <v>2</v>
      </c>
      <c r="B85" s="3" t="s">
        <v>86</v>
      </c>
    </row>
    <row r="86" spans="1:8">
      <c r="A86" t="s">
        <v>4</v>
      </c>
      <c r="B86" t="s">
        <v>51</v>
      </c>
    </row>
    <row r="87" spans="1:8">
      <c r="A87" t="s">
        <v>6</v>
      </c>
      <c r="B87">
        <v>1</v>
      </c>
    </row>
    <row r="88" spans="1:8">
      <c r="A88" t="s">
        <v>7</v>
      </c>
      <c r="B88" t="s">
        <v>88</v>
      </c>
    </row>
    <row r="89" spans="1:8">
      <c r="A89" t="s">
        <v>8</v>
      </c>
      <c r="B89" t="s">
        <v>9</v>
      </c>
    </row>
    <row r="90" spans="1:8">
      <c r="A90" t="s">
        <v>10</v>
      </c>
      <c r="B90" t="s">
        <v>17</v>
      </c>
    </row>
    <row r="91" spans="1:8">
      <c r="A91" s="1" t="s">
        <v>11</v>
      </c>
      <c r="B91" s="1"/>
      <c r="C91" s="1"/>
      <c r="D91" s="1"/>
      <c r="E91" s="1"/>
      <c r="F91" s="1"/>
      <c r="G91" s="1"/>
      <c r="H91" s="1"/>
    </row>
    <row r="92" spans="1:8">
      <c r="A92" s="1" t="s">
        <v>12</v>
      </c>
      <c r="B92" s="1" t="s">
        <v>13</v>
      </c>
      <c r="C92" s="1" t="s">
        <v>8</v>
      </c>
      <c r="D92" s="1" t="s">
        <v>14</v>
      </c>
      <c r="E92" s="1" t="s">
        <v>4</v>
      </c>
      <c r="F92" s="1" t="s">
        <v>15</v>
      </c>
      <c r="G92" s="1" t="s">
        <v>7</v>
      </c>
      <c r="H92" s="1" t="s">
        <v>3</v>
      </c>
    </row>
    <row r="93" spans="1:8">
      <c r="A93" t="str">
        <f>B85</f>
        <v>surface production process, lithium</v>
      </c>
      <c r="B93" s="4">
        <v>1</v>
      </c>
      <c r="C93" t="str">
        <f>B89</f>
        <v>kilogram</v>
      </c>
      <c r="E93" t="str">
        <f>B86</f>
        <v>RER</v>
      </c>
      <c r="F93" t="s">
        <v>20</v>
      </c>
      <c r="G93" t="str">
        <f>B88</f>
        <v>surface production, lithium</v>
      </c>
    </row>
    <row r="94" spans="1:8">
      <c r="A94" t="s">
        <v>67</v>
      </c>
      <c r="B94" s="4">
        <v>13.9</v>
      </c>
      <c r="C94" t="s">
        <v>69</v>
      </c>
      <c r="E94" t="s">
        <v>66</v>
      </c>
      <c r="F94" t="s">
        <v>29</v>
      </c>
      <c r="G94" t="s">
        <v>68</v>
      </c>
    </row>
    <row r="95" spans="1:8">
      <c r="A95" t="s">
        <v>70</v>
      </c>
      <c r="B95" s="4">
        <v>166.8</v>
      </c>
      <c r="C95" t="s">
        <v>72</v>
      </c>
      <c r="E95" t="s">
        <v>66</v>
      </c>
      <c r="F95" t="s">
        <v>29</v>
      </c>
      <c r="G95" t="s">
        <v>71</v>
      </c>
    </row>
    <row r="98" spans="1:8" ht="15.75">
      <c r="A98" s="3" t="s">
        <v>2</v>
      </c>
      <c r="B98" s="3" t="s">
        <v>41</v>
      </c>
    </row>
    <row r="99" spans="1:8">
      <c r="A99" t="s">
        <v>3</v>
      </c>
      <c r="B99" t="s">
        <v>99</v>
      </c>
    </row>
    <row r="100" spans="1:8">
      <c r="A100" t="s">
        <v>4</v>
      </c>
      <c r="B100" t="s">
        <v>51</v>
      </c>
    </row>
    <row r="101" spans="1:8">
      <c r="A101" t="s">
        <v>6</v>
      </c>
      <c r="B101">
        <v>1</v>
      </c>
    </row>
    <row r="102" spans="1:8">
      <c r="A102" t="s">
        <v>7</v>
      </c>
      <c r="B102" t="s">
        <v>42</v>
      </c>
    </row>
    <row r="103" spans="1:8">
      <c r="A103" t="s">
        <v>8</v>
      </c>
      <c r="B103" t="s">
        <v>9</v>
      </c>
    </row>
    <row r="104" spans="1:8">
      <c r="A104" t="s">
        <v>10</v>
      </c>
      <c r="B104" t="s">
        <v>17</v>
      </c>
    </row>
    <row r="105" spans="1:8">
      <c r="A105" s="1" t="s">
        <v>11</v>
      </c>
      <c r="B105" s="1"/>
      <c r="C105" s="1"/>
      <c r="D105" s="1"/>
      <c r="E105" s="1"/>
      <c r="F105" s="1"/>
      <c r="G105" s="1"/>
    </row>
    <row r="106" spans="1:8">
      <c r="A106" s="1" t="s">
        <v>12</v>
      </c>
      <c r="B106" s="1" t="s">
        <v>13</v>
      </c>
      <c r="C106" s="1" t="s">
        <v>8</v>
      </c>
      <c r="D106" s="1" t="s">
        <v>14</v>
      </c>
      <c r="E106" s="1" t="s">
        <v>4</v>
      </c>
      <c r="F106" s="1" t="s">
        <v>15</v>
      </c>
      <c r="G106" s="1" t="s">
        <v>7</v>
      </c>
      <c r="H106" s="1" t="s">
        <v>3</v>
      </c>
    </row>
    <row r="107" spans="1:8">
      <c r="A107" t="str">
        <f>B98</f>
        <v>electrolyte production, for Li-O2 battery</v>
      </c>
      <c r="B107" s="4">
        <v>1</v>
      </c>
      <c r="C107" t="str">
        <f>B103</f>
        <v>kilogram</v>
      </c>
      <c r="E107" t="str">
        <f>B100</f>
        <v>RER</v>
      </c>
      <c r="F107" t="s">
        <v>20</v>
      </c>
      <c r="G107" t="str">
        <f>B102</f>
        <v>electrolyte</v>
      </c>
    </row>
    <row r="108" spans="1:8">
      <c r="A108" t="s">
        <v>101</v>
      </c>
      <c r="B108" s="4">
        <v>0.39800000000000002</v>
      </c>
      <c r="C108" t="s">
        <v>9</v>
      </c>
      <c r="E108" t="s">
        <v>5</v>
      </c>
      <c r="F108" t="s">
        <v>29</v>
      </c>
      <c r="G108" t="s">
        <v>100</v>
      </c>
    </row>
    <row r="109" spans="1:8">
      <c r="A109" t="s">
        <v>102</v>
      </c>
      <c r="B109" s="4">
        <v>1.151</v>
      </c>
      <c r="C109" t="s">
        <v>9</v>
      </c>
      <c r="E109" t="s">
        <v>5</v>
      </c>
      <c r="F109" t="s">
        <v>29</v>
      </c>
      <c r="G109" t="s">
        <v>103</v>
      </c>
    </row>
    <row r="110" spans="1:8">
      <c r="A110" t="s">
        <v>104</v>
      </c>
      <c r="B110">
        <f>10.8/3.6</f>
        <v>3</v>
      </c>
      <c r="C110" t="s">
        <v>69</v>
      </c>
      <c r="E110" t="s">
        <v>66</v>
      </c>
      <c r="F110" t="s">
        <v>29</v>
      </c>
      <c r="G110" t="s">
        <v>105</v>
      </c>
    </row>
    <row r="111" spans="1:8">
      <c r="A111" t="s">
        <v>106</v>
      </c>
      <c r="B111" s="4">
        <v>0.54900000000000004</v>
      </c>
      <c r="C111" t="s">
        <v>9</v>
      </c>
      <c r="D111" t="s">
        <v>107</v>
      </c>
      <c r="F111" t="s">
        <v>108</v>
      </c>
    </row>
    <row r="114" spans="1:8" ht="15.75">
      <c r="A114" s="3" t="s">
        <v>2</v>
      </c>
      <c r="B114" s="3" t="s">
        <v>24</v>
      </c>
    </row>
    <row r="115" spans="1:8">
      <c r="A115" t="s">
        <v>4</v>
      </c>
      <c r="B115" t="s">
        <v>51</v>
      </c>
    </row>
    <row r="116" spans="1:8">
      <c r="A116" t="s">
        <v>6</v>
      </c>
      <c r="B116">
        <v>1</v>
      </c>
    </row>
    <row r="117" spans="1:8">
      <c r="A117" t="s">
        <v>7</v>
      </c>
      <c r="B117" t="s">
        <v>40</v>
      </c>
    </row>
    <row r="118" spans="1:8">
      <c r="A118" t="s">
        <v>8</v>
      </c>
      <c r="B118" t="s">
        <v>9</v>
      </c>
    </row>
    <row r="119" spans="1:8">
      <c r="A119" t="s">
        <v>10</v>
      </c>
      <c r="B119" t="s">
        <v>17</v>
      </c>
    </row>
    <row r="120" spans="1:8">
      <c r="A120" s="1" t="s">
        <v>11</v>
      </c>
      <c r="B120" s="1"/>
      <c r="C120" s="1"/>
      <c r="D120" s="1"/>
      <c r="E120" s="1"/>
      <c r="F120" s="1"/>
      <c r="G120" s="1"/>
    </row>
    <row r="121" spans="1:8">
      <c r="A121" s="1" t="s">
        <v>12</v>
      </c>
      <c r="B121" s="1" t="s">
        <v>13</v>
      </c>
      <c r="C121" s="1" t="s">
        <v>8</v>
      </c>
      <c r="D121" s="1" t="s">
        <v>14</v>
      </c>
      <c r="E121" s="1" t="s">
        <v>4</v>
      </c>
      <c r="F121" s="1" t="s">
        <v>15</v>
      </c>
      <c r="G121" s="1" t="s">
        <v>7</v>
      </c>
      <c r="H121" s="1" t="s">
        <v>3</v>
      </c>
    </row>
    <row r="122" spans="1:8">
      <c r="A122" t="str">
        <f>B114</f>
        <v>copper current collector production, for Li-O2 battery</v>
      </c>
      <c r="B122" s="4">
        <v>1</v>
      </c>
      <c r="C122" t="str">
        <f>B118</f>
        <v>kilogram</v>
      </c>
      <c r="E122" t="str">
        <f>B115</f>
        <v>RER</v>
      </c>
      <c r="F122" t="s">
        <v>20</v>
      </c>
      <c r="G122" t="str">
        <f>B117</f>
        <v>copper current collector</v>
      </c>
    </row>
    <row r="123" spans="1:8">
      <c r="A123" t="s">
        <v>109</v>
      </c>
      <c r="B123" s="4">
        <v>0.71299999999999997</v>
      </c>
      <c r="C123" t="s">
        <v>9</v>
      </c>
      <c r="E123" t="s">
        <v>5</v>
      </c>
      <c r="F123" t="s">
        <v>29</v>
      </c>
      <c r="G123" t="s">
        <v>110</v>
      </c>
    </row>
    <row r="124" spans="1:8">
      <c r="A124" t="s">
        <v>89</v>
      </c>
      <c r="B124" s="4">
        <v>4.6000000000000001E-10</v>
      </c>
      <c r="C124" t="s">
        <v>8</v>
      </c>
      <c r="E124" t="s">
        <v>5</v>
      </c>
      <c r="F124" t="s">
        <v>29</v>
      </c>
      <c r="G124" t="s">
        <v>90</v>
      </c>
    </row>
    <row r="125" spans="1:8">
      <c r="A125" t="s">
        <v>111</v>
      </c>
      <c r="B125" s="4">
        <v>1</v>
      </c>
      <c r="C125" t="s">
        <v>9</v>
      </c>
      <c r="E125" t="s">
        <v>5</v>
      </c>
      <c r="F125" t="s">
        <v>29</v>
      </c>
      <c r="G125" t="s">
        <v>112</v>
      </c>
    </row>
    <row r="126" spans="1:8">
      <c r="A126" t="s">
        <v>91</v>
      </c>
      <c r="B126" s="4">
        <v>0.2</v>
      </c>
      <c r="C126" t="s">
        <v>92</v>
      </c>
      <c r="E126" t="s">
        <v>66</v>
      </c>
      <c r="F126" t="s">
        <v>29</v>
      </c>
      <c r="G126" t="s">
        <v>93</v>
      </c>
    </row>
    <row r="127" spans="1:8">
      <c r="A127" t="s">
        <v>94</v>
      </c>
      <c r="B127" s="4">
        <v>0.1</v>
      </c>
      <c r="C127" t="s">
        <v>92</v>
      </c>
      <c r="E127" t="s">
        <v>51</v>
      </c>
      <c r="F127" t="s">
        <v>29</v>
      </c>
      <c r="G127" t="s">
        <v>95</v>
      </c>
    </row>
    <row r="130" spans="1:8" ht="15.75">
      <c r="A130" s="3" t="s">
        <v>2</v>
      </c>
      <c r="B130" s="3" t="s">
        <v>22</v>
      </c>
    </row>
    <row r="131" spans="1:8">
      <c r="A131" t="s">
        <v>4</v>
      </c>
      <c r="B131" t="s">
        <v>51</v>
      </c>
    </row>
    <row r="132" spans="1:8">
      <c r="A132" t="s">
        <v>6</v>
      </c>
      <c r="B132">
        <v>1</v>
      </c>
    </row>
    <row r="133" spans="1:8">
      <c r="A133" t="s">
        <v>7</v>
      </c>
      <c r="B133" t="s">
        <v>35</v>
      </c>
    </row>
    <row r="134" spans="1:8">
      <c r="A134" t="s">
        <v>8</v>
      </c>
      <c r="B134" t="s">
        <v>9</v>
      </c>
    </row>
    <row r="135" spans="1:8">
      <c r="A135" t="s">
        <v>10</v>
      </c>
      <c r="B135" t="s">
        <v>17</v>
      </c>
    </row>
    <row r="136" spans="1:8">
      <c r="A136" s="1" t="s">
        <v>11</v>
      </c>
      <c r="B136" s="1"/>
      <c r="C136" s="1"/>
      <c r="D136" s="1"/>
      <c r="E136" s="1"/>
      <c r="F136" s="1"/>
      <c r="G136" s="1"/>
    </row>
    <row r="137" spans="1:8">
      <c r="A137" s="1" t="s">
        <v>12</v>
      </c>
      <c r="B137" s="1" t="s">
        <v>13</v>
      </c>
      <c r="C137" s="1" t="s">
        <v>8</v>
      </c>
      <c r="D137" s="1" t="s">
        <v>14</v>
      </c>
      <c r="E137" s="1" t="s">
        <v>4</v>
      </c>
      <c r="F137" s="1" t="s">
        <v>15</v>
      </c>
      <c r="G137" s="1" t="s">
        <v>7</v>
      </c>
      <c r="H137" s="1" t="s">
        <v>3</v>
      </c>
    </row>
    <row r="138" spans="1:8">
      <c r="A138" t="str">
        <f>B130</f>
        <v>aluminium current collector production, for Li-O2 battery</v>
      </c>
      <c r="B138" s="4">
        <v>1</v>
      </c>
      <c r="C138" t="str">
        <f>B134</f>
        <v>kilogram</v>
      </c>
      <c r="E138" t="str">
        <f>B131</f>
        <v>RER</v>
      </c>
      <c r="F138" t="s">
        <v>20</v>
      </c>
      <c r="G138" t="str">
        <f>B133</f>
        <v>aluminium current collector</v>
      </c>
    </row>
    <row r="139" spans="1:8">
      <c r="A139" t="s">
        <v>113</v>
      </c>
      <c r="B139" s="4">
        <v>0.82499999999999996</v>
      </c>
      <c r="C139" t="s">
        <v>9</v>
      </c>
      <c r="E139" t="s">
        <v>115</v>
      </c>
      <c r="F139" t="s">
        <v>29</v>
      </c>
      <c r="G139" t="s">
        <v>114</v>
      </c>
    </row>
    <row r="140" spans="1:8">
      <c r="A140" t="s">
        <v>116</v>
      </c>
      <c r="B140" s="4">
        <v>1</v>
      </c>
      <c r="C140" t="s">
        <v>9</v>
      </c>
      <c r="E140" t="s">
        <v>51</v>
      </c>
      <c r="F140" t="s">
        <v>29</v>
      </c>
      <c r="G140" t="s">
        <v>116</v>
      </c>
    </row>
    <row r="141" spans="1:8">
      <c r="A141" t="s">
        <v>91</v>
      </c>
      <c r="B141" s="4">
        <v>0.2</v>
      </c>
      <c r="C141" t="s">
        <v>92</v>
      </c>
      <c r="E141" t="s">
        <v>66</v>
      </c>
      <c r="F141" t="s">
        <v>29</v>
      </c>
      <c r="G141" t="s">
        <v>93</v>
      </c>
    </row>
    <row r="142" spans="1:8">
      <c r="A142" t="s">
        <v>94</v>
      </c>
      <c r="B142" s="4">
        <v>0.1</v>
      </c>
      <c r="C142" t="s">
        <v>92</v>
      </c>
      <c r="E142" t="s">
        <v>51</v>
      </c>
      <c r="F142" t="s">
        <v>29</v>
      </c>
      <c r="G142" t="s">
        <v>95</v>
      </c>
    </row>
    <row r="145" spans="1:8" ht="15.75">
      <c r="A145" s="3" t="s">
        <v>2</v>
      </c>
      <c r="B145" s="3" t="s">
        <v>26</v>
      </c>
    </row>
    <row r="146" spans="1:8">
      <c r="A146" t="s">
        <v>4</v>
      </c>
      <c r="B146" t="s">
        <v>51</v>
      </c>
    </row>
    <row r="147" spans="1:8">
      <c r="A147" t="s">
        <v>6</v>
      </c>
      <c r="B147">
        <v>1</v>
      </c>
    </row>
    <row r="148" spans="1:8">
      <c r="A148" t="s">
        <v>7</v>
      </c>
      <c r="B148" t="s">
        <v>39</v>
      </c>
    </row>
    <row r="149" spans="1:8">
      <c r="A149" t="s">
        <v>8</v>
      </c>
      <c r="B149" t="s">
        <v>9</v>
      </c>
    </row>
    <row r="150" spans="1:8">
      <c r="A150" t="s">
        <v>10</v>
      </c>
      <c r="B150" t="s">
        <v>17</v>
      </c>
    </row>
    <row r="151" spans="1:8">
      <c r="A151" s="1" t="s">
        <v>11</v>
      </c>
      <c r="B151" s="1"/>
      <c r="C151" s="1"/>
      <c r="D151" s="1"/>
      <c r="E151" s="1"/>
      <c r="F151" s="1"/>
      <c r="G151" s="1"/>
    </row>
    <row r="152" spans="1:8">
      <c r="A152" s="1" t="s">
        <v>12</v>
      </c>
      <c r="B152" s="1" t="s">
        <v>13</v>
      </c>
      <c r="C152" s="1" t="s">
        <v>8</v>
      </c>
      <c r="D152" s="1" t="s">
        <v>14</v>
      </c>
      <c r="E152" s="1" t="s">
        <v>4</v>
      </c>
      <c r="F152" s="1" t="s">
        <v>15</v>
      </c>
      <c r="G152" s="1" t="s">
        <v>7</v>
      </c>
      <c r="H152" s="1" t="s">
        <v>3</v>
      </c>
    </row>
    <row r="153" spans="1:8">
      <c r="A153" t="str">
        <f>B145</f>
        <v>terminals production, for Li-O2 battery</v>
      </c>
      <c r="B153">
        <v>1</v>
      </c>
      <c r="C153" t="str">
        <f>B149</f>
        <v>kilogram</v>
      </c>
      <c r="E153" t="str">
        <f>B146</f>
        <v>RER</v>
      </c>
      <c r="F153" t="s">
        <v>20</v>
      </c>
      <c r="G153" t="str">
        <f>B148</f>
        <v>terminals</v>
      </c>
    </row>
    <row r="154" spans="1:8">
      <c r="A154" t="s">
        <v>113</v>
      </c>
      <c r="B154">
        <v>0.82499999999999996</v>
      </c>
      <c r="C154" t="s">
        <v>9</v>
      </c>
      <c r="E154" t="s">
        <v>115</v>
      </c>
      <c r="F154" t="s">
        <v>29</v>
      </c>
      <c r="G154" t="s">
        <v>114</v>
      </c>
      <c r="H154">
        <f>184*B$24*B154</f>
        <v>8.6525999999999996</v>
      </c>
    </row>
    <row r="155" spans="1:8">
      <c r="A155" t="s">
        <v>117</v>
      </c>
      <c r="B155">
        <f>45/1000</f>
        <v>4.4999999999999998E-2</v>
      </c>
      <c r="C155" t="s">
        <v>9</v>
      </c>
      <c r="E155" t="s">
        <v>51</v>
      </c>
      <c r="F155" t="s">
        <v>29</v>
      </c>
      <c r="G155" t="s">
        <v>118</v>
      </c>
      <c r="H155">
        <f t="shared" ref="H155:H164" si="0">184*B$24*B155</f>
        <v>0.47195999999999994</v>
      </c>
    </row>
    <row r="156" spans="1:8">
      <c r="A156" t="s">
        <v>119</v>
      </c>
      <c r="B156">
        <f>0.0000000000349</f>
        <v>3.4899999999999997E-11</v>
      </c>
      <c r="C156" t="s">
        <v>8</v>
      </c>
      <c r="E156" t="s">
        <v>51</v>
      </c>
      <c r="F156" t="s">
        <v>29</v>
      </c>
      <c r="G156" t="s">
        <v>120</v>
      </c>
      <c r="H156">
        <f t="shared" si="0"/>
        <v>3.6603119999999994E-10</v>
      </c>
    </row>
    <row r="157" spans="1:8">
      <c r="A157" t="s">
        <v>89</v>
      </c>
      <c r="B157" s="4">
        <v>3.5300000000000002E-10</v>
      </c>
      <c r="C157" t="s">
        <v>8</v>
      </c>
      <c r="E157" t="s">
        <v>5</v>
      </c>
      <c r="F157" t="s">
        <v>29</v>
      </c>
      <c r="G157" t="s">
        <v>90</v>
      </c>
      <c r="H157">
        <f t="shared" si="0"/>
        <v>3.702264E-9</v>
      </c>
    </row>
    <row r="158" spans="1:8">
      <c r="A158" t="s">
        <v>121</v>
      </c>
      <c r="B158">
        <v>0.71299999999999997</v>
      </c>
      <c r="C158" t="s">
        <v>9</v>
      </c>
      <c r="E158" t="s">
        <v>5</v>
      </c>
      <c r="F158" t="s">
        <v>29</v>
      </c>
      <c r="G158" t="s">
        <v>122</v>
      </c>
      <c r="H158">
        <f t="shared" si="0"/>
        <v>7.477943999999999</v>
      </c>
    </row>
    <row r="159" spans="1:8">
      <c r="A159" t="s">
        <v>123</v>
      </c>
      <c r="B159">
        <f>0.234</f>
        <v>0.23400000000000001</v>
      </c>
      <c r="C159" t="s">
        <v>9</v>
      </c>
      <c r="E159" t="s">
        <v>66</v>
      </c>
      <c r="F159" t="s">
        <v>29</v>
      </c>
      <c r="G159" t="s">
        <v>124</v>
      </c>
      <c r="H159">
        <f t="shared" si="0"/>
        <v>2.4541919999999999</v>
      </c>
    </row>
    <row r="160" spans="1:8">
      <c r="A160" t="s">
        <v>125</v>
      </c>
      <c r="B160">
        <v>0.23200000000000001</v>
      </c>
      <c r="C160" t="s">
        <v>9</v>
      </c>
      <c r="E160" t="s">
        <v>5</v>
      </c>
      <c r="F160" t="s">
        <v>29</v>
      </c>
      <c r="G160" t="s">
        <v>116</v>
      </c>
      <c r="H160">
        <f t="shared" si="0"/>
        <v>2.4332159999999998</v>
      </c>
    </row>
    <row r="161" spans="1:8">
      <c r="A161" t="s">
        <v>111</v>
      </c>
      <c r="B161">
        <v>0.76800000000000002</v>
      </c>
      <c r="C161" t="s">
        <v>9</v>
      </c>
      <c r="E161" t="s">
        <v>5</v>
      </c>
      <c r="F161" t="s">
        <v>29</v>
      </c>
      <c r="G161" t="s">
        <v>112</v>
      </c>
      <c r="H161">
        <f t="shared" si="0"/>
        <v>8.0547839999999997</v>
      </c>
    </row>
    <row r="162" spans="1:8">
      <c r="A162" t="s">
        <v>91</v>
      </c>
      <c r="B162">
        <v>0.2</v>
      </c>
      <c r="C162" t="s">
        <v>92</v>
      </c>
      <c r="E162" t="s">
        <v>66</v>
      </c>
      <c r="F162" t="s">
        <v>29</v>
      </c>
      <c r="G162" t="s">
        <v>93</v>
      </c>
      <c r="H162">
        <f t="shared" si="0"/>
        <v>2.0975999999999999</v>
      </c>
    </row>
    <row r="163" spans="1:8">
      <c r="A163" t="s">
        <v>94</v>
      </c>
      <c r="B163">
        <v>0.1</v>
      </c>
      <c r="C163" t="s">
        <v>92</v>
      </c>
      <c r="E163" t="s">
        <v>51</v>
      </c>
      <c r="F163" t="s">
        <v>29</v>
      </c>
      <c r="G163" t="s">
        <v>95</v>
      </c>
      <c r="H163">
        <f t="shared" si="0"/>
        <v>1.0488</v>
      </c>
    </row>
    <row r="164" spans="1:8">
      <c r="A164" t="s">
        <v>126</v>
      </c>
      <c r="B164">
        <f>-18/1000</f>
        <v>-1.7999999999999999E-2</v>
      </c>
      <c r="C164" t="s">
        <v>9</v>
      </c>
      <c r="E164" t="s">
        <v>66</v>
      </c>
      <c r="F164" t="s">
        <v>29</v>
      </c>
      <c r="G164" t="s">
        <v>127</v>
      </c>
      <c r="H164">
        <f t="shared" si="0"/>
        <v>-0.18878399999999998</v>
      </c>
    </row>
    <row r="167" spans="1:8" ht="15.75">
      <c r="A167" s="3" t="s">
        <v>2</v>
      </c>
      <c r="B167" s="3" t="s">
        <v>25</v>
      </c>
    </row>
    <row r="168" spans="1:8">
      <c r="A168" t="s">
        <v>4</v>
      </c>
      <c r="B168" t="s">
        <v>51</v>
      </c>
    </row>
    <row r="169" spans="1:8">
      <c r="A169" t="s">
        <v>6</v>
      </c>
      <c r="B169">
        <v>1</v>
      </c>
    </row>
    <row r="170" spans="1:8">
      <c r="A170" t="s">
        <v>7</v>
      </c>
      <c r="B170" t="s">
        <v>38</v>
      </c>
    </row>
    <row r="171" spans="1:8">
      <c r="A171" t="s">
        <v>8</v>
      </c>
      <c r="B171" t="s">
        <v>9</v>
      </c>
    </row>
    <row r="172" spans="1:8">
      <c r="A172" t="s">
        <v>10</v>
      </c>
      <c r="B172" t="s">
        <v>17</v>
      </c>
    </row>
    <row r="173" spans="1:8">
      <c r="A173" s="1" t="s">
        <v>11</v>
      </c>
      <c r="B173" s="1"/>
      <c r="C173" s="1"/>
      <c r="D173" s="1"/>
      <c r="E173" s="1"/>
      <c r="F173" s="1"/>
      <c r="G173" s="1"/>
    </row>
    <row r="174" spans="1:8">
      <c r="A174" s="1" t="s">
        <v>12</v>
      </c>
      <c r="B174" s="1" t="s">
        <v>13</v>
      </c>
      <c r="C174" s="1" t="s">
        <v>8</v>
      </c>
      <c r="D174" s="1" t="s">
        <v>14</v>
      </c>
      <c r="E174" s="1" t="s">
        <v>4</v>
      </c>
      <c r="F174" s="1" t="s">
        <v>15</v>
      </c>
      <c r="G174" s="1" t="s">
        <v>7</v>
      </c>
      <c r="H174" s="1" t="s">
        <v>3</v>
      </c>
    </row>
    <row r="175" spans="1:8">
      <c r="A175" t="str">
        <f>B167</f>
        <v>multilayer film production, for Li-O2 battery</v>
      </c>
      <c r="B175">
        <v>1</v>
      </c>
      <c r="C175" t="str">
        <f>B171</f>
        <v>kilogram</v>
      </c>
      <c r="E175" t="str">
        <f>B168</f>
        <v>RER</v>
      </c>
      <c r="F175" t="s">
        <v>20</v>
      </c>
      <c r="G175" t="str">
        <f>B170</f>
        <v>multilayer film</v>
      </c>
    </row>
    <row r="176" spans="1:8">
      <c r="A176" t="s">
        <v>113</v>
      </c>
      <c r="B176">
        <v>0.55000000000000004</v>
      </c>
      <c r="C176" t="s">
        <v>9</v>
      </c>
      <c r="E176" t="s">
        <v>115</v>
      </c>
      <c r="F176" t="s">
        <v>29</v>
      </c>
      <c r="G176" t="s">
        <v>114</v>
      </c>
      <c r="H176">
        <f>184*B$23*B176</f>
        <v>3.7444000000000002</v>
      </c>
    </row>
    <row r="177" spans="1:8">
      <c r="A177" t="s">
        <v>117</v>
      </c>
      <c r="B177">
        <v>0.129</v>
      </c>
      <c r="C177" t="s">
        <v>9</v>
      </c>
      <c r="E177" t="s">
        <v>51</v>
      </c>
      <c r="F177" t="s">
        <v>29</v>
      </c>
      <c r="G177" t="s">
        <v>118</v>
      </c>
      <c r="H177">
        <f t="shared" ref="H177:H182" si="1">184*B$23*B177</f>
        <v>0.87823200000000001</v>
      </c>
    </row>
    <row r="178" spans="1:8">
      <c r="A178" t="s">
        <v>128</v>
      </c>
      <c r="B178">
        <v>0.20599999999999999</v>
      </c>
      <c r="C178" t="s">
        <v>9</v>
      </c>
      <c r="E178" t="s">
        <v>5</v>
      </c>
      <c r="F178" t="s">
        <v>29</v>
      </c>
      <c r="G178" t="s">
        <v>129</v>
      </c>
      <c r="H178">
        <f t="shared" si="1"/>
        <v>1.4024479999999999</v>
      </c>
    </row>
    <row r="179" spans="1:8">
      <c r="A179" t="s">
        <v>130</v>
      </c>
      <c r="B179">
        <v>0.13700000000000001</v>
      </c>
      <c r="C179" t="s">
        <v>9</v>
      </c>
      <c r="E179" t="s">
        <v>5</v>
      </c>
      <c r="F179" t="s">
        <v>29</v>
      </c>
      <c r="G179" t="s">
        <v>131</v>
      </c>
      <c r="H179">
        <f t="shared" si="1"/>
        <v>0.93269600000000008</v>
      </c>
    </row>
    <row r="180" spans="1:8">
      <c r="A180" t="s">
        <v>125</v>
      </c>
      <c r="B180">
        <v>0.66700000000000004</v>
      </c>
      <c r="C180" t="s">
        <v>9</v>
      </c>
      <c r="E180" t="s">
        <v>5</v>
      </c>
      <c r="F180" t="s">
        <v>29</v>
      </c>
      <c r="G180" t="s">
        <v>116</v>
      </c>
      <c r="H180">
        <f t="shared" si="1"/>
        <v>4.5409360000000003</v>
      </c>
    </row>
    <row r="181" spans="1:8">
      <c r="A181" t="s">
        <v>83</v>
      </c>
      <c r="B181">
        <v>0.33300000000000002</v>
      </c>
      <c r="C181" t="s">
        <v>9</v>
      </c>
      <c r="E181" t="s">
        <v>5</v>
      </c>
      <c r="F181" t="s">
        <v>29</v>
      </c>
      <c r="G181" t="s">
        <v>84</v>
      </c>
      <c r="H181">
        <f t="shared" si="1"/>
        <v>2.267064</v>
      </c>
    </row>
    <row r="182" spans="1:8">
      <c r="A182" t="s">
        <v>126</v>
      </c>
      <c r="B182">
        <f>-21/1000</f>
        <v>-2.1000000000000001E-2</v>
      </c>
      <c r="C182" t="s">
        <v>9</v>
      </c>
      <c r="E182" t="s">
        <v>66</v>
      </c>
      <c r="F182" t="s">
        <v>29</v>
      </c>
      <c r="G182" t="s">
        <v>127</v>
      </c>
      <c r="H182">
        <f t="shared" si="1"/>
        <v>-0.14296800000000001</v>
      </c>
    </row>
    <row r="185" spans="1:8" ht="15.75">
      <c r="A185" s="3" t="s">
        <v>2</v>
      </c>
      <c r="B185" s="3" t="s">
        <v>133</v>
      </c>
    </row>
    <row r="186" spans="1:8">
      <c r="A186" t="s">
        <v>4</v>
      </c>
      <c r="B186" t="s">
        <v>51</v>
      </c>
    </row>
    <row r="187" spans="1:8">
      <c r="A187" t="s">
        <v>6</v>
      </c>
      <c r="B187">
        <v>1</v>
      </c>
    </row>
    <row r="188" spans="1:8">
      <c r="A188" t="s">
        <v>7</v>
      </c>
      <c r="B188" t="s">
        <v>132</v>
      </c>
    </row>
    <row r="189" spans="1:8">
      <c r="A189" t="s">
        <v>8</v>
      </c>
      <c r="B189" t="s">
        <v>9</v>
      </c>
    </row>
    <row r="190" spans="1:8">
      <c r="A190" t="s">
        <v>10</v>
      </c>
      <c r="B190" t="s">
        <v>17</v>
      </c>
    </row>
    <row r="191" spans="1:8">
      <c r="A191" s="1" t="s">
        <v>11</v>
      </c>
      <c r="B191" s="1"/>
      <c r="C191" s="1"/>
      <c r="D191" s="1"/>
      <c r="E191" s="1"/>
      <c r="F191" s="1"/>
      <c r="G191" s="1"/>
    </row>
    <row r="192" spans="1:8">
      <c r="A192" s="1" t="s">
        <v>12</v>
      </c>
      <c r="B192" s="1" t="s">
        <v>13</v>
      </c>
      <c r="C192" s="1" t="s">
        <v>8</v>
      </c>
      <c r="D192" s="1" t="s">
        <v>14</v>
      </c>
      <c r="E192" s="1" t="s">
        <v>4</v>
      </c>
      <c r="F192" s="1" t="s">
        <v>15</v>
      </c>
      <c r="G192" s="1" t="s">
        <v>7</v>
      </c>
      <c r="H192" s="1" t="s">
        <v>3</v>
      </c>
    </row>
    <row r="193" spans="1:8">
      <c r="A193" t="str">
        <f>B185</f>
        <v>oxygen tank production, for Li-O2 battery</v>
      </c>
      <c r="B193">
        <v>1</v>
      </c>
      <c r="C193" t="str">
        <f>B189</f>
        <v>kilogram</v>
      </c>
      <c r="E193" t="str">
        <f>B186</f>
        <v>RER</v>
      </c>
      <c r="F193" t="s">
        <v>20</v>
      </c>
      <c r="G193" t="str">
        <f>B188</f>
        <v>oxygen tank</v>
      </c>
    </row>
    <row r="194" spans="1:8">
      <c r="A194" t="s">
        <v>67</v>
      </c>
      <c r="B194">
        <f>0.236/3.6</f>
        <v>6.5555555555555547E-2</v>
      </c>
      <c r="C194" t="s">
        <v>69</v>
      </c>
      <c r="E194" t="s">
        <v>66</v>
      </c>
      <c r="F194" t="s">
        <v>29</v>
      </c>
      <c r="G194" t="s">
        <v>68</v>
      </c>
    </row>
    <row r="195" spans="1:8">
      <c r="A195" t="s">
        <v>134</v>
      </c>
      <c r="B195">
        <v>1</v>
      </c>
      <c r="C195" t="s">
        <v>9</v>
      </c>
      <c r="E195" t="s">
        <v>5</v>
      </c>
      <c r="F195" t="s">
        <v>29</v>
      </c>
      <c r="G195" t="s">
        <v>135</v>
      </c>
    </row>
    <row r="198" spans="1:8" ht="15.75">
      <c r="A198" s="3" t="s">
        <v>2</v>
      </c>
      <c r="B198" s="3" t="s">
        <v>137</v>
      </c>
    </row>
    <row r="199" spans="1:8">
      <c r="A199" t="s">
        <v>3</v>
      </c>
      <c r="B199" t="s">
        <v>136</v>
      </c>
    </row>
    <row r="200" spans="1:8">
      <c r="A200" t="s">
        <v>4</v>
      </c>
      <c r="B200" t="s">
        <v>51</v>
      </c>
    </row>
    <row r="201" spans="1:8">
      <c r="A201" t="s">
        <v>6</v>
      </c>
      <c r="B201">
        <v>1</v>
      </c>
    </row>
    <row r="202" spans="1:8">
      <c r="A202" t="s">
        <v>7</v>
      </c>
      <c r="B202" t="s">
        <v>138</v>
      </c>
    </row>
    <row r="203" spans="1:8">
      <c r="A203" t="s">
        <v>8</v>
      </c>
      <c r="B203" t="s">
        <v>9</v>
      </c>
    </row>
    <row r="204" spans="1:8">
      <c r="A204" t="s">
        <v>10</v>
      </c>
      <c r="B204" t="s">
        <v>17</v>
      </c>
    </row>
    <row r="205" spans="1:8">
      <c r="A205" s="1" t="s">
        <v>11</v>
      </c>
      <c r="B205" s="1"/>
      <c r="C205" s="1"/>
      <c r="D205" s="1"/>
      <c r="E205" s="1"/>
      <c r="F205" s="1"/>
      <c r="G205" s="1"/>
    </row>
    <row r="206" spans="1:8">
      <c r="A206" s="1" t="s">
        <v>12</v>
      </c>
      <c r="B206" s="1" t="s">
        <v>13</v>
      </c>
      <c r="C206" s="1" t="s">
        <v>8</v>
      </c>
      <c r="D206" s="1" t="s">
        <v>14</v>
      </c>
      <c r="E206" s="1" t="s">
        <v>4</v>
      </c>
      <c r="F206" s="1" t="s">
        <v>15</v>
      </c>
      <c r="G206" s="1" t="s">
        <v>7</v>
      </c>
      <c r="H206" s="1" t="s">
        <v>3</v>
      </c>
    </row>
    <row r="207" spans="1:8">
      <c r="A207" t="str">
        <f>B198</f>
        <v>module packaging, for Li-O2 battery</v>
      </c>
      <c r="B207">
        <v>1</v>
      </c>
      <c r="C207" t="str">
        <f>B203</f>
        <v>kilogram</v>
      </c>
      <c r="E207" t="str">
        <f>B200</f>
        <v>RER</v>
      </c>
      <c r="F207" t="s">
        <v>20</v>
      </c>
      <c r="G207" t="str">
        <f>B202</f>
        <v>module packaging</v>
      </c>
    </row>
    <row r="208" spans="1:8">
      <c r="A208" t="s">
        <v>170</v>
      </c>
      <c r="B208">
        <v>0.23</v>
      </c>
      <c r="C208" t="s">
        <v>9</v>
      </c>
      <c r="E208" t="s">
        <v>5</v>
      </c>
      <c r="F208" t="s">
        <v>29</v>
      </c>
      <c r="G208" t="s">
        <v>171</v>
      </c>
      <c r="H208">
        <f>B$272*B208</f>
        <v>4.4856969696969697</v>
      </c>
    </row>
    <row r="209" spans="1:8">
      <c r="A209" t="s">
        <v>119</v>
      </c>
      <c r="B209" s="4">
        <v>9.7499999999999999E-11</v>
      </c>
      <c r="C209" t="s">
        <v>8</v>
      </c>
      <c r="E209" t="s">
        <v>51</v>
      </c>
      <c r="F209" t="s">
        <v>29</v>
      </c>
      <c r="G209" t="s">
        <v>120</v>
      </c>
      <c r="H209">
        <f t="shared" ref="H209:H220" si="2">B$272*B209</f>
        <v>1.9015454545454548E-9</v>
      </c>
    </row>
    <row r="210" spans="1:8">
      <c r="A210" t="s">
        <v>113</v>
      </c>
      <c r="B210">
        <v>0.82499999999999996</v>
      </c>
      <c r="C210" t="s">
        <v>9</v>
      </c>
      <c r="E210" t="s">
        <v>115</v>
      </c>
      <c r="F210" t="s">
        <v>29</v>
      </c>
      <c r="G210" t="s">
        <v>114</v>
      </c>
      <c r="H210">
        <f t="shared" si="2"/>
        <v>16.09</v>
      </c>
    </row>
    <row r="211" spans="1:8">
      <c r="A211" t="s">
        <v>139</v>
      </c>
      <c r="B211">
        <v>0.115</v>
      </c>
      <c r="C211" t="s">
        <v>9</v>
      </c>
      <c r="E211" t="s">
        <v>51</v>
      </c>
      <c r="F211" t="s">
        <v>29</v>
      </c>
      <c r="G211" t="s">
        <v>139</v>
      </c>
      <c r="H211">
        <f t="shared" si="2"/>
        <v>2.2428484848484849</v>
      </c>
    </row>
    <row r="212" spans="1:8">
      <c r="A212" t="s">
        <v>140</v>
      </c>
      <c r="B212">
        <v>0.6</v>
      </c>
      <c r="C212" t="s">
        <v>141</v>
      </c>
      <c r="E212" t="s">
        <v>51</v>
      </c>
      <c r="F212" t="s">
        <v>29</v>
      </c>
      <c r="G212" t="s">
        <v>140</v>
      </c>
      <c r="H212">
        <f t="shared" si="2"/>
        <v>11.701818181818181</v>
      </c>
    </row>
    <row r="213" spans="1:8">
      <c r="A213" t="s">
        <v>175</v>
      </c>
      <c r="B213">
        <v>4.9000000000000002E-2</v>
      </c>
      <c r="C213" t="s">
        <v>9</v>
      </c>
      <c r="E213" t="s">
        <v>5</v>
      </c>
      <c r="F213" t="s">
        <v>29</v>
      </c>
      <c r="G213" t="s">
        <v>174</v>
      </c>
      <c r="H213">
        <f t="shared" si="2"/>
        <v>0.95564848484848497</v>
      </c>
    </row>
    <row r="214" spans="1:8">
      <c r="A214" t="s">
        <v>142</v>
      </c>
      <c r="B214">
        <v>0.33300000000000002</v>
      </c>
      <c r="C214" t="s">
        <v>9</v>
      </c>
      <c r="E214" t="s">
        <v>51</v>
      </c>
      <c r="F214" t="s">
        <v>29</v>
      </c>
      <c r="G214" t="s">
        <v>142</v>
      </c>
      <c r="H214">
        <f t="shared" si="2"/>
        <v>6.4945090909090917</v>
      </c>
    </row>
    <row r="215" spans="1:8">
      <c r="A215" t="s">
        <v>143</v>
      </c>
      <c r="B215" s="4">
        <v>2.4599999999999998E-10</v>
      </c>
      <c r="C215" t="s">
        <v>8</v>
      </c>
      <c r="E215" t="s">
        <v>51</v>
      </c>
      <c r="F215" t="s">
        <v>29</v>
      </c>
      <c r="G215" t="s">
        <v>144</v>
      </c>
      <c r="H215">
        <f t="shared" si="2"/>
        <v>4.7977454545454543E-9</v>
      </c>
    </row>
    <row r="216" spans="1:8">
      <c r="A216" t="s">
        <v>145</v>
      </c>
      <c r="B216">
        <v>6.7000000000000004E-2</v>
      </c>
      <c r="C216" t="s">
        <v>9</v>
      </c>
      <c r="E216" t="s">
        <v>51</v>
      </c>
      <c r="F216" t="s">
        <v>29</v>
      </c>
      <c r="G216" t="s">
        <v>145</v>
      </c>
      <c r="H216">
        <f t="shared" si="2"/>
        <v>1.3067030303030305</v>
      </c>
    </row>
    <row r="217" spans="1:8">
      <c r="A217" t="s">
        <v>125</v>
      </c>
      <c r="B217">
        <v>0.65500000000000003</v>
      </c>
      <c r="C217" t="s">
        <v>9</v>
      </c>
      <c r="E217" t="s">
        <v>5</v>
      </c>
      <c r="F217" t="s">
        <v>29</v>
      </c>
      <c r="G217" t="s">
        <v>116</v>
      </c>
      <c r="H217">
        <f t="shared" si="2"/>
        <v>12.77448484848485</v>
      </c>
    </row>
    <row r="218" spans="1:8">
      <c r="A218" t="s">
        <v>91</v>
      </c>
      <c r="B218">
        <v>0.2</v>
      </c>
      <c r="C218" t="s">
        <v>92</v>
      </c>
      <c r="E218" t="s">
        <v>66</v>
      </c>
      <c r="F218" t="s">
        <v>29</v>
      </c>
      <c r="G218" t="s">
        <v>93</v>
      </c>
      <c r="H218">
        <f t="shared" si="2"/>
        <v>3.9006060606060609</v>
      </c>
    </row>
    <row r="219" spans="1:8">
      <c r="A219" t="s">
        <v>94</v>
      </c>
      <c r="B219">
        <v>0.1</v>
      </c>
      <c r="C219" t="s">
        <v>92</v>
      </c>
      <c r="E219" t="s">
        <v>51</v>
      </c>
      <c r="F219" t="s">
        <v>29</v>
      </c>
      <c r="G219" t="s">
        <v>95</v>
      </c>
      <c r="H219">
        <f t="shared" si="2"/>
        <v>1.9503030303030304</v>
      </c>
    </row>
    <row r="220" spans="1:8">
      <c r="A220" t="s">
        <v>126</v>
      </c>
      <c r="B220">
        <f>-195/1000</f>
        <v>-0.19500000000000001</v>
      </c>
      <c r="C220" t="s">
        <v>9</v>
      </c>
      <c r="E220" t="s">
        <v>66</v>
      </c>
      <c r="F220" t="s">
        <v>29</v>
      </c>
      <c r="G220" t="s">
        <v>127</v>
      </c>
      <c r="H220">
        <f t="shared" si="2"/>
        <v>-3.8030909090909093</v>
      </c>
    </row>
    <row r="223" spans="1:8" ht="15.75">
      <c r="A223" s="3" t="s">
        <v>2</v>
      </c>
      <c r="B223" s="3" t="s">
        <v>146</v>
      </c>
    </row>
    <row r="224" spans="1:8">
      <c r="A224" t="s">
        <v>3</v>
      </c>
      <c r="B224" t="s">
        <v>136</v>
      </c>
    </row>
    <row r="225" spans="1:8">
      <c r="A225" t="s">
        <v>4</v>
      </c>
      <c r="B225" t="s">
        <v>51</v>
      </c>
    </row>
    <row r="226" spans="1:8">
      <c r="A226" t="s">
        <v>6</v>
      </c>
      <c r="B226">
        <v>1</v>
      </c>
    </row>
    <row r="227" spans="1:8">
      <c r="A227" t="s">
        <v>7</v>
      </c>
      <c r="B227" t="s">
        <v>147</v>
      </c>
    </row>
    <row r="228" spans="1:8">
      <c r="A228" t="s">
        <v>8</v>
      </c>
      <c r="B228" t="s">
        <v>9</v>
      </c>
    </row>
    <row r="229" spans="1:8">
      <c r="A229" t="s">
        <v>10</v>
      </c>
      <c r="B229" t="s">
        <v>17</v>
      </c>
    </row>
    <row r="230" spans="1:8">
      <c r="A230" s="1" t="s">
        <v>11</v>
      </c>
      <c r="B230" s="1"/>
      <c r="C230" s="1"/>
      <c r="D230" s="1"/>
      <c r="E230" s="1"/>
      <c r="F230" s="1"/>
      <c r="G230" s="1"/>
    </row>
    <row r="231" spans="1:8">
      <c r="A231" s="1" t="s">
        <v>12</v>
      </c>
      <c r="B231" s="1" t="s">
        <v>13</v>
      </c>
      <c r="C231" s="1" t="s">
        <v>8</v>
      </c>
      <c r="D231" s="1" t="s">
        <v>14</v>
      </c>
      <c r="E231" s="1" t="s">
        <v>4</v>
      </c>
      <c r="F231" s="1" t="s">
        <v>15</v>
      </c>
      <c r="G231" s="1" t="s">
        <v>7</v>
      </c>
      <c r="H231" s="1" t="s">
        <v>3</v>
      </c>
    </row>
    <row r="232" spans="1:8">
      <c r="A232" t="str">
        <f>B223</f>
        <v>pack packaging, for Li-O2 battery</v>
      </c>
      <c r="B232">
        <v>1</v>
      </c>
      <c r="C232" t="str">
        <f>B228</f>
        <v>kilogram</v>
      </c>
      <c r="E232" t="str">
        <f>B225</f>
        <v>RER</v>
      </c>
      <c r="F232" t="s">
        <v>20</v>
      </c>
      <c r="G232" t="str">
        <f>B227</f>
        <v>pack packaging</v>
      </c>
    </row>
    <row r="233" spans="1:8">
      <c r="A233" t="s">
        <v>119</v>
      </c>
      <c r="B233" s="4">
        <v>1.34E-10</v>
      </c>
      <c r="C233" t="s">
        <v>8</v>
      </c>
      <c r="E233" t="s">
        <v>51</v>
      </c>
      <c r="F233" t="s">
        <v>29</v>
      </c>
      <c r="G233" t="s">
        <v>120</v>
      </c>
      <c r="H233" s="8">
        <f>B233*B$273</f>
        <v>5.8537696969696975E-9</v>
      </c>
    </row>
    <row r="234" spans="1:8">
      <c r="A234" t="s">
        <v>113</v>
      </c>
      <c r="B234">
        <v>0.82499999999999996</v>
      </c>
      <c r="C234" t="s">
        <v>9</v>
      </c>
      <c r="E234" t="s">
        <v>115</v>
      </c>
      <c r="F234" t="s">
        <v>29</v>
      </c>
      <c r="G234" t="s">
        <v>114</v>
      </c>
      <c r="H234" s="8">
        <f t="shared" ref="H234:H240" si="3">B234*B$273</f>
        <v>36.04</v>
      </c>
    </row>
    <row r="235" spans="1:8">
      <c r="A235" t="s">
        <v>89</v>
      </c>
      <c r="B235" s="4">
        <v>2.78E-11</v>
      </c>
      <c r="C235" t="s">
        <v>8</v>
      </c>
      <c r="E235" t="s">
        <v>5</v>
      </c>
      <c r="F235" t="s">
        <v>29</v>
      </c>
      <c r="G235" t="s">
        <v>90</v>
      </c>
      <c r="H235" s="8">
        <f t="shared" si="3"/>
        <v>1.2144387878787879E-9</v>
      </c>
    </row>
    <row r="236" spans="1:8">
      <c r="A236" t="s">
        <v>148</v>
      </c>
      <c r="B236">
        <v>0.89900000000000002</v>
      </c>
      <c r="C236" t="s">
        <v>9</v>
      </c>
      <c r="E236" t="s">
        <v>5</v>
      </c>
      <c r="F236" t="s">
        <v>29</v>
      </c>
      <c r="G236" t="s">
        <v>149</v>
      </c>
      <c r="H236" s="8">
        <f t="shared" si="3"/>
        <v>39.272678787878789</v>
      </c>
    </row>
    <row r="237" spans="1:8">
      <c r="A237" t="s">
        <v>150</v>
      </c>
      <c r="B237" s="4">
        <v>3.2000000000000001E-2</v>
      </c>
      <c r="C237" t="s">
        <v>9</v>
      </c>
      <c r="E237" t="s">
        <v>5</v>
      </c>
      <c r="F237" t="s">
        <v>29</v>
      </c>
      <c r="G237" t="s">
        <v>151</v>
      </c>
      <c r="H237" s="8">
        <f t="shared" si="3"/>
        <v>1.3979151515151516</v>
      </c>
    </row>
    <row r="238" spans="1:8">
      <c r="A238" t="s">
        <v>152</v>
      </c>
      <c r="B238">
        <v>8.7999999999999995E-2</v>
      </c>
      <c r="C238" t="s">
        <v>9</v>
      </c>
      <c r="E238" t="s">
        <v>51</v>
      </c>
      <c r="F238" t="s">
        <v>29</v>
      </c>
      <c r="G238" t="s">
        <v>152</v>
      </c>
      <c r="H238" s="8">
        <f t="shared" si="3"/>
        <v>3.8442666666666665</v>
      </c>
    </row>
    <row r="239" spans="1:8">
      <c r="A239" t="s">
        <v>91</v>
      </c>
      <c r="B239">
        <v>0.2</v>
      </c>
      <c r="C239" t="s">
        <v>92</v>
      </c>
      <c r="E239" t="s">
        <v>66</v>
      </c>
      <c r="F239" t="s">
        <v>29</v>
      </c>
      <c r="G239" t="s">
        <v>93</v>
      </c>
      <c r="H239" s="8">
        <f t="shared" si="3"/>
        <v>8.7369696969696982</v>
      </c>
    </row>
    <row r="240" spans="1:8">
      <c r="A240" t="s">
        <v>94</v>
      </c>
      <c r="B240">
        <v>0.1</v>
      </c>
      <c r="C240" t="s">
        <v>92</v>
      </c>
      <c r="E240" t="s">
        <v>51</v>
      </c>
      <c r="F240" t="s">
        <v>29</v>
      </c>
      <c r="G240" t="s">
        <v>95</v>
      </c>
      <c r="H240" s="8">
        <f t="shared" si="3"/>
        <v>4.3684848484848491</v>
      </c>
    </row>
    <row r="241" spans="1:8">
      <c r="A241" t="s">
        <v>126</v>
      </c>
      <c r="B241">
        <f>-77/1000</f>
        <v>-7.6999999999999999E-2</v>
      </c>
      <c r="C241" t="s">
        <v>9</v>
      </c>
      <c r="E241" t="s">
        <v>66</v>
      </c>
      <c r="F241" t="s">
        <v>29</v>
      </c>
      <c r="G241" t="s">
        <v>127</v>
      </c>
      <c r="H241" s="8">
        <f>B241*B$273</f>
        <v>-3.3637333333333337</v>
      </c>
    </row>
    <row r="243" spans="1:8" ht="15.75">
      <c r="A243" s="3" t="s">
        <v>2</v>
      </c>
      <c r="B243" s="3" t="s">
        <v>154</v>
      </c>
    </row>
    <row r="244" spans="1:8">
      <c r="A244" t="s">
        <v>3</v>
      </c>
      <c r="B244" t="s">
        <v>153</v>
      </c>
    </row>
    <row r="245" spans="1:8">
      <c r="A245" t="s">
        <v>4</v>
      </c>
      <c r="B245" t="s">
        <v>51</v>
      </c>
    </row>
    <row r="246" spans="1:8">
      <c r="A246" t="s">
        <v>6</v>
      </c>
      <c r="B246">
        <v>1</v>
      </c>
    </row>
    <row r="247" spans="1:8">
      <c r="A247" t="s">
        <v>7</v>
      </c>
      <c r="B247" t="s">
        <v>155</v>
      </c>
    </row>
    <row r="248" spans="1:8">
      <c r="A248" t="s">
        <v>8</v>
      </c>
      <c r="B248" t="s">
        <v>9</v>
      </c>
    </row>
    <row r="249" spans="1:8">
      <c r="A249" t="s">
        <v>10</v>
      </c>
      <c r="B249" t="s">
        <v>17</v>
      </c>
    </row>
    <row r="250" spans="1:8">
      <c r="A250" s="1" t="s">
        <v>11</v>
      </c>
      <c r="B250" s="1"/>
      <c r="C250" s="1"/>
      <c r="D250" s="1"/>
      <c r="E250" s="1"/>
      <c r="F250" s="1"/>
      <c r="G250" s="1"/>
    </row>
    <row r="251" spans="1:8">
      <c r="A251" s="1" t="s">
        <v>12</v>
      </c>
      <c r="B251" s="1" t="s">
        <v>13</v>
      </c>
      <c r="C251" s="1" t="s">
        <v>8</v>
      </c>
      <c r="D251" s="1" t="s">
        <v>14</v>
      </c>
      <c r="E251" s="1" t="s">
        <v>4</v>
      </c>
      <c r="F251" s="1" t="s">
        <v>15</v>
      </c>
      <c r="G251" s="1" t="s">
        <v>7</v>
      </c>
      <c r="H251" s="1" t="s">
        <v>3</v>
      </c>
    </row>
    <row r="252" spans="1:8">
      <c r="A252" t="str">
        <f>B243</f>
        <v>treatment of LiO2 battery, for recycling</v>
      </c>
      <c r="B252">
        <v>-1</v>
      </c>
      <c r="C252" t="str">
        <f>B248</f>
        <v>kilogram</v>
      </c>
      <c r="E252" t="str">
        <f>B245</f>
        <v>RER</v>
      </c>
      <c r="F252" t="s">
        <v>20</v>
      </c>
      <c r="G252" t="str">
        <f>B247</f>
        <v>waste LiO2 battery</v>
      </c>
    </row>
    <row r="253" spans="1:8">
      <c r="A253" t="s">
        <v>156</v>
      </c>
      <c r="B253">
        <v>1.022</v>
      </c>
      <c r="C253" t="s">
        <v>9</v>
      </c>
      <c r="E253" t="s">
        <v>51</v>
      </c>
      <c r="F253" t="s">
        <v>29</v>
      </c>
      <c r="G253" t="s">
        <v>157</v>
      </c>
    </row>
    <row r="254" spans="1:8">
      <c r="A254" t="s">
        <v>67</v>
      </c>
      <c r="B254">
        <v>0.189</v>
      </c>
      <c r="C254" t="s">
        <v>69</v>
      </c>
      <c r="E254" t="s">
        <v>66</v>
      </c>
      <c r="F254" t="s">
        <v>29</v>
      </c>
      <c r="G254" t="s">
        <v>68</v>
      </c>
    </row>
    <row r="255" spans="1:8">
      <c r="A255" t="s">
        <v>158</v>
      </c>
      <c r="B255">
        <v>-0.91</v>
      </c>
      <c r="C255" t="s">
        <v>9</v>
      </c>
      <c r="E255" t="s">
        <v>5</v>
      </c>
      <c r="F255" t="s">
        <v>29</v>
      </c>
      <c r="G255" t="s">
        <v>159</v>
      </c>
    </row>
    <row r="256" spans="1:8">
      <c r="A256" t="s">
        <v>160</v>
      </c>
      <c r="B256">
        <v>0.02</v>
      </c>
      <c r="C256" t="s">
        <v>9</v>
      </c>
      <c r="E256" t="s">
        <v>5</v>
      </c>
      <c r="F256" t="s">
        <v>29</v>
      </c>
      <c r="G256" t="s">
        <v>161</v>
      </c>
    </row>
    <row r="257" spans="1:8">
      <c r="A257" t="s">
        <v>162</v>
      </c>
      <c r="B257">
        <v>0.127</v>
      </c>
      <c r="C257" t="s">
        <v>9</v>
      </c>
      <c r="E257" t="s">
        <v>96</v>
      </c>
      <c r="F257" t="s">
        <v>29</v>
      </c>
      <c r="G257" t="s">
        <v>163</v>
      </c>
    </row>
    <row r="258" spans="1:8">
      <c r="A258" t="s">
        <v>164</v>
      </c>
      <c r="B258">
        <v>0.21</v>
      </c>
      <c r="C258" t="s">
        <v>9</v>
      </c>
      <c r="E258" t="s">
        <v>51</v>
      </c>
      <c r="F258" t="s">
        <v>29</v>
      </c>
      <c r="G258" t="s">
        <v>165</v>
      </c>
    </row>
    <row r="261" spans="1:8" ht="15.75">
      <c r="A261" s="3" t="s">
        <v>2</v>
      </c>
      <c r="B261" s="3" t="s">
        <v>169</v>
      </c>
    </row>
    <row r="262" spans="1:8">
      <c r="A262" t="s">
        <v>3</v>
      </c>
      <c r="B262" t="s">
        <v>176</v>
      </c>
    </row>
    <row r="263" spans="1:8">
      <c r="A263" t="s">
        <v>4</v>
      </c>
      <c r="B263" t="s">
        <v>5</v>
      </c>
    </row>
    <row r="264" spans="1:8">
      <c r="A264" t="s">
        <v>6</v>
      </c>
      <c r="B264">
        <v>1</v>
      </c>
    </row>
    <row r="265" spans="1:8">
      <c r="A265" t="s">
        <v>7</v>
      </c>
      <c r="B265" t="s">
        <v>168</v>
      </c>
    </row>
    <row r="266" spans="1:8">
      <c r="A266" t="s">
        <v>8</v>
      </c>
      <c r="B266" t="s">
        <v>8</v>
      </c>
    </row>
    <row r="267" spans="1:8">
      <c r="A267" t="s">
        <v>10</v>
      </c>
      <c r="B267" t="s">
        <v>17</v>
      </c>
    </row>
    <row r="268" spans="1:8">
      <c r="A268" s="1" t="s">
        <v>11</v>
      </c>
      <c r="B268" s="1"/>
      <c r="C268" s="1"/>
      <c r="D268" s="1"/>
      <c r="E268" s="1"/>
      <c r="F268" s="1"/>
      <c r="G268" s="1"/>
    </row>
    <row r="269" spans="1:8">
      <c r="A269" s="1" t="s">
        <v>12</v>
      </c>
      <c r="B269" s="1" t="s">
        <v>13</v>
      </c>
      <c r="C269" s="1" t="s">
        <v>8</v>
      </c>
      <c r="D269" s="1" t="s">
        <v>14</v>
      </c>
      <c r="E269" s="1" t="s">
        <v>4</v>
      </c>
      <c r="F269" s="1" t="s">
        <v>15</v>
      </c>
      <c r="G269" s="1" t="s">
        <v>7</v>
      </c>
      <c r="H269" s="1" t="s">
        <v>3</v>
      </c>
    </row>
    <row r="270" spans="1:8">
      <c r="A270" t="str">
        <f>B261</f>
        <v>battery production, Li-O2</v>
      </c>
      <c r="B270">
        <v>1</v>
      </c>
      <c r="C270" t="str">
        <f>B266</f>
        <v>unit</v>
      </c>
      <c r="E270" t="str">
        <f>B263</f>
        <v>GLO</v>
      </c>
      <c r="F270" t="s">
        <v>20</v>
      </c>
      <c r="G270" t="str">
        <f>B265</f>
        <v>battery, Li-O2</v>
      </c>
    </row>
    <row r="271" spans="1:8">
      <c r="A271" t="s">
        <v>18</v>
      </c>
      <c r="B271" s="7">
        <v>184</v>
      </c>
      <c r="C271" t="s">
        <v>9</v>
      </c>
      <c r="E271" t="s">
        <v>5</v>
      </c>
      <c r="F271" t="s">
        <v>29</v>
      </c>
      <c r="G271" t="s">
        <v>19</v>
      </c>
    </row>
    <row r="272" spans="1:8">
      <c r="A272" t="s">
        <v>137</v>
      </c>
      <c r="B272">
        <f>16.09/B210</f>
        <v>19.503030303030304</v>
      </c>
      <c r="C272" t="s">
        <v>9</v>
      </c>
      <c r="E272" t="s">
        <v>51</v>
      </c>
      <c r="F272" t="s">
        <v>29</v>
      </c>
      <c r="G272" t="s">
        <v>138</v>
      </c>
    </row>
    <row r="273" spans="1:7">
      <c r="A273" t="s">
        <v>146</v>
      </c>
      <c r="B273">
        <f>36.04/B234</f>
        <v>43.684848484848487</v>
      </c>
      <c r="C273" t="s">
        <v>9</v>
      </c>
      <c r="E273" t="s">
        <v>51</v>
      </c>
      <c r="F273" t="s">
        <v>29</v>
      </c>
      <c r="G273" t="s">
        <v>147</v>
      </c>
    </row>
    <row r="274" spans="1:7">
      <c r="A274" t="s">
        <v>133</v>
      </c>
      <c r="B274">
        <v>55</v>
      </c>
      <c r="C274" t="s">
        <v>9</v>
      </c>
      <c r="E274" t="s">
        <v>51</v>
      </c>
      <c r="F274" t="s">
        <v>29</v>
      </c>
      <c r="G274" t="s">
        <v>132</v>
      </c>
    </row>
    <row r="275" spans="1:7">
      <c r="A275" t="s">
        <v>199</v>
      </c>
      <c r="B275">
        <v>4</v>
      </c>
      <c r="C275" t="s">
        <v>9</v>
      </c>
      <c r="E275" t="s">
        <v>51</v>
      </c>
      <c r="F275" t="s">
        <v>29</v>
      </c>
      <c r="G275" t="s">
        <v>172</v>
      </c>
    </row>
    <row r="276" spans="1:7">
      <c r="A276" t="s">
        <v>246</v>
      </c>
      <c r="B276">
        <v>41.48</v>
      </c>
      <c r="C276" t="s">
        <v>9</v>
      </c>
      <c r="E276" t="s">
        <v>51</v>
      </c>
      <c r="F276" t="s">
        <v>29</v>
      </c>
      <c r="G276" t="s">
        <v>173</v>
      </c>
    </row>
    <row r="277" spans="1:7" ht="15.75">
      <c r="A277" s="9" t="s">
        <v>154</v>
      </c>
      <c r="B277">
        <v>-1</v>
      </c>
      <c r="C277" t="s">
        <v>9</v>
      </c>
      <c r="E277" t="s">
        <v>51</v>
      </c>
      <c r="F277" t="s">
        <v>29</v>
      </c>
      <c r="G277" t="s">
        <v>155</v>
      </c>
    </row>
    <row r="281" spans="1:7" ht="15.75">
      <c r="A281" s="3" t="s">
        <v>2</v>
      </c>
      <c r="B281" s="1" t="s">
        <v>177</v>
      </c>
    </row>
    <row r="282" spans="1:7">
      <c r="A282" t="s">
        <v>3</v>
      </c>
      <c r="B282" t="s">
        <v>178</v>
      </c>
    </row>
    <row r="283" spans="1:7">
      <c r="A283" t="s">
        <v>4</v>
      </c>
      <c r="B283" t="s">
        <v>51</v>
      </c>
    </row>
    <row r="284" spans="1:7">
      <c r="A284" t="s">
        <v>6</v>
      </c>
      <c r="B284">
        <v>1</v>
      </c>
    </row>
    <row r="285" spans="1:7">
      <c r="A285" t="s">
        <v>7</v>
      </c>
      <c r="B285" t="s">
        <v>37</v>
      </c>
    </row>
    <row r="286" spans="1:7">
      <c r="A286" t="s">
        <v>8</v>
      </c>
      <c r="B286" t="s">
        <v>9</v>
      </c>
    </row>
    <row r="287" spans="1:7">
      <c r="A287" t="s">
        <v>10</v>
      </c>
      <c r="B287" t="s">
        <v>17</v>
      </c>
    </row>
    <row r="288" spans="1:7">
      <c r="A288" s="1" t="s">
        <v>11</v>
      </c>
      <c r="B288" s="1"/>
      <c r="C288" s="1"/>
      <c r="D288" s="1"/>
      <c r="E288" s="1"/>
      <c r="F288" s="1"/>
      <c r="G288" s="1"/>
    </row>
    <row r="289" spans="1:8">
      <c r="A289" s="1" t="s">
        <v>12</v>
      </c>
      <c r="B289" s="1" t="s">
        <v>13</v>
      </c>
      <c r="C289" s="1" t="s">
        <v>8</v>
      </c>
      <c r="D289" s="1" t="s">
        <v>14</v>
      </c>
      <c r="E289" s="1" t="s">
        <v>4</v>
      </c>
      <c r="F289" s="1" t="s">
        <v>15</v>
      </c>
      <c r="G289" s="1" t="s">
        <v>7</v>
      </c>
      <c r="H289" s="1" t="s">
        <v>3</v>
      </c>
    </row>
    <row r="290" spans="1:8">
      <c r="A290" t="str">
        <f>B281</f>
        <v>separator manufacturing, for Li-O2 battery</v>
      </c>
      <c r="B290" s="7">
        <v>1</v>
      </c>
      <c r="C290" t="str">
        <f>B286</f>
        <v>kilogram</v>
      </c>
      <c r="E290" t="str">
        <f>B283</f>
        <v>RER</v>
      </c>
      <c r="F290" t="s">
        <v>20</v>
      </c>
      <c r="G290" t="str">
        <f>B285</f>
        <v>separator</v>
      </c>
    </row>
    <row r="291" spans="1:8">
      <c r="A291" t="s">
        <v>47</v>
      </c>
      <c r="B291" s="7">
        <v>0.218</v>
      </c>
      <c r="C291" t="s">
        <v>9</v>
      </c>
      <c r="E291" t="s">
        <v>5</v>
      </c>
      <c r="F291" t="s">
        <v>29</v>
      </c>
      <c r="G291" t="s">
        <v>48</v>
      </c>
      <c r="H291" s="6"/>
    </row>
    <row r="292" spans="1:8">
      <c r="A292" t="s">
        <v>67</v>
      </c>
      <c r="B292" s="7">
        <f>0.2083/3.6</f>
        <v>5.7861111111111113E-2</v>
      </c>
      <c r="C292" t="s">
        <v>69</v>
      </c>
      <c r="E292" t="s">
        <v>66</v>
      </c>
      <c r="F292" t="s">
        <v>29</v>
      </c>
      <c r="G292" t="s">
        <v>68</v>
      </c>
      <c r="H292" t="s">
        <v>179</v>
      </c>
    </row>
    <row r="293" spans="1:8">
      <c r="A293" t="s">
        <v>180</v>
      </c>
      <c r="B293" s="7">
        <v>2.6200000000000001E-2</v>
      </c>
      <c r="C293" t="s">
        <v>9</v>
      </c>
      <c r="E293" t="s">
        <v>5</v>
      </c>
      <c r="F293" t="s">
        <v>29</v>
      </c>
      <c r="G293" t="s">
        <v>181</v>
      </c>
      <c r="H293" s="6"/>
    </row>
    <row r="294" spans="1:8">
      <c r="A294" t="s">
        <v>182</v>
      </c>
      <c r="B294" s="7">
        <v>1.2</v>
      </c>
      <c r="C294" t="s">
        <v>9</v>
      </c>
      <c r="E294" t="s">
        <v>5</v>
      </c>
      <c r="F294" t="s">
        <v>29</v>
      </c>
      <c r="G294" t="s">
        <v>183</v>
      </c>
      <c r="H294" s="6"/>
    </row>
    <row r="295" spans="1:8">
      <c r="A295" t="s">
        <v>184</v>
      </c>
      <c r="B295" s="7">
        <v>0.14399999999999999</v>
      </c>
      <c r="C295" t="s">
        <v>9</v>
      </c>
      <c r="E295" t="s">
        <v>51</v>
      </c>
      <c r="F295" t="s">
        <v>29</v>
      </c>
      <c r="G295" t="s">
        <v>185</v>
      </c>
      <c r="H295" s="6"/>
    </row>
    <row r="296" spans="1:8">
      <c r="A296" t="s">
        <v>186</v>
      </c>
      <c r="B296" s="7">
        <v>0.35099999999999998</v>
      </c>
      <c r="C296" t="s">
        <v>9</v>
      </c>
      <c r="E296" t="s">
        <v>51</v>
      </c>
      <c r="F296" t="s">
        <v>29</v>
      </c>
      <c r="G296" t="s">
        <v>187</v>
      </c>
      <c r="H296" s="6"/>
    </row>
    <row r="297" spans="1:8">
      <c r="A297" t="s">
        <v>188</v>
      </c>
      <c r="B297" s="7">
        <v>0.193</v>
      </c>
      <c r="C297" t="s">
        <v>72</v>
      </c>
      <c r="E297" t="s">
        <v>66</v>
      </c>
      <c r="F297" t="s">
        <v>29</v>
      </c>
      <c r="G297" t="s">
        <v>71</v>
      </c>
      <c r="H297" s="6"/>
    </row>
    <row r="298" spans="1:8">
      <c r="A298" t="s">
        <v>189</v>
      </c>
      <c r="B298" s="7">
        <v>0.29099999999999998</v>
      </c>
      <c r="C298" t="s">
        <v>9</v>
      </c>
      <c r="E298" t="s">
        <v>51</v>
      </c>
      <c r="F298" t="s">
        <v>29</v>
      </c>
      <c r="G298" t="s">
        <v>190</v>
      </c>
      <c r="H298" s="6"/>
    </row>
    <row r="299" spans="1:8">
      <c r="A299" t="s">
        <v>27</v>
      </c>
      <c r="B299" s="7">
        <v>0.192</v>
      </c>
      <c r="C299" t="s">
        <v>9</v>
      </c>
      <c r="E299" t="s">
        <v>5</v>
      </c>
      <c r="F299" t="s">
        <v>29</v>
      </c>
      <c r="G299" t="s">
        <v>191</v>
      </c>
      <c r="H299" s="6"/>
    </row>
    <row r="300" spans="1:8">
      <c r="A300" t="s">
        <v>192</v>
      </c>
      <c r="B300" s="7">
        <v>4.0000000000000001E-10</v>
      </c>
      <c r="C300" t="s">
        <v>8</v>
      </c>
      <c r="E300" t="s">
        <v>51</v>
      </c>
      <c r="F300" t="s">
        <v>29</v>
      </c>
      <c r="G300" t="s">
        <v>193</v>
      </c>
      <c r="H300" s="6"/>
    </row>
    <row r="301" spans="1:8">
      <c r="A301" t="s">
        <v>91</v>
      </c>
      <c r="B301" s="7">
        <v>0.52500000000000002</v>
      </c>
      <c r="C301" t="s">
        <v>92</v>
      </c>
      <c r="E301" t="s">
        <v>66</v>
      </c>
      <c r="F301" t="s">
        <v>29</v>
      </c>
      <c r="G301" t="s">
        <v>93</v>
      </c>
      <c r="H301" s="6"/>
    </row>
    <row r="302" spans="1:8">
      <c r="A302" t="s">
        <v>94</v>
      </c>
      <c r="B302" s="7">
        <v>9.8400000000000001E-2</v>
      </c>
      <c r="C302" t="s">
        <v>92</v>
      </c>
      <c r="E302" t="s">
        <v>51</v>
      </c>
      <c r="F302" t="s">
        <v>29</v>
      </c>
      <c r="G302" t="s">
        <v>95</v>
      </c>
      <c r="H302" s="6"/>
    </row>
    <row r="303" spans="1:8">
      <c r="A303" t="s">
        <v>194</v>
      </c>
      <c r="B303" s="7">
        <v>-5.3900000000000003E-2</v>
      </c>
      <c r="C303" t="s">
        <v>9</v>
      </c>
      <c r="E303" t="s">
        <v>96</v>
      </c>
      <c r="F303" t="s">
        <v>29</v>
      </c>
      <c r="G303" t="s">
        <v>195</v>
      </c>
      <c r="H303" s="6"/>
    </row>
    <row r="304" spans="1:8">
      <c r="A304" t="s">
        <v>196</v>
      </c>
      <c r="B304" s="7">
        <v>7.1999999999999998E-3</v>
      </c>
      <c r="C304" t="s">
        <v>72</v>
      </c>
      <c r="D304" t="s">
        <v>197</v>
      </c>
      <c r="F304" t="s">
        <v>108</v>
      </c>
      <c r="H304" s="6"/>
    </row>
    <row r="305" spans="1:8">
      <c r="A305" t="s">
        <v>198</v>
      </c>
      <c r="B305" s="7">
        <v>1.44E-2</v>
      </c>
      <c r="C305" t="s">
        <v>9</v>
      </c>
      <c r="D305" t="s">
        <v>197</v>
      </c>
      <c r="F305" t="s">
        <v>108</v>
      </c>
      <c r="H305" s="6"/>
    </row>
    <row r="308" spans="1:8" ht="15.75">
      <c r="A308" s="3" t="s">
        <v>2</v>
      </c>
      <c r="B308" s="1" t="s">
        <v>199</v>
      </c>
    </row>
    <row r="309" spans="1:8">
      <c r="A309" t="s">
        <v>3</v>
      </c>
      <c r="B309" t="s">
        <v>224</v>
      </c>
    </row>
    <row r="310" spans="1:8">
      <c r="A310" t="s">
        <v>4</v>
      </c>
      <c r="B310" t="s">
        <v>51</v>
      </c>
    </row>
    <row r="311" spans="1:8">
      <c r="A311" t="s">
        <v>6</v>
      </c>
      <c r="B311">
        <v>1</v>
      </c>
    </row>
    <row r="312" spans="1:8">
      <c r="A312" t="s">
        <v>7</v>
      </c>
      <c r="B312" t="s">
        <v>172</v>
      </c>
    </row>
    <row r="313" spans="1:8">
      <c r="A313" t="s">
        <v>8</v>
      </c>
      <c r="B313" t="s">
        <v>9</v>
      </c>
    </row>
    <row r="314" spans="1:8">
      <c r="A314" t="s">
        <v>10</v>
      </c>
      <c r="B314" t="s">
        <v>17</v>
      </c>
    </row>
    <row r="315" spans="1:8">
      <c r="A315" s="1" t="s">
        <v>11</v>
      </c>
      <c r="B315" s="1"/>
      <c r="C315" s="1"/>
      <c r="D315" s="1"/>
      <c r="E315" s="1"/>
      <c r="F315" s="1"/>
      <c r="G315" s="1"/>
    </row>
    <row r="316" spans="1:8">
      <c r="A316" s="1" t="s">
        <v>12</v>
      </c>
      <c r="B316" s="1" t="s">
        <v>13</v>
      </c>
      <c r="C316" s="1" t="s">
        <v>8</v>
      </c>
      <c r="D316" s="1" t="s">
        <v>14</v>
      </c>
      <c r="E316" s="1" t="s">
        <v>4</v>
      </c>
      <c r="F316" s="1" t="s">
        <v>15</v>
      </c>
      <c r="G316" s="1" t="s">
        <v>7</v>
      </c>
      <c r="H316" s="1" t="s">
        <v>3</v>
      </c>
    </row>
    <row r="317" spans="1:8">
      <c r="A317" t="str">
        <f>B308</f>
        <v>BMS production, for Li-O2 battery</v>
      </c>
      <c r="B317">
        <v>1</v>
      </c>
      <c r="C317" t="str">
        <f>B313</f>
        <v>kilogram</v>
      </c>
      <c r="E317" t="str">
        <f>B310</f>
        <v>RER</v>
      </c>
      <c r="F317" t="s">
        <v>20</v>
      </c>
      <c r="G317" t="str">
        <f>B312</f>
        <v>BMS</v>
      </c>
    </row>
    <row r="318" spans="1:8">
      <c r="A318" t="s">
        <v>175</v>
      </c>
      <c r="B318" s="4">
        <v>8.8999999999999996E-2</v>
      </c>
      <c r="C318" t="s">
        <v>9</v>
      </c>
      <c r="E318" t="s">
        <v>5</v>
      </c>
      <c r="F318" t="s">
        <v>29</v>
      </c>
      <c r="G318" t="s">
        <v>174</v>
      </c>
    </row>
    <row r="319" spans="1:8">
      <c r="A319" t="s">
        <v>204</v>
      </c>
      <c r="B319" s="4">
        <v>0.48</v>
      </c>
      <c r="C319" t="s">
        <v>9</v>
      </c>
      <c r="E319" t="s">
        <v>51</v>
      </c>
      <c r="F319" t="s">
        <v>29</v>
      </c>
      <c r="G319" t="s">
        <v>200</v>
      </c>
    </row>
    <row r="320" spans="1:8">
      <c r="A320" t="s">
        <v>205</v>
      </c>
      <c r="B320" s="4">
        <v>3.0000000000000001E-3</v>
      </c>
      <c r="C320" t="s">
        <v>9</v>
      </c>
      <c r="E320" t="s">
        <v>51</v>
      </c>
      <c r="F320" t="s">
        <v>29</v>
      </c>
      <c r="G320" t="s">
        <v>201</v>
      </c>
    </row>
    <row r="321" spans="1:8">
      <c r="A321" t="s">
        <v>206</v>
      </c>
      <c r="B321" s="4">
        <v>0.3</v>
      </c>
      <c r="C321" t="s">
        <v>9</v>
      </c>
      <c r="E321" t="s">
        <v>51</v>
      </c>
      <c r="F321" t="s">
        <v>29</v>
      </c>
      <c r="G321" t="s">
        <v>202</v>
      </c>
    </row>
    <row r="322" spans="1:8">
      <c r="A322" t="s">
        <v>207</v>
      </c>
      <c r="B322" s="4">
        <v>0.13</v>
      </c>
      <c r="C322" t="s">
        <v>9</v>
      </c>
      <c r="E322" t="s">
        <v>51</v>
      </c>
      <c r="F322" t="s">
        <v>29</v>
      </c>
      <c r="G322" t="s">
        <v>203</v>
      </c>
    </row>
    <row r="323" spans="1:8">
      <c r="A323" t="s">
        <v>208</v>
      </c>
      <c r="B323" s="4">
        <v>0.1</v>
      </c>
      <c r="C323" t="s">
        <v>92</v>
      </c>
      <c r="E323" t="s">
        <v>51</v>
      </c>
      <c r="F323" t="s">
        <v>29</v>
      </c>
      <c r="G323" t="s">
        <v>223</v>
      </c>
    </row>
    <row r="324" spans="1:8">
      <c r="A324" t="s">
        <v>91</v>
      </c>
      <c r="B324" s="4">
        <v>0.2</v>
      </c>
      <c r="C324" t="s">
        <v>92</v>
      </c>
      <c r="E324" t="s">
        <v>66</v>
      </c>
      <c r="F324" t="s">
        <v>29</v>
      </c>
      <c r="G324" t="s">
        <v>93</v>
      </c>
    </row>
    <row r="326" spans="1:8" ht="15.75">
      <c r="A326" s="3" t="s">
        <v>2</v>
      </c>
      <c r="B326" s="1" t="s">
        <v>204</v>
      </c>
    </row>
    <row r="327" spans="1:8">
      <c r="A327" t="s">
        <v>3</v>
      </c>
      <c r="B327" t="s">
        <v>225</v>
      </c>
    </row>
    <row r="328" spans="1:8">
      <c r="A328" t="s">
        <v>4</v>
      </c>
      <c r="B328" t="s">
        <v>51</v>
      </c>
    </row>
    <row r="329" spans="1:8">
      <c r="A329" t="s">
        <v>6</v>
      </c>
      <c r="B329">
        <v>1</v>
      </c>
    </row>
    <row r="330" spans="1:8">
      <c r="A330" t="s">
        <v>7</v>
      </c>
      <c r="B330" t="s">
        <v>200</v>
      </c>
    </row>
    <row r="331" spans="1:8">
      <c r="A331" t="s">
        <v>8</v>
      </c>
      <c r="B331" t="s">
        <v>9</v>
      </c>
    </row>
    <row r="332" spans="1:8">
      <c r="A332" t="s">
        <v>10</v>
      </c>
      <c r="B332" t="s">
        <v>17</v>
      </c>
    </row>
    <row r="333" spans="1:8">
      <c r="A333" s="1" t="s">
        <v>11</v>
      </c>
      <c r="B333" s="1"/>
      <c r="C333" s="1"/>
      <c r="D333" s="1"/>
      <c r="E333" s="1"/>
      <c r="F333" s="1"/>
      <c r="G333" s="1"/>
    </row>
    <row r="334" spans="1:8">
      <c r="A334" s="1" t="s">
        <v>12</v>
      </c>
      <c r="B334" s="1" t="s">
        <v>13</v>
      </c>
      <c r="C334" s="1" t="s">
        <v>8</v>
      </c>
      <c r="D334" s="1" t="s">
        <v>14</v>
      </c>
      <c r="E334" s="1" t="s">
        <v>4</v>
      </c>
      <c r="F334" s="1" t="s">
        <v>15</v>
      </c>
      <c r="G334" s="1" t="s">
        <v>7</v>
      </c>
      <c r="H334" s="1" t="s">
        <v>3</v>
      </c>
    </row>
    <row r="335" spans="1:8">
      <c r="A335" t="str">
        <f>B326</f>
        <v>IBIS production, for Li-O2 battery</v>
      </c>
      <c r="B335">
        <v>1</v>
      </c>
      <c r="C335" t="str">
        <f>B331</f>
        <v>kilogram</v>
      </c>
      <c r="E335" t="str">
        <f>B328</f>
        <v>RER</v>
      </c>
      <c r="F335" t="s">
        <v>20</v>
      </c>
      <c r="G335" t="str">
        <f>B330</f>
        <v>IBIS</v>
      </c>
    </row>
    <row r="336" spans="1:8">
      <c r="A336" t="s">
        <v>209</v>
      </c>
      <c r="B336" s="4">
        <v>2.0000000000000001E-4</v>
      </c>
      <c r="C336" t="s">
        <v>9</v>
      </c>
      <c r="E336" t="s">
        <v>51</v>
      </c>
      <c r="F336" t="s">
        <v>29</v>
      </c>
      <c r="G336" t="s">
        <v>171</v>
      </c>
    </row>
    <row r="337" spans="1:7">
      <c r="A337" t="s">
        <v>175</v>
      </c>
      <c r="B337" s="4">
        <v>0.11</v>
      </c>
      <c r="C337" t="s">
        <v>9</v>
      </c>
      <c r="E337" t="s">
        <v>5</v>
      </c>
      <c r="F337" t="s">
        <v>29</v>
      </c>
      <c r="G337" t="s">
        <v>174</v>
      </c>
    </row>
    <row r="338" spans="1:7">
      <c r="A338" t="s">
        <v>210</v>
      </c>
      <c r="B338" s="4">
        <v>1.7E-5</v>
      </c>
      <c r="C338" t="s">
        <v>9</v>
      </c>
      <c r="E338" t="s">
        <v>5</v>
      </c>
      <c r="F338" t="s">
        <v>29</v>
      </c>
      <c r="G338" t="s">
        <v>211</v>
      </c>
    </row>
    <row r="339" spans="1:7">
      <c r="A339" t="s">
        <v>150</v>
      </c>
      <c r="B339" s="4">
        <v>0.85</v>
      </c>
      <c r="C339" t="s">
        <v>9</v>
      </c>
      <c r="E339" t="s">
        <v>5</v>
      </c>
      <c r="F339" t="s">
        <v>29</v>
      </c>
      <c r="G339" t="s">
        <v>151</v>
      </c>
    </row>
    <row r="340" spans="1:7">
      <c r="A340" t="s">
        <v>212</v>
      </c>
      <c r="B340" s="4">
        <v>2.1000000000000001E-2</v>
      </c>
      <c r="C340" t="s">
        <v>9</v>
      </c>
      <c r="E340" t="s">
        <v>5</v>
      </c>
      <c r="F340" t="s">
        <v>29</v>
      </c>
      <c r="G340" t="s">
        <v>213</v>
      </c>
    </row>
    <row r="341" spans="1:7">
      <c r="A341" t="s">
        <v>214</v>
      </c>
      <c r="B341" s="4">
        <v>6.7999999999999996E-3</v>
      </c>
      <c r="C341" t="s">
        <v>9</v>
      </c>
      <c r="E341" t="s">
        <v>51</v>
      </c>
      <c r="F341" t="s">
        <v>29</v>
      </c>
      <c r="G341" t="s">
        <v>131</v>
      </c>
    </row>
    <row r="342" spans="1:7">
      <c r="A342" t="s">
        <v>215</v>
      </c>
      <c r="B342" s="4">
        <v>1.9E-3</v>
      </c>
      <c r="C342" t="s">
        <v>9</v>
      </c>
      <c r="E342" t="s">
        <v>51</v>
      </c>
      <c r="F342" t="s">
        <v>29</v>
      </c>
      <c r="G342" t="s">
        <v>216</v>
      </c>
    </row>
    <row r="343" spans="1:7">
      <c r="A343" t="s">
        <v>217</v>
      </c>
      <c r="B343" s="4">
        <v>5.7000000000000002E-3</v>
      </c>
      <c r="C343" t="s">
        <v>9</v>
      </c>
      <c r="E343" t="s">
        <v>96</v>
      </c>
      <c r="F343" t="s">
        <v>29</v>
      </c>
      <c r="G343" t="s">
        <v>218</v>
      </c>
    </row>
    <row r="344" spans="1:7">
      <c r="A344" t="s">
        <v>219</v>
      </c>
      <c r="B344" s="4">
        <v>0.85</v>
      </c>
      <c r="C344" t="s">
        <v>9</v>
      </c>
      <c r="E344" t="s">
        <v>51</v>
      </c>
      <c r="F344" t="s">
        <v>29</v>
      </c>
      <c r="G344" t="s">
        <v>219</v>
      </c>
    </row>
    <row r="345" spans="1:7">
      <c r="A345" t="s">
        <v>142</v>
      </c>
      <c r="B345" s="4">
        <v>8.8000000000000005E-3</v>
      </c>
      <c r="C345" t="s">
        <v>9</v>
      </c>
      <c r="E345" t="s">
        <v>51</v>
      </c>
      <c r="F345" t="s">
        <v>29</v>
      </c>
      <c r="G345" t="s">
        <v>142</v>
      </c>
    </row>
    <row r="346" spans="1:7">
      <c r="A346" t="s">
        <v>220</v>
      </c>
      <c r="B346" s="4">
        <v>5.7000000000000002E-3</v>
      </c>
      <c r="C346" t="s">
        <v>9</v>
      </c>
      <c r="E346" t="s">
        <v>96</v>
      </c>
      <c r="F346" t="s">
        <v>29</v>
      </c>
      <c r="G346" t="s">
        <v>220</v>
      </c>
    </row>
    <row r="347" spans="1:7">
      <c r="A347" t="s">
        <v>208</v>
      </c>
      <c r="B347" s="4">
        <v>8.6999999999999994E-2</v>
      </c>
      <c r="C347" t="s">
        <v>92</v>
      </c>
      <c r="E347" t="s">
        <v>51</v>
      </c>
      <c r="F347" t="s">
        <v>29</v>
      </c>
      <c r="G347" t="s">
        <v>223</v>
      </c>
    </row>
    <row r="348" spans="1:7">
      <c r="A348" t="s">
        <v>91</v>
      </c>
      <c r="B348" s="4">
        <v>0.17</v>
      </c>
      <c r="C348" t="s">
        <v>92</v>
      </c>
      <c r="E348" t="s">
        <v>66</v>
      </c>
      <c r="F348" t="s">
        <v>29</v>
      </c>
      <c r="G348" t="s">
        <v>93</v>
      </c>
    </row>
    <row r="349" spans="1:7">
      <c r="A349" t="s">
        <v>221</v>
      </c>
      <c r="B349" s="4">
        <v>2E-8</v>
      </c>
      <c r="C349" t="s">
        <v>8</v>
      </c>
      <c r="E349" t="s">
        <v>5</v>
      </c>
      <c r="F349" t="s">
        <v>29</v>
      </c>
      <c r="G349" t="s">
        <v>222</v>
      </c>
    </row>
    <row r="351" spans="1:7" ht="15.75">
      <c r="A351" s="3" t="s">
        <v>2</v>
      </c>
      <c r="B351" s="1" t="s">
        <v>205</v>
      </c>
    </row>
    <row r="352" spans="1:7">
      <c r="A352" t="s">
        <v>3</v>
      </c>
      <c r="B352" t="s">
        <v>225</v>
      </c>
    </row>
    <row r="353" spans="1:8">
      <c r="A353" t="s">
        <v>4</v>
      </c>
      <c r="B353" t="s">
        <v>51</v>
      </c>
    </row>
    <row r="354" spans="1:8">
      <c r="A354" t="s">
        <v>6</v>
      </c>
      <c r="B354">
        <v>1</v>
      </c>
    </row>
    <row r="355" spans="1:8">
      <c r="A355" t="s">
        <v>7</v>
      </c>
      <c r="B355" t="s">
        <v>201</v>
      </c>
    </row>
    <row r="356" spans="1:8">
      <c r="A356" t="s">
        <v>8</v>
      </c>
      <c r="B356" t="s">
        <v>9</v>
      </c>
    </row>
    <row r="357" spans="1:8">
      <c r="A357" t="s">
        <v>10</v>
      </c>
      <c r="B357" t="s">
        <v>17</v>
      </c>
    </row>
    <row r="358" spans="1:8">
      <c r="A358" s="1" t="s">
        <v>11</v>
      </c>
      <c r="B358" s="1"/>
      <c r="C358" s="1"/>
      <c r="D358" s="1"/>
      <c r="E358" s="1"/>
      <c r="F358" s="1"/>
      <c r="G358" s="1"/>
    </row>
    <row r="359" spans="1:8">
      <c r="A359" s="1" t="s">
        <v>12</v>
      </c>
      <c r="B359" s="1" t="s">
        <v>13</v>
      </c>
      <c r="C359" s="1" t="s">
        <v>8</v>
      </c>
      <c r="D359" s="1" t="s">
        <v>14</v>
      </c>
      <c r="E359" s="1" t="s">
        <v>4</v>
      </c>
      <c r="F359" s="1" t="s">
        <v>15</v>
      </c>
      <c r="G359" s="1" t="s">
        <v>7</v>
      </c>
      <c r="H359" s="1" t="s">
        <v>3</v>
      </c>
    </row>
    <row r="360" spans="1:8">
      <c r="A360" t="str">
        <f>B351</f>
        <v>IBIS fasteners production, for Li-O2 battery</v>
      </c>
      <c r="B360">
        <v>1</v>
      </c>
      <c r="C360" t="str">
        <f>B356</f>
        <v>kilogram</v>
      </c>
      <c r="E360" t="str">
        <f>B353</f>
        <v>RER</v>
      </c>
      <c r="F360" t="s">
        <v>20</v>
      </c>
      <c r="G360" t="str">
        <f>B355</f>
        <v>IBIS fasteners</v>
      </c>
    </row>
    <row r="361" spans="1:8">
      <c r="A361" t="s">
        <v>150</v>
      </c>
      <c r="B361" s="4">
        <v>1</v>
      </c>
      <c r="C361" t="s">
        <v>9</v>
      </c>
      <c r="E361" t="s">
        <v>5</v>
      </c>
      <c r="F361" t="s">
        <v>29</v>
      </c>
      <c r="G361" t="s">
        <v>151</v>
      </c>
      <c r="H361" t="s">
        <v>226</v>
      </c>
    </row>
    <row r="362" spans="1:8">
      <c r="A362" t="s">
        <v>219</v>
      </c>
      <c r="B362" s="4">
        <v>1</v>
      </c>
      <c r="C362" t="s">
        <v>9</v>
      </c>
      <c r="E362" t="s">
        <v>51</v>
      </c>
      <c r="F362" t="s">
        <v>29</v>
      </c>
      <c r="G362" t="s">
        <v>219</v>
      </c>
    </row>
    <row r="363" spans="1:8">
      <c r="A363" t="s">
        <v>208</v>
      </c>
      <c r="B363" s="4">
        <v>0.1</v>
      </c>
      <c r="C363" t="s">
        <v>92</v>
      </c>
      <c r="E363" t="s">
        <v>51</v>
      </c>
      <c r="F363" t="s">
        <v>29</v>
      </c>
      <c r="G363" t="s">
        <v>223</v>
      </c>
    </row>
    <row r="364" spans="1:8">
      <c r="A364" t="s">
        <v>91</v>
      </c>
      <c r="B364" s="4">
        <v>0.2</v>
      </c>
      <c r="C364" t="s">
        <v>92</v>
      </c>
      <c r="E364" t="s">
        <v>66</v>
      </c>
      <c r="F364" t="s">
        <v>29</v>
      </c>
      <c r="G364" t="s">
        <v>93</v>
      </c>
    </row>
    <row r="365" spans="1:8">
      <c r="A365" t="s">
        <v>227</v>
      </c>
      <c r="B365" s="4">
        <v>4.6000000000000001E-10</v>
      </c>
      <c r="C365" t="s">
        <v>8</v>
      </c>
      <c r="E365" t="s">
        <v>51</v>
      </c>
      <c r="F365" t="s">
        <v>29</v>
      </c>
      <c r="G365" t="s">
        <v>90</v>
      </c>
    </row>
    <row r="368" spans="1:8" ht="15.75">
      <c r="A368" s="3" t="s">
        <v>2</v>
      </c>
      <c r="B368" s="1" t="s">
        <v>206</v>
      </c>
    </row>
    <row r="369" spans="1:8">
      <c r="A369" t="s">
        <v>3</v>
      </c>
      <c r="B369" t="s">
        <v>225</v>
      </c>
    </row>
    <row r="370" spans="1:8">
      <c r="A370" t="s">
        <v>4</v>
      </c>
      <c r="B370" t="s">
        <v>51</v>
      </c>
    </row>
    <row r="371" spans="1:8">
      <c r="A371" t="s">
        <v>6</v>
      </c>
      <c r="B371">
        <v>1</v>
      </c>
    </row>
    <row r="372" spans="1:8">
      <c r="A372" t="s">
        <v>7</v>
      </c>
      <c r="B372" t="s">
        <v>202</v>
      </c>
    </row>
    <row r="373" spans="1:8">
      <c r="A373" t="s">
        <v>8</v>
      </c>
      <c r="B373" t="s">
        <v>9</v>
      </c>
    </row>
    <row r="374" spans="1:8">
      <c r="A374" t="s">
        <v>10</v>
      </c>
      <c r="B374" t="s">
        <v>17</v>
      </c>
    </row>
    <row r="375" spans="1:8">
      <c r="A375" s="1" t="s">
        <v>11</v>
      </c>
      <c r="B375" s="1"/>
      <c r="C375" s="1"/>
      <c r="D375" s="1"/>
      <c r="E375" s="1"/>
      <c r="F375" s="1"/>
      <c r="G375" s="1"/>
    </row>
    <row r="376" spans="1:8">
      <c r="A376" s="1" t="s">
        <v>12</v>
      </c>
      <c r="B376" s="1" t="s">
        <v>13</v>
      </c>
      <c r="C376" s="1" t="s">
        <v>8</v>
      </c>
      <c r="D376" s="1" t="s">
        <v>14</v>
      </c>
      <c r="E376" s="1" t="s">
        <v>4</v>
      </c>
      <c r="F376" s="1" t="s">
        <v>15</v>
      </c>
      <c r="G376" s="1" t="s">
        <v>7</v>
      </c>
      <c r="H376" s="1" t="s">
        <v>3</v>
      </c>
    </row>
    <row r="377" spans="1:8">
      <c r="A377" t="str">
        <f>B368</f>
        <v>high voltage system production, for Li-O2 battery</v>
      </c>
      <c r="B377">
        <v>1</v>
      </c>
      <c r="C377" t="str">
        <f>B373</f>
        <v>kilogram</v>
      </c>
      <c r="E377" t="str">
        <f>B370</f>
        <v>RER</v>
      </c>
      <c r="F377" t="s">
        <v>20</v>
      </c>
      <c r="G377" t="str">
        <f>B372</f>
        <v>high voltage system</v>
      </c>
    </row>
    <row r="378" spans="1:8">
      <c r="A378" t="s">
        <v>150</v>
      </c>
      <c r="B378" s="4">
        <v>1.4E-3</v>
      </c>
      <c r="C378" t="s">
        <v>9</v>
      </c>
      <c r="E378" t="s">
        <v>5</v>
      </c>
      <c r="F378" t="s">
        <v>29</v>
      </c>
      <c r="G378" t="s">
        <v>151</v>
      </c>
    </row>
    <row r="379" spans="1:8">
      <c r="A379" t="s">
        <v>228</v>
      </c>
      <c r="B379" s="4">
        <v>0.12</v>
      </c>
      <c r="C379" t="s">
        <v>9</v>
      </c>
      <c r="E379" t="s">
        <v>66</v>
      </c>
      <c r="F379" t="s">
        <v>29</v>
      </c>
      <c r="G379" t="s">
        <v>229</v>
      </c>
    </row>
    <row r="380" spans="1:8">
      <c r="A380" t="s">
        <v>230</v>
      </c>
      <c r="B380" s="4">
        <v>4.3999999999999997E-2</v>
      </c>
      <c r="C380" t="s">
        <v>9</v>
      </c>
      <c r="E380" t="s">
        <v>51</v>
      </c>
      <c r="F380" t="s">
        <v>29</v>
      </c>
      <c r="G380" t="s">
        <v>231</v>
      </c>
    </row>
    <row r="381" spans="1:8">
      <c r="A381" t="s">
        <v>232</v>
      </c>
      <c r="B381" s="4">
        <v>3.5999999999999999E-3</v>
      </c>
      <c r="C381" t="s">
        <v>9</v>
      </c>
      <c r="E381" t="s">
        <v>51</v>
      </c>
      <c r="F381" t="s">
        <v>29</v>
      </c>
      <c r="G381" t="s">
        <v>233</v>
      </c>
    </row>
    <row r="382" spans="1:8">
      <c r="A382" t="s">
        <v>214</v>
      </c>
      <c r="B382" s="4">
        <v>5.7000000000000002E-2</v>
      </c>
      <c r="C382" t="s">
        <v>9</v>
      </c>
      <c r="E382" t="s">
        <v>51</v>
      </c>
      <c r="F382" t="s">
        <v>29</v>
      </c>
      <c r="G382" t="s">
        <v>131</v>
      </c>
    </row>
    <row r="383" spans="1:8">
      <c r="A383" t="s">
        <v>121</v>
      </c>
      <c r="B383" s="4">
        <v>0.23</v>
      </c>
      <c r="C383" t="s">
        <v>9</v>
      </c>
      <c r="E383" t="s">
        <v>5</v>
      </c>
      <c r="F383" t="s">
        <v>29</v>
      </c>
      <c r="G383" t="s">
        <v>122</v>
      </c>
    </row>
    <row r="384" spans="1:8">
      <c r="A384" t="s">
        <v>123</v>
      </c>
      <c r="B384" s="4">
        <v>4.1000000000000002E-2</v>
      </c>
      <c r="C384" t="s">
        <v>9</v>
      </c>
      <c r="E384" t="s">
        <v>66</v>
      </c>
      <c r="F384" t="s">
        <v>29</v>
      </c>
      <c r="G384" t="s">
        <v>124</v>
      </c>
    </row>
    <row r="385" spans="1:7">
      <c r="A385" t="s">
        <v>234</v>
      </c>
      <c r="B385" s="4">
        <v>3.2000000000000001E-2</v>
      </c>
      <c r="C385" t="s">
        <v>9</v>
      </c>
      <c r="E385" t="s">
        <v>5</v>
      </c>
      <c r="F385" t="s">
        <v>29</v>
      </c>
      <c r="G385" t="s">
        <v>235</v>
      </c>
    </row>
    <row r="386" spans="1:7">
      <c r="A386" t="s">
        <v>236</v>
      </c>
      <c r="B386" s="4">
        <v>1.6E-2</v>
      </c>
      <c r="C386" t="s">
        <v>9</v>
      </c>
      <c r="E386" t="s">
        <v>5</v>
      </c>
      <c r="F386" t="s">
        <v>29</v>
      </c>
      <c r="G386" t="s">
        <v>237</v>
      </c>
    </row>
    <row r="387" spans="1:7">
      <c r="A387" t="s">
        <v>238</v>
      </c>
      <c r="B387" s="4">
        <v>0.45</v>
      </c>
      <c r="C387" t="s">
        <v>9</v>
      </c>
      <c r="E387" t="s">
        <v>5</v>
      </c>
      <c r="F387" t="s">
        <v>29</v>
      </c>
      <c r="G387" t="s">
        <v>239</v>
      </c>
    </row>
    <row r="388" spans="1:7">
      <c r="A388" t="s">
        <v>219</v>
      </c>
      <c r="B388" s="4">
        <v>1.4E-3</v>
      </c>
      <c r="C388" t="s">
        <v>9</v>
      </c>
      <c r="E388" t="s">
        <v>51</v>
      </c>
      <c r="F388" t="s">
        <v>29</v>
      </c>
      <c r="G388" t="s">
        <v>219</v>
      </c>
    </row>
    <row r="389" spans="1:7">
      <c r="A389" t="s">
        <v>241</v>
      </c>
      <c r="B389" s="4">
        <v>0.12</v>
      </c>
      <c r="C389" t="s">
        <v>9</v>
      </c>
      <c r="E389" t="s">
        <v>51</v>
      </c>
      <c r="F389" t="s">
        <v>29</v>
      </c>
      <c r="G389" t="s">
        <v>241</v>
      </c>
    </row>
    <row r="390" spans="1:7">
      <c r="A390" t="s">
        <v>242</v>
      </c>
      <c r="B390" s="4">
        <v>0.27</v>
      </c>
      <c r="C390" t="s">
        <v>9</v>
      </c>
      <c r="E390" t="s">
        <v>51</v>
      </c>
      <c r="F390" t="s">
        <v>29</v>
      </c>
      <c r="G390" t="s">
        <v>242</v>
      </c>
    </row>
    <row r="391" spans="1:7">
      <c r="A391" t="s">
        <v>240</v>
      </c>
      <c r="B391" s="4">
        <v>1.6E-2</v>
      </c>
      <c r="C391" t="s">
        <v>9</v>
      </c>
      <c r="E391" t="s">
        <v>51</v>
      </c>
      <c r="F391" t="s">
        <v>29</v>
      </c>
      <c r="G391" t="s">
        <v>240</v>
      </c>
    </row>
    <row r="392" spans="1:7">
      <c r="A392" t="s">
        <v>142</v>
      </c>
      <c r="B392" s="4">
        <v>0.14000000000000001</v>
      </c>
      <c r="C392" t="s">
        <v>9</v>
      </c>
      <c r="E392" t="s">
        <v>51</v>
      </c>
      <c r="F392" t="s">
        <v>29</v>
      </c>
      <c r="G392" t="s">
        <v>142</v>
      </c>
    </row>
    <row r="393" spans="1:7">
      <c r="A393" t="s">
        <v>208</v>
      </c>
      <c r="B393" s="4">
        <v>0.11</v>
      </c>
      <c r="C393" t="s">
        <v>92</v>
      </c>
      <c r="E393" t="s">
        <v>51</v>
      </c>
      <c r="F393" t="s">
        <v>29</v>
      </c>
      <c r="G393" t="s">
        <v>223</v>
      </c>
    </row>
    <row r="394" spans="1:7">
      <c r="A394" t="s">
        <v>91</v>
      </c>
      <c r="B394" s="4">
        <v>5.5E-2</v>
      </c>
      <c r="C394" t="s">
        <v>92</v>
      </c>
      <c r="E394" t="s">
        <v>66</v>
      </c>
      <c r="F394" t="s">
        <v>29</v>
      </c>
      <c r="G394" t="s">
        <v>93</v>
      </c>
    </row>
    <row r="395" spans="1:7">
      <c r="A395" t="s">
        <v>221</v>
      </c>
      <c r="B395" s="4">
        <v>2E-8</v>
      </c>
      <c r="C395" t="s">
        <v>8</v>
      </c>
      <c r="E395" t="s">
        <v>5</v>
      </c>
      <c r="F395" t="s">
        <v>29</v>
      </c>
      <c r="G395" t="s">
        <v>222</v>
      </c>
    </row>
    <row r="397" spans="1:7" ht="15.75">
      <c r="A397" s="3" t="s">
        <v>2</v>
      </c>
      <c r="B397" t="s">
        <v>207</v>
      </c>
    </row>
    <row r="398" spans="1:7">
      <c r="A398" t="s">
        <v>3</v>
      </c>
      <c r="B398" t="s">
        <v>225</v>
      </c>
    </row>
    <row r="399" spans="1:7">
      <c r="A399" t="s">
        <v>4</v>
      </c>
      <c r="B399" t="s">
        <v>51</v>
      </c>
    </row>
    <row r="400" spans="1:7">
      <c r="A400" t="s">
        <v>6</v>
      </c>
      <c r="B400">
        <v>1</v>
      </c>
    </row>
    <row r="401" spans="1:8">
      <c r="A401" t="s">
        <v>7</v>
      </c>
      <c r="B401" t="s">
        <v>203</v>
      </c>
    </row>
    <row r="402" spans="1:8">
      <c r="A402" t="s">
        <v>8</v>
      </c>
      <c r="B402" t="s">
        <v>9</v>
      </c>
    </row>
    <row r="403" spans="1:8">
      <c r="A403" t="s">
        <v>10</v>
      </c>
      <c r="B403" t="s">
        <v>17</v>
      </c>
    </row>
    <row r="404" spans="1:8">
      <c r="A404" s="1" t="s">
        <v>11</v>
      </c>
      <c r="B404" s="1"/>
      <c r="C404" s="1"/>
      <c r="D404" s="1"/>
      <c r="E404" s="1"/>
      <c r="F404" s="1"/>
      <c r="G404" s="1"/>
    </row>
    <row r="405" spans="1:8">
      <c r="A405" s="1" t="s">
        <v>12</v>
      </c>
      <c r="B405" s="1" t="s">
        <v>13</v>
      </c>
      <c r="C405" s="1" t="s">
        <v>8</v>
      </c>
      <c r="D405" s="1" t="s">
        <v>14</v>
      </c>
      <c r="E405" s="1" t="s">
        <v>4</v>
      </c>
      <c r="F405" s="1" t="s">
        <v>15</v>
      </c>
      <c r="G405" s="1" t="s">
        <v>7</v>
      </c>
      <c r="H405" s="1" t="s">
        <v>3</v>
      </c>
    </row>
    <row r="406" spans="1:8">
      <c r="A406" t="str">
        <f>B397</f>
        <v>low voltage system production, for Li-O2 battery</v>
      </c>
      <c r="B406">
        <v>1</v>
      </c>
      <c r="C406" t="str">
        <f>B402</f>
        <v>kilogram</v>
      </c>
      <c r="E406" t="str">
        <f>B399</f>
        <v>RER</v>
      </c>
      <c r="F406" t="s">
        <v>20</v>
      </c>
      <c r="G406" t="str">
        <f>B401</f>
        <v>low voltage system</v>
      </c>
    </row>
    <row r="407" spans="1:8">
      <c r="A407" t="s">
        <v>230</v>
      </c>
      <c r="B407" s="4">
        <v>2.9000000000000001E-2</v>
      </c>
      <c r="C407" t="s">
        <v>9</v>
      </c>
      <c r="E407" t="s">
        <v>51</v>
      </c>
      <c r="F407" t="s">
        <v>29</v>
      </c>
      <c r="G407" t="s">
        <v>231</v>
      </c>
    </row>
    <row r="408" spans="1:8">
      <c r="A408" t="s">
        <v>243</v>
      </c>
      <c r="B408" s="4">
        <v>0.97</v>
      </c>
      <c r="C408" t="s">
        <v>9</v>
      </c>
      <c r="E408" t="s">
        <v>5</v>
      </c>
      <c r="F408" t="s">
        <v>29</v>
      </c>
      <c r="G408" t="s">
        <v>244</v>
      </c>
    </row>
    <row r="409" spans="1:8">
      <c r="A409" t="s">
        <v>142</v>
      </c>
      <c r="B409" s="4">
        <v>2.9000000000000001E-2</v>
      </c>
      <c r="C409" t="s">
        <v>9</v>
      </c>
      <c r="E409" t="s">
        <v>51</v>
      </c>
      <c r="F409" t="s">
        <v>29</v>
      </c>
      <c r="G409" t="s">
        <v>142</v>
      </c>
    </row>
    <row r="410" spans="1:8">
      <c r="A410" t="s">
        <v>208</v>
      </c>
      <c r="B410" s="4">
        <v>0.11</v>
      </c>
      <c r="C410" t="s">
        <v>92</v>
      </c>
      <c r="E410" t="s">
        <v>51</v>
      </c>
      <c r="F410" t="s">
        <v>29</v>
      </c>
      <c r="G410" t="s">
        <v>223</v>
      </c>
    </row>
    <row r="411" spans="1:8">
      <c r="A411" t="s">
        <v>91</v>
      </c>
      <c r="B411" s="4">
        <v>0.2</v>
      </c>
      <c r="C411" t="s">
        <v>92</v>
      </c>
      <c r="E411" t="s">
        <v>66</v>
      </c>
      <c r="F411" t="s">
        <v>29</v>
      </c>
      <c r="G411" t="s">
        <v>93</v>
      </c>
    </row>
    <row r="412" spans="1:8">
      <c r="A412" t="s">
        <v>221</v>
      </c>
      <c r="B412" s="4">
        <v>2E-8</v>
      </c>
      <c r="C412" t="s">
        <v>8</v>
      </c>
      <c r="E412" t="s">
        <v>5</v>
      </c>
      <c r="F412" t="s">
        <v>29</v>
      </c>
      <c r="G412" t="s">
        <v>222</v>
      </c>
    </row>
    <row r="415" spans="1:8" ht="15.75">
      <c r="A415" s="3" t="s">
        <v>2</v>
      </c>
      <c r="B415" s="1" t="s">
        <v>246</v>
      </c>
    </row>
    <row r="416" spans="1:8">
      <c r="A416" t="s">
        <v>3</v>
      </c>
      <c r="B416" t="s">
        <v>245</v>
      </c>
    </row>
    <row r="417" spans="1:8">
      <c r="A417" t="s">
        <v>4</v>
      </c>
      <c r="B417" t="s">
        <v>51</v>
      </c>
    </row>
    <row r="418" spans="1:8">
      <c r="A418" t="s">
        <v>6</v>
      </c>
      <c r="B418">
        <v>1</v>
      </c>
    </row>
    <row r="419" spans="1:8">
      <c r="A419" t="s">
        <v>7</v>
      </c>
      <c r="B419" t="s">
        <v>173</v>
      </c>
    </row>
    <row r="420" spans="1:8">
      <c r="A420" t="s">
        <v>8</v>
      </c>
      <c r="B420" t="s">
        <v>9</v>
      </c>
    </row>
    <row r="421" spans="1:8">
      <c r="A421" t="s">
        <v>10</v>
      </c>
      <c r="B421" t="s">
        <v>17</v>
      </c>
    </row>
    <row r="422" spans="1:8">
      <c r="A422" s="1" t="s">
        <v>11</v>
      </c>
      <c r="B422" s="1"/>
      <c r="C422" s="1"/>
      <c r="D422" s="1"/>
      <c r="E422" s="1"/>
      <c r="F422" s="1"/>
      <c r="G422" s="1"/>
    </row>
    <row r="423" spans="1:8">
      <c r="A423" s="1" t="s">
        <v>12</v>
      </c>
      <c r="B423" s="1" t="s">
        <v>13</v>
      </c>
      <c r="C423" s="1" t="s">
        <v>8</v>
      </c>
      <c r="D423" s="1" t="s">
        <v>14</v>
      </c>
      <c r="E423" s="1" t="s">
        <v>4</v>
      </c>
      <c r="F423" s="1" t="s">
        <v>15</v>
      </c>
      <c r="G423" s="1" t="s">
        <v>7</v>
      </c>
      <c r="H423" s="1" t="s">
        <v>3</v>
      </c>
    </row>
    <row r="424" spans="1:8">
      <c r="A424" t="str">
        <f>B415</f>
        <v>cooling system production, for Li-O2 battery</v>
      </c>
      <c r="B424">
        <v>1</v>
      </c>
      <c r="C424" t="str">
        <f>B420</f>
        <v>kilogram</v>
      </c>
      <c r="E424" t="str">
        <f>B417</f>
        <v>RER</v>
      </c>
      <c r="F424" t="s">
        <v>20</v>
      </c>
      <c r="G424" t="str">
        <f>B419</f>
        <v>cooling system</v>
      </c>
    </row>
    <row r="425" spans="1:8">
      <c r="A425" t="s">
        <v>247</v>
      </c>
      <c r="B425" s="4">
        <v>0.87</v>
      </c>
      <c r="C425" t="s">
        <v>9</v>
      </c>
      <c r="E425" t="s">
        <v>51</v>
      </c>
      <c r="F425" t="s">
        <v>29</v>
      </c>
      <c r="G425" t="s">
        <v>254</v>
      </c>
    </row>
    <row r="426" spans="1:8">
      <c r="A426" t="s">
        <v>248</v>
      </c>
      <c r="B426" s="4">
        <v>3.7999999999999999E-2</v>
      </c>
      <c r="C426" t="s">
        <v>9</v>
      </c>
      <c r="E426" t="s">
        <v>51</v>
      </c>
      <c r="F426" t="s">
        <v>29</v>
      </c>
      <c r="G426" t="s">
        <v>255</v>
      </c>
    </row>
    <row r="427" spans="1:8">
      <c r="A427" t="s">
        <v>249</v>
      </c>
      <c r="B427" s="4">
        <v>2.3E-2</v>
      </c>
      <c r="C427" t="s">
        <v>9</v>
      </c>
      <c r="E427" t="s">
        <v>51</v>
      </c>
      <c r="F427" t="s">
        <v>29</v>
      </c>
      <c r="G427" t="s">
        <v>256</v>
      </c>
    </row>
    <row r="428" spans="1:8">
      <c r="A428" t="s">
        <v>250</v>
      </c>
      <c r="B428" s="4">
        <v>9.6000000000000002E-4</v>
      </c>
      <c r="C428" t="s">
        <v>9</v>
      </c>
      <c r="E428" t="s">
        <v>51</v>
      </c>
      <c r="F428" t="s">
        <v>29</v>
      </c>
      <c r="G428" t="s">
        <v>257</v>
      </c>
    </row>
    <row r="429" spans="1:8">
      <c r="A429" t="s">
        <v>251</v>
      </c>
      <c r="B429" s="4">
        <v>0.02</v>
      </c>
      <c r="C429" t="s">
        <v>9</v>
      </c>
      <c r="E429" t="s">
        <v>51</v>
      </c>
      <c r="F429" t="s">
        <v>29</v>
      </c>
      <c r="G429" t="s">
        <v>258</v>
      </c>
    </row>
    <row r="430" spans="1:8">
      <c r="A430" t="s">
        <v>252</v>
      </c>
      <c r="B430" s="4">
        <v>4.8000000000000001E-2</v>
      </c>
      <c r="C430" t="s">
        <v>9</v>
      </c>
      <c r="E430" t="s">
        <v>51</v>
      </c>
      <c r="F430" t="s">
        <v>29</v>
      </c>
      <c r="G430" t="s">
        <v>253</v>
      </c>
      <c r="H430" s="8">
        <f>B430*B276</f>
        <v>1.9910399999999999</v>
      </c>
    </row>
    <row r="431" spans="1:8">
      <c r="A431" t="s">
        <v>91</v>
      </c>
      <c r="B431" s="4">
        <v>0.22</v>
      </c>
      <c r="C431" t="s">
        <v>92</v>
      </c>
      <c r="E431" t="s">
        <v>66</v>
      </c>
      <c r="F431" t="s">
        <v>29</v>
      </c>
      <c r="G431" t="s">
        <v>93</v>
      </c>
    </row>
    <row r="432" spans="1:8">
      <c r="A432" t="s">
        <v>208</v>
      </c>
      <c r="B432" s="4">
        <v>0.1</v>
      </c>
      <c r="C432" t="s">
        <v>92</v>
      </c>
      <c r="E432" t="s">
        <v>51</v>
      </c>
      <c r="F432" t="s">
        <v>29</v>
      </c>
      <c r="G432" t="s">
        <v>223</v>
      </c>
    </row>
    <row r="435" spans="1:8" ht="15.75">
      <c r="A435" s="3" t="s">
        <v>2</v>
      </c>
      <c r="B435" s="1" t="s">
        <v>247</v>
      </c>
    </row>
    <row r="436" spans="1:8">
      <c r="A436" t="s">
        <v>3</v>
      </c>
      <c r="B436" t="s">
        <v>225</v>
      </c>
    </row>
    <row r="437" spans="1:8">
      <c r="A437" t="s">
        <v>4</v>
      </c>
      <c r="B437" t="s">
        <v>51</v>
      </c>
    </row>
    <row r="438" spans="1:8">
      <c r="A438" t="s">
        <v>6</v>
      </c>
      <c r="B438">
        <v>1</v>
      </c>
    </row>
    <row r="439" spans="1:8">
      <c r="A439" t="s">
        <v>7</v>
      </c>
      <c r="B439" t="s">
        <v>254</v>
      </c>
    </row>
    <row r="440" spans="1:8">
      <c r="A440" t="s">
        <v>8</v>
      </c>
      <c r="B440" t="s">
        <v>9</v>
      </c>
    </row>
    <row r="441" spans="1:8">
      <c r="A441" t="s">
        <v>10</v>
      </c>
      <c r="B441" t="s">
        <v>17</v>
      </c>
    </row>
    <row r="442" spans="1:8">
      <c r="A442" s="1" t="s">
        <v>11</v>
      </c>
      <c r="B442" s="1"/>
      <c r="C442" s="1"/>
      <c r="D442" s="1"/>
      <c r="E442" s="1"/>
      <c r="F442" s="1"/>
      <c r="G442" s="1"/>
    </row>
    <row r="443" spans="1:8">
      <c r="A443" s="1" t="s">
        <v>12</v>
      </c>
      <c r="B443" s="1" t="s">
        <v>13</v>
      </c>
      <c r="C443" s="1" t="s">
        <v>8</v>
      </c>
      <c r="D443" s="1" t="s">
        <v>14</v>
      </c>
      <c r="E443" s="1" t="s">
        <v>4</v>
      </c>
      <c r="F443" s="1" t="s">
        <v>15</v>
      </c>
      <c r="G443" s="1" t="s">
        <v>7</v>
      </c>
      <c r="H443" s="1" t="s">
        <v>3</v>
      </c>
    </row>
    <row r="444" spans="1:8">
      <c r="A444" t="str">
        <f>B435</f>
        <v>radiator production, for Li-O2 battery</v>
      </c>
      <c r="B444">
        <v>1</v>
      </c>
      <c r="C444" t="str">
        <f>B440</f>
        <v>kilogram</v>
      </c>
      <c r="E444" t="str">
        <f>B437</f>
        <v>RER</v>
      </c>
      <c r="F444" t="s">
        <v>20</v>
      </c>
      <c r="G444" t="str">
        <f>B439</f>
        <v>radiator</v>
      </c>
    </row>
    <row r="445" spans="1:8">
      <c r="A445" t="s">
        <v>228</v>
      </c>
      <c r="B445" s="4">
        <v>1</v>
      </c>
      <c r="C445" t="s">
        <v>9</v>
      </c>
      <c r="E445" t="s">
        <v>66</v>
      </c>
      <c r="F445" t="s">
        <v>29</v>
      </c>
      <c r="G445" t="s">
        <v>229</v>
      </c>
    </row>
    <row r="446" spans="1:8">
      <c r="A446" t="s">
        <v>116</v>
      </c>
      <c r="B446">
        <v>1</v>
      </c>
      <c r="C446" t="s">
        <v>9</v>
      </c>
      <c r="E446" t="s">
        <v>51</v>
      </c>
      <c r="F446" t="s">
        <v>29</v>
      </c>
      <c r="G446" t="s">
        <v>116</v>
      </c>
    </row>
    <row r="447" spans="1:8">
      <c r="A447" t="s">
        <v>91</v>
      </c>
      <c r="B447" s="4">
        <v>0.2</v>
      </c>
      <c r="C447" t="s">
        <v>92</v>
      </c>
      <c r="E447" t="s">
        <v>66</v>
      </c>
      <c r="F447" t="s">
        <v>29</v>
      </c>
      <c r="G447" t="s">
        <v>93</v>
      </c>
    </row>
    <row r="448" spans="1:8">
      <c r="A448" t="s">
        <v>208</v>
      </c>
      <c r="B448" s="4">
        <v>0.1</v>
      </c>
      <c r="C448" t="s">
        <v>92</v>
      </c>
      <c r="E448" t="s">
        <v>51</v>
      </c>
      <c r="F448" t="s">
        <v>29</v>
      </c>
      <c r="G448" t="s">
        <v>223</v>
      </c>
    </row>
    <row r="449" spans="1:8">
      <c r="A449" t="s">
        <v>119</v>
      </c>
      <c r="B449" s="4">
        <v>1.5E-10</v>
      </c>
      <c r="C449" t="s">
        <v>8</v>
      </c>
      <c r="E449" t="s">
        <v>51</v>
      </c>
      <c r="F449" t="s">
        <v>29</v>
      </c>
      <c r="G449" t="s">
        <v>120</v>
      </c>
    </row>
    <row r="452" spans="1:8" ht="15.75">
      <c r="A452" s="3" t="s">
        <v>2</v>
      </c>
      <c r="B452" s="1" t="s">
        <v>248</v>
      </c>
    </row>
    <row r="453" spans="1:8">
      <c r="A453" t="s">
        <v>3</v>
      </c>
      <c r="B453" t="s">
        <v>225</v>
      </c>
    </row>
    <row r="454" spans="1:8">
      <c r="A454" t="s">
        <v>4</v>
      </c>
      <c r="B454" t="s">
        <v>51</v>
      </c>
    </row>
    <row r="455" spans="1:8">
      <c r="A455" t="s">
        <v>6</v>
      </c>
      <c r="B455">
        <v>1</v>
      </c>
    </row>
    <row r="456" spans="1:8">
      <c r="A456" t="s">
        <v>7</v>
      </c>
      <c r="B456" t="s">
        <v>255</v>
      </c>
    </row>
    <row r="457" spans="1:8">
      <c r="A457" t="s">
        <v>8</v>
      </c>
      <c r="B457" t="s">
        <v>9</v>
      </c>
    </row>
    <row r="458" spans="1:8">
      <c r="A458" t="s">
        <v>10</v>
      </c>
      <c r="B458" t="s">
        <v>17</v>
      </c>
    </row>
    <row r="459" spans="1:8">
      <c r="A459" s="1" t="s">
        <v>11</v>
      </c>
      <c r="B459" s="1"/>
      <c r="C459" s="1"/>
      <c r="D459" s="1"/>
      <c r="E459" s="1"/>
      <c r="F459" s="1"/>
      <c r="G459" s="1"/>
    </row>
    <row r="460" spans="1:8">
      <c r="A460" s="1" t="s">
        <v>12</v>
      </c>
      <c r="B460" s="1" t="s">
        <v>13</v>
      </c>
      <c r="C460" s="1" t="s">
        <v>8</v>
      </c>
      <c r="D460" s="1" t="s">
        <v>14</v>
      </c>
      <c r="E460" s="1" t="s">
        <v>4</v>
      </c>
      <c r="F460" s="1" t="s">
        <v>15</v>
      </c>
      <c r="G460" s="1" t="s">
        <v>7</v>
      </c>
      <c r="H460" s="1" t="s">
        <v>3</v>
      </c>
    </row>
    <row r="461" spans="1:8">
      <c r="A461" t="str">
        <f>B452</f>
        <v>manifolds production, for Li-O2 battery</v>
      </c>
      <c r="B461">
        <v>1</v>
      </c>
      <c r="C461" t="str">
        <f>B457</f>
        <v>kilogram</v>
      </c>
      <c r="E461" t="str">
        <f>B454</f>
        <v>RER</v>
      </c>
      <c r="F461" t="s">
        <v>20</v>
      </c>
      <c r="G461" t="str">
        <f>B456</f>
        <v>manifolds</v>
      </c>
    </row>
    <row r="462" spans="1:8">
      <c r="A462" t="s">
        <v>228</v>
      </c>
      <c r="B462" s="4">
        <v>1</v>
      </c>
      <c r="C462" t="s">
        <v>9</v>
      </c>
      <c r="E462" t="s">
        <v>66</v>
      </c>
      <c r="F462" t="s">
        <v>29</v>
      </c>
      <c r="G462" t="s">
        <v>229</v>
      </c>
    </row>
    <row r="463" spans="1:8">
      <c r="A463" t="s">
        <v>241</v>
      </c>
      <c r="B463" s="4">
        <v>1</v>
      </c>
      <c r="C463" t="s">
        <v>9</v>
      </c>
      <c r="E463" t="s">
        <v>51</v>
      </c>
      <c r="F463" t="s">
        <v>29</v>
      </c>
      <c r="G463" t="s">
        <v>241</v>
      </c>
    </row>
    <row r="464" spans="1:8">
      <c r="A464" t="s">
        <v>91</v>
      </c>
      <c r="B464" s="4">
        <v>0.2</v>
      </c>
      <c r="C464" t="s">
        <v>92</v>
      </c>
      <c r="E464" t="s">
        <v>66</v>
      </c>
      <c r="F464" t="s">
        <v>29</v>
      </c>
      <c r="G464" t="s">
        <v>93</v>
      </c>
    </row>
    <row r="465" spans="1:7">
      <c r="A465" t="s">
        <v>208</v>
      </c>
      <c r="B465" s="4">
        <v>0.1</v>
      </c>
      <c r="C465" t="s">
        <v>92</v>
      </c>
      <c r="E465" t="s">
        <v>51</v>
      </c>
      <c r="F465" t="s">
        <v>29</v>
      </c>
      <c r="G465" t="s">
        <v>223</v>
      </c>
    </row>
    <row r="466" spans="1:7">
      <c r="A466" t="s">
        <v>119</v>
      </c>
      <c r="B466" s="4">
        <v>1.5E-10</v>
      </c>
      <c r="C466" t="s">
        <v>8</v>
      </c>
      <c r="E466" t="s">
        <v>51</v>
      </c>
      <c r="F466" t="s">
        <v>29</v>
      </c>
      <c r="G466" t="s">
        <v>120</v>
      </c>
    </row>
    <row r="469" spans="1:7" ht="15.75">
      <c r="A469" s="3" t="s">
        <v>2</v>
      </c>
      <c r="B469" s="1" t="s">
        <v>249</v>
      </c>
    </row>
    <row r="470" spans="1:7">
      <c r="A470" t="s">
        <v>3</v>
      </c>
      <c r="B470" t="s">
        <v>225</v>
      </c>
    </row>
    <row r="471" spans="1:7">
      <c r="A471" t="s">
        <v>4</v>
      </c>
      <c r="B471" t="s">
        <v>51</v>
      </c>
    </row>
    <row r="472" spans="1:7">
      <c r="A472" t="s">
        <v>6</v>
      </c>
      <c r="B472">
        <v>1</v>
      </c>
    </row>
    <row r="473" spans="1:7">
      <c r="A473" t="s">
        <v>7</v>
      </c>
      <c r="B473" t="s">
        <v>256</v>
      </c>
    </row>
    <row r="474" spans="1:7">
      <c r="A474" t="s">
        <v>8</v>
      </c>
      <c r="B474" t="s">
        <v>9</v>
      </c>
    </row>
    <row r="475" spans="1:7">
      <c r="A475" t="s">
        <v>10</v>
      </c>
      <c r="B475" t="s">
        <v>17</v>
      </c>
    </row>
    <row r="476" spans="1:7">
      <c r="A476" s="1" t="s">
        <v>11</v>
      </c>
      <c r="B476" s="1"/>
      <c r="C476" s="1"/>
      <c r="D476" s="1"/>
      <c r="E476" s="1"/>
      <c r="F476" s="1"/>
      <c r="G476" s="1"/>
    </row>
    <row r="477" spans="1:7">
      <c r="A477" s="1" t="s">
        <v>12</v>
      </c>
      <c r="B477" s="1" t="s">
        <v>13</v>
      </c>
      <c r="C477" s="1" t="s">
        <v>8</v>
      </c>
      <c r="D477" s="1" t="s">
        <v>14</v>
      </c>
      <c r="E477" s="1" t="s">
        <v>4</v>
      </c>
      <c r="F477" s="1" t="s">
        <v>15</v>
      </c>
      <c r="G477" s="1" t="s">
        <v>7</v>
      </c>
    </row>
    <row r="478" spans="1:7">
      <c r="A478" t="str">
        <f>B469</f>
        <v>clamps and fasteners production, for Li-O2 battery</v>
      </c>
      <c r="B478">
        <v>1</v>
      </c>
      <c r="C478" t="str">
        <f>B474</f>
        <v>kilogram</v>
      </c>
      <c r="E478" t="str">
        <f>B471</f>
        <v>RER</v>
      </c>
      <c r="F478" t="s">
        <v>20</v>
      </c>
      <c r="G478" t="str">
        <f>B473</f>
        <v>clamps and fasteners</v>
      </c>
    </row>
    <row r="479" spans="1:7">
      <c r="A479" t="s">
        <v>150</v>
      </c>
      <c r="B479" s="4">
        <v>1</v>
      </c>
      <c r="C479" t="s">
        <v>9</v>
      </c>
      <c r="E479" t="s">
        <v>5</v>
      </c>
      <c r="F479" t="s">
        <v>29</v>
      </c>
      <c r="G479" t="s">
        <v>151</v>
      </c>
    </row>
    <row r="480" spans="1:7">
      <c r="A480" t="s">
        <v>219</v>
      </c>
      <c r="B480" s="4">
        <v>1</v>
      </c>
      <c r="C480" t="s">
        <v>9</v>
      </c>
      <c r="E480" t="s">
        <v>51</v>
      </c>
      <c r="F480" t="s">
        <v>29</v>
      </c>
      <c r="G480" t="s">
        <v>219</v>
      </c>
    </row>
    <row r="481" spans="1:8">
      <c r="A481" t="s">
        <v>91</v>
      </c>
      <c r="B481" s="4">
        <v>0.2</v>
      </c>
      <c r="C481" t="s">
        <v>92</v>
      </c>
      <c r="E481" t="s">
        <v>66</v>
      </c>
      <c r="F481" t="s">
        <v>29</v>
      </c>
      <c r="G481" t="s">
        <v>93</v>
      </c>
    </row>
    <row r="482" spans="1:8">
      <c r="A482" t="s">
        <v>208</v>
      </c>
      <c r="B482" s="4">
        <v>0.1</v>
      </c>
      <c r="C482" t="s">
        <v>92</v>
      </c>
      <c r="E482" t="s">
        <v>51</v>
      </c>
      <c r="F482" t="s">
        <v>29</v>
      </c>
      <c r="G482" t="s">
        <v>223</v>
      </c>
    </row>
    <row r="483" spans="1:8">
      <c r="A483" t="s">
        <v>89</v>
      </c>
      <c r="B483" s="4">
        <v>4.6000000000000001E-10</v>
      </c>
      <c r="C483" t="s">
        <v>8</v>
      </c>
      <c r="E483" t="s">
        <v>5</v>
      </c>
      <c r="F483" t="s">
        <v>29</v>
      </c>
      <c r="G483" t="s">
        <v>90</v>
      </c>
    </row>
    <row r="486" spans="1:8" ht="15.75">
      <c r="A486" s="3" t="s">
        <v>2</v>
      </c>
      <c r="B486" s="1" t="s">
        <v>250</v>
      </c>
    </row>
    <row r="487" spans="1:8">
      <c r="A487" t="s">
        <v>3</v>
      </c>
      <c r="B487" t="s">
        <v>225</v>
      </c>
    </row>
    <row r="488" spans="1:8">
      <c r="A488" t="s">
        <v>4</v>
      </c>
      <c r="B488" t="s">
        <v>51</v>
      </c>
    </row>
    <row r="489" spans="1:8">
      <c r="A489" t="s">
        <v>6</v>
      </c>
      <c r="B489">
        <v>1</v>
      </c>
    </row>
    <row r="490" spans="1:8">
      <c r="A490" t="s">
        <v>7</v>
      </c>
      <c r="B490" t="s">
        <v>257</v>
      </c>
    </row>
    <row r="491" spans="1:8">
      <c r="A491" t="s">
        <v>8</v>
      </c>
      <c r="B491" t="s">
        <v>9</v>
      </c>
    </row>
    <row r="492" spans="1:8">
      <c r="A492" t="s">
        <v>10</v>
      </c>
      <c r="B492" t="s">
        <v>17</v>
      </c>
    </row>
    <row r="493" spans="1:8">
      <c r="A493" s="1" t="s">
        <v>11</v>
      </c>
      <c r="B493" s="1"/>
      <c r="C493" s="1"/>
      <c r="D493" s="1"/>
      <c r="E493" s="1"/>
      <c r="F493" s="1"/>
      <c r="G493" s="1"/>
    </row>
    <row r="494" spans="1:8">
      <c r="A494" s="1" t="s">
        <v>12</v>
      </c>
      <c r="B494" s="1" t="s">
        <v>13</v>
      </c>
      <c r="C494" s="1" t="s">
        <v>8</v>
      </c>
      <c r="D494" s="1" t="s">
        <v>14</v>
      </c>
      <c r="E494" s="1" t="s">
        <v>4</v>
      </c>
      <c r="F494" s="1" t="s">
        <v>15</v>
      </c>
      <c r="G494" s="1" t="s">
        <v>7</v>
      </c>
      <c r="H494" s="1" t="s">
        <v>3</v>
      </c>
    </row>
    <row r="495" spans="1:8">
      <c r="A495" t="str">
        <f>B486</f>
        <v>pipe fitting production, for Li-O2 battery</v>
      </c>
      <c r="B495">
        <v>1</v>
      </c>
      <c r="C495" t="str">
        <f>B491</f>
        <v>kilogram</v>
      </c>
      <c r="E495" t="str">
        <f>B488</f>
        <v>RER</v>
      </c>
      <c r="F495" t="s">
        <v>20</v>
      </c>
      <c r="G495" t="str">
        <f>B490</f>
        <v>pipe fitting</v>
      </c>
    </row>
    <row r="496" spans="1:8">
      <c r="A496" t="s">
        <v>259</v>
      </c>
      <c r="B496" s="4">
        <v>0.75</v>
      </c>
      <c r="C496" t="s">
        <v>9</v>
      </c>
      <c r="E496" t="s">
        <v>51</v>
      </c>
      <c r="F496" t="s">
        <v>29</v>
      </c>
      <c r="G496" t="s">
        <v>260</v>
      </c>
    </row>
    <row r="497" spans="1:8">
      <c r="A497" t="s">
        <v>232</v>
      </c>
      <c r="B497" s="4">
        <v>0.25</v>
      </c>
      <c r="C497" t="s">
        <v>9</v>
      </c>
      <c r="E497" t="s">
        <v>51</v>
      </c>
      <c r="F497" t="s">
        <v>29</v>
      </c>
      <c r="G497" t="s">
        <v>233</v>
      </c>
    </row>
    <row r="498" spans="1:8">
      <c r="A498" t="s">
        <v>142</v>
      </c>
      <c r="B498" s="4">
        <v>1</v>
      </c>
      <c r="C498" t="s">
        <v>9</v>
      </c>
      <c r="E498" t="s">
        <v>51</v>
      </c>
      <c r="F498" t="s">
        <v>29</v>
      </c>
      <c r="G498" t="s">
        <v>142</v>
      </c>
    </row>
    <row r="499" spans="1:8">
      <c r="A499" t="s">
        <v>91</v>
      </c>
      <c r="B499" s="4">
        <v>0.2</v>
      </c>
      <c r="C499" t="s">
        <v>92</v>
      </c>
      <c r="E499" t="s">
        <v>66</v>
      </c>
      <c r="F499" t="s">
        <v>29</v>
      </c>
      <c r="G499" t="s">
        <v>93</v>
      </c>
    </row>
    <row r="500" spans="1:8">
      <c r="A500" t="s">
        <v>208</v>
      </c>
      <c r="B500" s="4">
        <v>0.1</v>
      </c>
      <c r="C500" t="s">
        <v>92</v>
      </c>
      <c r="E500" t="s">
        <v>51</v>
      </c>
      <c r="F500" t="s">
        <v>29</v>
      </c>
      <c r="G500" t="s">
        <v>223</v>
      </c>
    </row>
    <row r="501" spans="1:8">
      <c r="A501" t="s">
        <v>143</v>
      </c>
      <c r="B501" s="4">
        <v>7.4000000000000003E-10</v>
      </c>
      <c r="C501" t="s">
        <v>8</v>
      </c>
      <c r="E501" t="s">
        <v>51</v>
      </c>
      <c r="F501" t="s">
        <v>29</v>
      </c>
      <c r="G501" t="s">
        <v>144</v>
      </c>
    </row>
    <row r="504" spans="1:8" ht="15.75">
      <c r="A504" s="3" t="s">
        <v>2</v>
      </c>
      <c r="B504" s="1" t="s">
        <v>251</v>
      </c>
    </row>
    <row r="505" spans="1:8">
      <c r="A505" t="s">
        <v>3</v>
      </c>
      <c r="B505" t="s">
        <v>225</v>
      </c>
    </row>
    <row r="506" spans="1:8">
      <c r="A506" t="s">
        <v>4</v>
      </c>
      <c r="B506" t="s">
        <v>51</v>
      </c>
    </row>
    <row r="507" spans="1:8">
      <c r="A507" t="s">
        <v>6</v>
      </c>
      <c r="B507">
        <v>1</v>
      </c>
    </row>
    <row r="508" spans="1:8">
      <c r="A508" t="s">
        <v>7</v>
      </c>
      <c r="B508" t="s">
        <v>258</v>
      </c>
    </row>
    <row r="509" spans="1:8">
      <c r="A509" t="s">
        <v>8</v>
      </c>
      <c r="B509" t="s">
        <v>9</v>
      </c>
    </row>
    <row r="510" spans="1:8">
      <c r="A510" t="s">
        <v>10</v>
      </c>
      <c r="B510" t="s">
        <v>17</v>
      </c>
    </row>
    <row r="511" spans="1:8">
      <c r="A511" s="1" t="s">
        <v>11</v>
      </c>
      <c r="B511" s="1"/>
      <c r="C511" s="1"/>
      <c r="D511" s="1"/>
      <c r="E511" s="1"/>
      <c r="F511" s="1"/>
      <c r="G511" s="1"/>
    </row>
    <row r="512" spans="1:8">
      <c r="A512" s="1" t="s">
        <v>12</v>
      </c>
      <c r="B512" s="1" t="s">
        <v>13</v>
      </c>
      <c r="C512" s="1" t="s">
        <v>8</v>
      </c>
      <c r="D512" s="1" t="s">
        <v>14</v>
      </c>
      <c r="E512" s="1" t="s">
        <v>4</v>
      </c>
      <c r="F512" s="1" t="s">
        <v>15</v>
      </c>
      <c r="G512" s="1" t="s">
        <v>7</v>
      </c>
      <c r="H512" s="1" t="s">
        <v>3</v>
      </c>
    </row>
    <row r="513" spans="1:7">
      <c r="A513" t="str">
        <f>B504</f>
        <v>thermal pad production, for Li-O2 battery</v>
      </c>
      <c r="B513">
        <v>1</v>
      </c>
      <c r="C513" t="str">
        <f>B509</f>
        <v>kilogram</v>
      </c>
      <c r="E513" t="str">
        <f>B506</f>
        <v>RER</v>
      </c>
      <c r="F513" t="s">
        <v>20</v>
      </c>
      <c r="G513" t="str">
        <f>B508</f>
        <v>thermal pad</v>
      </c>
    </row>
    <row r="514" spans="1:7">
      <c r="A514" t="s">
        <v>261</v>
      </c>
      <c r="B514" s="4">
        <v>0.1</v>
      </c>
      <c r="C514" t="s">
        <v>9</v>
      </c>
      <c r="E514" t="s">
        <v>51</v>
      </c>
      <c r="F514" t="s">
        <v>29</v>
      </c>
      <c r="G514" t="s">
        <v>262</v>
      </c>
    </row>
    <row r="515" spans="1:7">
      <c r="A515" t="s">
        <v>264</v>
      </c>
      <c r="B515" s="4">
        <v>0.3</v>
      </c>
      <c r="C515" t="s">
        <v>9</v>
      </c>
      <c r="E515" t="s">
        <v>265</v>
      </c>
      <c r="F515" t="s">
        <v>29</v>
      </c>
      <c r="G515" t="s">
        <v>263</v>
      </c>
    </row>
    <row r="516" spans="1:7">
      <c r="A516" t="s">
        <v>170</v>
      </c>
      <c r="B516" s="4">
        <v>0.6</v>
      </c>
      <c r="C516" t="s">
        <v>9</v>
      </c>
      <c r="E516" t="s">
        <v>5</v>
      </c>
      <c r="F516" t="s">
        <v>29</v>
      </c>
      <c r="G516" t="s">
        <v>171</v>
      </c>
    </row>
    <row r="517" spans="1:7">
      <c r="A517" t="s">
        <v>142</v>
      </c>
      <c r="B517" s="4">
        <v>1</v>
      </c>
      <c r="C517" t="s">
        <v>9</v>
      </c>
      <c r="E517" t="s">
        <v>51</v>
      </c>
      <c r="F517" t="s">
        <v>29</v>
      </c>
      <c r="G517" t="s">
        <v>142</v>
      </c>
    </row>
    <row r="518" spans="1:7">
      <c r="A518" t="s">
        <v>91</v>
      </c>
      <c r="B518" s="4">
        <v>0.2</v>
      </c>
      <c r="C518" t="s">
        <v>92</v>
      </c>
      <c r="E518" t="s">
        <v>66</v>
      </c>
      <c r="F518" t="s">
        <v>29</v>
      </c>
      <c r="G518" t="s">
        <v>93</v>
      </c>
    </row>
    <row r="519" spans="1:7">
      <c r="A519" t="s">
        <v>208</v>
      </c>
      <c r="B519" s="4">
        <v>0.1</v>
      </c>
      <c r="C519" t="s">
        <v>92</v>
      </c>
      <c r="E519" t="s">
        <v>51</v>
      </c>
      <c r="F519" t="s">
        <v>29</v>
      </c>
      <c r="G519" t="s">
        <v>223</v>
      </c>
    </row>
    <row r="520" spans="1:7">
      <c r="A520" t="s">
        <v>143</v>
      </c>
      <c r="B520" s="4">
        <v>7.4000000000000003E-10</v>
      </c>
      <c r="C520" t="s">
        <v>8</v>
      </c>
      <c r="E520" t="s">
        <v>51</v>
      </c>
      <c r="F520" t="s">
        <v>29</v>
      </c>
      <c r="G520" t="s">
        <v>144</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Battery - LiO2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Hahn Menacho Alvaro Jose</dc:creator>
  <cp:lastModifiedBy>Hahn Menacho Alvaro Jose</cp:lastModifiedBy>
  <dcterms:created xsi:type="dcterms:W3CDTF">2015-06-05T18:19:34Z</dcterms:created>
  <dcterms:modified xsi:type="dcterms:W3CDTF">2024-02-14T11:39:00Z</dcterms:modified>
</cp:coreProperties>
</file>