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11CB21D4-A44E-CF48-A451-B243E8E6BDA7}" xr6:coauthVersionLast="47" xr6:coauthVersionMax="47" xr10:uidLastSave="{00000000-0000-0000-0000-000000000000}"/>
  <bookViews>
    <workbookView xWindow="8780" yWindow="1960" windowWidth="30240" windowHeight="18880" activeTab="1" xr2:uid="{00000000-000D-0000-FFFF-FFFF00000000}"/>
  </bookViews>
  <sheets>
    <sheet name="FT Process description" sheetId="2" r:id="rId1"/>
    <sheet name="FT fuel - Diesel" sheetId="1" r:id="rId2"/>
  </sheets>
  <definedNames>
    <definedName name="_xlnm._FilterDatabase" localSheetId="1" hidden="1">'FT fuel - Diesel'!$A$1:$K$638</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7" i="1" l="1"/>
  <c r="B125" i="1"/>
  <c r="B143" i="1"/>
  <c r="B161" i="1"/>
  <c r="B179" i="1"/>
  <c r="B197" i="1"/>
  <c r="B215" i="1"/>
  <c r="B104" i="1"/>
  <c r="B103" i="1"/>
  <c r="B122" i="1"/>
  <c r="B121" i="1"/>
  <c r="B140" i="1"/>
  <c r="B139" i="1"/>
  <c r="B158" i="1"/>
  <c r="B157" i="1"/>
  <c r="B176" i="1"/>
  <c r="B175" i="1"/>
  <c r="B194" i="1"/>
  <c r="B193" i="1"/>
  <c r="B212" i="1"/>
  <c r="B211" i="1"/>
  <c r="D24" i="2" l="1"/>
  <c r="L22" i="2"/>
  <c r="G22" i="2"/>
  <c r="E22" i="2"/>
  <c r="E21" i="2"/>
  <c r="G21" i="2" s="1"/>
  <c r="E20" i="2"/>
  <c r="G20" i="2" s="1"/>
  <c r="L19" i="2"/>
  <c r="E19" i="2"/>
  <c r="G19" i="2" s="1"/>
  <c r="H19" i="2" s="1"/>
  <c r="I19" i="2" s="1"/>
  <c r="J19" i="2" s="1"/>
  <c r="K19" i="2" s="1"/>
  <c r="M19" i="2" s="1"/>
  <c r="E17" i="2"/>
  <c r="D13" i="2"/>
  <c r="J11" i="2"/>
  <c r="F11" i="2"/>
  <c r="E11" i="2"/>
  <c r="G11" i="2" s="1"/>
  <c r="H11" i="2" s="1"/>
  <c r="F10" i="2"/>
  <c r="E10" i="2"/>
  <c r="G10" i="2" s="1"/>
  <c r="H10" i="2" s="1"/>
  <c r="F9" i="2"/>
  <c r="E9" i="2"/>
  <c r="G9" i="2" s="1"/>
  <c r="H9" i="2" s="1"/>
  <c r="I9" i="2" s="1"/>
  <c r="K9" i="2" s="1"/>
  <c r="J8" i="2"/>
  <c r="F8" i="2"/>
  <c r="E8" i="2"/>
  <c r="G8" i="2" s="1"/>
  <c r="H8" i="2" s="1"/>
  <c r="I8" i="2" s="1"/>
  <c r="I6" i="2"/>
  <c r="I11" i="2" s="1"/>
  <c r="F6" i="2"/>
  <c r="H21" i="2" l="1"/>
  <c r="I21" i="2" s="1"/>
  <c r="J21" i="2" s="1"/>
  <c r="K21" i="2" s="1"/>
  <c r="M21" i="2" s="1"/>
  <c r="K11" i="2"/>
  <c r="K8" i="2"/>
  <c r="H20" i="2"/>
  <c r="I20" i="2" s="1"/>
  <c r="J20" i="2" s="1"/>
  <c r="K20" i="2" s="1"/>
  <c r="M20" i="2" s="1"/>
  <c r="H22" i="2"/>
  <c r="I22" i="2" s="1"/>
  <c r="J22" i="2" s="1"/>
  <c r="K22" i="2" s="1"/>
  <c r="M22" i="2"/>
  <c r="I10" i="2"/>
  <c r="K10" i="2" s="1"/>
  <c r="B23" i="1" l="1"/>
  <c r="B45" i="1"/>
  <c r="B67" i="1"/>
  <c r="B89" i="1"/>
  <c r="B303" i="1" l="1"/>
  <c r="B301" i="1"/>
</calcChain>
</file>

<file path=xl/sharedStrings.xml><?xml version="1.0" encoding="utf-8"?>
<sst xmlns="http://schemas.openxmlformats.org/spreadsheetml/2006/main" count="1114" uniqueCount="154">
  <si>
    <t>Activity</t>
  </si>
  <si>
    <t>production amount</t>
  </si>
  <si>
    <t>reference product</t>
  </si>
  <si>
    <t>type</t>
  </si>
  <si>
    <t>process</t>
  </si>
  <si>
    <t>unit</t>
  </si>
  <si>
    <t>kilogram</t>
  </si>
  <si>
    <t>location</t>
  </si>
  <si>
    <t>RER</t>
  </si>
  <si>
    <t>comment</t>
  </si>
  <si>
    <t>Exchanges</t>
  </si>
  <si>
    <t>name</t>
  </si>
  <si>
    <t>amount</t>
  </si>
  <si>
    <t>categories</t>
  </si>
  <si>
    <t>database</t>
  </si>
  <si>
    <t>production</t>
  </si>
  <si>
    <t>From PEM electrolysis</t>
  </si>
  <si>
    <t>technosphere</t>
  </si>
  <si>
    <t>megajoule</t>
  </si>
  <si>
    <t>air</t>
  </si>
  <si>
    <t>biosphere</t>
  </si>
  <si>
    <t>biosphere3</t>
  </si>
  <si>
    <t>cubic meter</t>
  </si>
  <si>
    <t>market group for electricity, low voltage</t>
  </si>
  <si>
    <t>kilowatt hour</t>
  </si>
  <si>
    <t>electricity, low voltage</t>
  </si>
  <si>
    <t>carbon dioxide, captured from atmosphere</t>
  </si>
  <si>
    <t>RWGS tank construction</t>
  </si>
  <si>
    <t>GLO</t>
  </si>
  <si>
    <t>market for steel, chromium steel 18/8</t>
  </si>
  <si>
    <t>steel, chromium steel 18/8</t>
  </si>
  <si>
    <t>Adapted from van der Giesen et al. 2014. Density of syngas: 0.470kg/m3 @1 bar. LHV: 23.9 MJ/kg.</t>
  </si>
  <si>
    <t>Carbon monoxide, from RWGS</t>
  </si>
  <si>
    <t>Diesel, synthetic</t>
  </si>
  <si>
    <t>Lubricating oil, synthetic</t>
  </si>
  <si>
    <t>source</t>
  </si>
  <si>
    <t>Energy and Climate Impacts of Producing Synthetic Hydrocarbon Fuels from CO2, Coen van der Giesen, René Kleijn, and Gert Jan Kramer, Environmental Science &amp; Technology 2014 48 (12), 7111-7121, DOI: 10.1021/es500191g</t>
  </si>
  <si>
    <t>Car db</t>
  </si>
  <si>
    <t>Gas-to-liquid plant construction</t>
  </si>
  <si>
    <t>Gas-to-liquid plant</t>
  </si>
  <si>
    <t>Kerosene, synthetic</t>
  </si>
  <si>
    <t>Adapted from van der Giesen et al. 2014. LHV: 45 MJ/kg, Formula: C13H18, Density: 7551 kg/m3. Economic allocation between 3 other co-products. Allocation key for this co-product: 6%.</t>
  </si>
  <si>
    <t>Naphtha, synthetic</t>
  </si>
  <si>
    <t>Adapted from van der Giesen et al. 2014. LHV: 44.5 MJ/kg, Formula: C13H18, Density: 7551 kg/m3. Economic allocation between 3 other co-products. Allocation key for this co-product: 7%.</t>
  </si>
  <si>
    <t>Adapted from van der Giesen et al. 2014. LHV: 43.3 MJ/kg, Formula: C13H18, Density: 7551 kg/m3. Economic allocation between 3 other co-products. Allocation key for this co-product: 16%.</t>
  </si>
  <si>
    <t>Adapted from van der Giesen et al. 2014. LHV: 40.2 MJ/kg, Formula: C13H18, Density: 7551 kg/m3. Energy-based allocation between 3 other co-products. Allocation key for this co-product: 21%.</t>
  </si>
  <si>
    <t>Adapted from van der Giesen et al. 2014. LHV: 45 MJ/kg, Formula: C13H18, Density: 7551 kg/m3. Energy-based allocation between 3 other co-products. Allocation key for this co-product: 18%.</t>
  </si>
  <si>
    <t>Adapted from van der Giesen et al. 2014. LHV: 44.5 MJ/kg, Formula: C13H18, Density: 7551 kg/m3. Energy-based allocation between 3 other co-products. Allocation key for this co-product: 24%.</t>
  </si>
  <si>
    <t>Adapted from van der Giesen et al. 2014. LHV: 43.3 MJ/kg, Formula: C13H18, Density: 7551 kg/m3. Energy-based allocation between 3 other co-products. Allocation key for this co-product: 37%. Post corrected to preserve carbon balance.</t>
  </si>
  <si>
    <t>Fixed bed reactor for RWGS</t>
  </si>
  <si>
    <t>Fixed bed reactor</t>
  </si>
  <si>
    <t>Represents an input of 1.120.000 m2 of land, 14.400 ton of steel in an assumed equal division of reinforcing and low alloyed steel, 345.000 m3 of concrete.</t>
  </si>
  <si>
    <t>market for concrete, sole plate and foundation</t>
  </si>
  <si>
    <t>CH</t>
  </si>
  <si>
    <t>concrete, sole plate and foundation</t>
  </si>
  <si>
    <t>market for reinforcing steel</t>
  </si>
  <si>
    <t>reinforcing steel</t>
  </si>
  <si>
    <t>treatment of waste reinforced concrete, collection for final disposal</t>
  </si>
  <si>
    <t>Europe without Switzerland</t>
  </si>
  <si>
    <t>waste reinforced concrete</t>
  </si>
  <si>
    <t>treatment of waste bulk iron, excluding reinforcement, sorting plant</t>
  </si>
  <si>
    <t>waste bulk iron, excluding reinforcement</t>
  </si>
  <si>
    <t>Occupation, industrial area</t>
  </si>
  <si>
    <t>square meter-year</t>
  </si>
  <si>
    <t>natural resource::land</t>
  </si>
  <si>
    <t>RWGS catalyst</t>
  </si>
  <si>
    <t>As RWGS catalyst Südchemie Shiftmax 240 is proposed. This catalyst consists of 57% CuO, 31% ZnO and 11% Al2O3.</t>
  </si>
  <si>
    <t>market for copper oxide</t>
  </si>
  <si>
    <t>copper oxide</t>
  </si>
  <si>
    <t>market for aluminium oxide, metallurgical</t>
  </si>
  <si>
    <t>IAI Area, EU27 &amp; EFTA</t>
  </si>
  <si>
    <t>aluminium oxide, metallurgical</t>
  </si>
  <si>
    <t>market for zinc oxide</t>
  </si>
  <si>
    <t>zinc oxide</t>
  </si>
  <si>
    <t>The reactor vessel consists of 4760 kg of steel (assuming 50% low alloyed steel and 50% chromium steel) and is filled with a mixture of 440 kg of RWGS catalyst and 1780 kg of sorbent, which need to be renewed every 4 years.14 Over a reactor lifetime of 30 years therefore 30/4 x 440 kg = 3300 kg of catalyst and 30/4 x 1780 kg = 13350 kg of sorbent is needed. Since two identical reactors are use in parallel all numbers are doubled in the unit process representing the construction of the fixed bed
reactor.</t>
  </si>
  <si>
    <t>market for steel, low-alloyed</t>
  </si>
  <si>
    <t>steel, low-alloyed</t>
  </si>
  <si>
    <t>market for steel, chromium steel 18/8, hot rolled</t>
  </si>
  <si>
    <t>steel, chromium steel 18/8, hot rolled</t>
  </si>
  <si>
    <t>market for zeolite, powder</t>
  </si>
  <si>
    <t>zeolite, powder</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</si>
  <si>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</si>
  <si>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</si>
  <si>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</si>
  <si>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</si>
  <si>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</si>
  <si>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</si>
  <si>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</si>
  <si>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</si>
  <si>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</si>
  <si>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</si>
  <si>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</si>
  <si>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</si>
  <si>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</si>
  <si>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</si>
  <si>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</si>
  <si>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</si>
  <si>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train</t>
  </si>
  <si>
    <t>ton kilometer</t>
  </si>
  <si>
    <t>transport, freight train</t>
  </si>
  <si>
    <t>market for transport, freight, lorry, unspecified</t>
  </si>
  <si>
    <t>transport, freight, lorry, unspecified</t>
  </si>
  <si>
    <t>wastewater, average</t>
  </si>
  <si>
    <t>diesel, synthetic, vehicle grade</t>
  </si>
  <si>
    <t>treatment of wastewater, average, capacity 1E9l/year</t>
  </si>
  <si>
    <t>synfuel from electrolysis</t>
  </si>
  <si>
    <t>kerosene, synthetic</t>
  </si>
  <si>
    <t>Kerosene production, synthetic, Fischer Tropsch process, hydrogen from electrolysis, economic allocation</t>
  </si>
  <si>
    <t>Diesel production, synthetic, Fischer Tropsch process, hydrogen from electrolysis, economic allocation</t>
  </si>
  <si>
    <t>Kerosene production, synthetic, Fischer Tropsch process, hydrogen from electrolysis, energy allocation</t>
  </si>
  <si>
    <t>Diesel production, synthetic, Fischer Tropsch process, hydrogen from electrolysis, energy allocation</t>
  </si>
  <si>
    <t>Naphtha production, synthetic, Fischer Tropsch process, hydrogen from electrolysis, economic allocation</t>
  </si>
  <si>
    <t>Lubricating oil production, synthetic, Fischer Tropsch process, hydrogen from electrolysis, energy allocation</t>
  </si>
  <si>
    <t>Naphtha production, synthetic, Fischer Tropsch process, hydrogen from electrolysis, energy allocation</t>
  </si>
  <si>
    <t>Carbon monoxide, from RWGS, for Fischer Tropsch process, hydrogen from electrolysis</t>
  </si>
  <si>
    <t>Syngas, RWGS, Production, for Fischer Tropsch process, hydrogen from electrolysis</t>
  </si>
  <si>
    <t>kerosene production, synthetic, from Fischer Tropsch process, hydrogen from electrolysis, economic allocation, at fuelling station</t>
  </si>
  <si>
    <t>diesel production, synthetic, from Fischer Tropsch process, hydrogen from electrolysis, economic allocation, at fuelling station</t>
  </si>
  <si>
    <t>kerosene production, synthetic, from Fischer Tropsch process, hydrogen from electrolysis, energy allocation, at fuelling station</t>
  </si>
  <si>
    <t>diesel production, synthetic, from Fischer Tropsch process, hydrogen from electrolysis, energy allocation, at fuelling station</t>
  </si>
  <si>
    <t xml:space="preserve">The reactor vessel consists of 4760 kg of steel (assuming 50% low alloyed steel and 50% chromium steel) </t>
  </si>
  <si>
    <t xml:space="preserve">Over a reactor lifetime of 30 years therefore 30/4 x 440 kg = 3300 kg of catalyst and 30/4 x 1780 kg = 13350 kg of sorbent is needed. Since two identical reactors are use in parallel all numbers are doubled in the unit process representing the construction of the fixed bed reactor (see Table S18). As water sorbent zeolite (Merck) is proposed. </t>
  </si>
  <si>
    <t>Over a reactor lifetime of 30 years therefore 30/4 x 440 kg = 3300 kg of catalyst and 30/4 x 1780 kg = 13350 kg of sorbent is needed. Since two identical reactors are use in parallel all numbers are doubled in the unit process representing the construction of the fixed bed reactor (see Table S18).</t>
  </si>
  <si>
    <t>Carbon dioxide, non-fossil</t>
  </si>
  <si>
    <t>natural resource::in air</t>
  </si>
  <si>
    <t>Carbon dioxide, in air</t>
  </si>
  <si>
    <t>carbon dioxide, captured from atmosphere, with a solvent-based direct air capture system, 1MtCO2</t>
  </si>
  <si>
    <t>skip</t>
  </si>
  <si>
    <t>Energy-based allocation</t>
  </si>
  <si>
    <t>LHV [MJ/kg]</t>
  </si>
  <si>
    <t>Energy produced [GJ]</t>
  </si>
  <si>
    <t>Energy produced [%]</t>
  </si>
  <si>
    <t>Mass [kg]</t>
  </si>
  <si>
    <t>Mass syngas, allocated [kg]</t>
  </si>
  <si>
    <t>Mass syngas, allocated [kg/kg]</t>
  </si>
  <si>
    <t>Embedded CO2 from syngas [kg/kg]</t>
  </si>
  <si>
    <t>CO2 content [kg/kg]</t>
  </si>
  <si>
    <t>Carbon correction [kg/kg]</t>
  </si>
  <si>
    <t>Syngas</t>
  </si>
  <si>
    <t>Naphtha</t>
  </si>
  <si>
    <t>Kerosene</t>
  </si>
  <si>
    <t>Diesel</t>
  </si>
  <si>
    <t>Lubricating oil</t>
  </si>
  <si>
    <t>Loss</t>
  </si>
  <si>
    <t>Economic allocation</t>
  </si>
  <si>
    <t>Unitary price [Euro_2005/kg]</t>
  </si>
  <si>
    <t>Turnover [Euro_2005]</t>
  </si>
  <si>
    <t>Revenue produced [%]</t>
  </si>
  <si>
    <t>Heat, waste</t>
  </si>
  <si>
    <t>Water</t>
  </si>
  <si>
    <t>water</t>
  </si>
  <si>
    <t>ecoinvent</t>
  </si>
  <si>
    <t>hydrogen production, gaseous, 200 bar, from PEM electrolysis, from grid electricity</t>
  </si>
  <si>
    <t>hydrogen, gaseous, 200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</si>
</sst>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00"/>
    <numFmt numFmtId="165" formatCode="_ * #,##0_ ;_ * \-#,##0_ ;_ * &quot;-&quot;??_ ;_ @_ "/>
    <numFmt numFmtId="166" formatCode="_ [$€-2]\ * #,##0.00_ ;_ [$€-2]\ * \-#,##0.00_ ;_ [$€-2]\ * &quot;-&quot;??_ ;_ @_ "/>
  </numFmts>
  <fonts count="8"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
      <sz val="7"/>
      <color rgb="FF000000"/>
      <name val="Trebuchet MS"/>
      <family val="2"/>
    </font>
    <font>
      <sz val="11"/>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1">
    <border>
      <left/>
      <right/>
      <top/>
      <bottom/>
      <diagonal/>
    </border>
  </borders>
  <cellStyleXfs count="3">
    <xf numFmtId="0" fontId="0" fillId="0" borderId="0"/>
    <xf numFmtId="43" fontId="7" fillId="0" borderId="0" applyFont="0" applyFill="0" applyBorder="0" applyAlignment="0" applyProtection="0"/>
    <xf numFmtId="9" fontId="7" fillId="0" borderId="0" applyFont="0" applyFill="0" applyBorder="0" applyAlignment="0" applyProtection="0"/>
  </cellStyleXfs>
  <cellXfs count="25">
    <xf numFmtId="0" fontId="0" fillId="0" borderId="0" xfId="0"/>
    <xf numFmtId="0" fontId="3" fillId="0" borderId="0" xfId="0" applyFont="1"/>
    <xf numFmtId="0" fontId="2" fillId="0" borderId="0" xfId="0" applyFont="1"/>
    <xf numFmtId="11" fontId="0" fillId="0" borderId="0" xfId="0" applyNumberFormat="1"/>
    <xf numFmtId="0" fontId="4" fillId="0" borderId="0" xfId="0" applyFont="1"/>
    <xf numFmtId="11" fontId="5" fillId="0" borderId="0" xfId="0" applyNumberFormat="1" applyFont="1"/>
    <xf numFmtId="0" fontId="6" fillId="0" borderId="0" xfId="0" applyFont="1"/>
    <xf numFmtId="0" fontId="3" fillId="2" borderId="0" xfId="0" applyFont="1" applyFill="1"/>
    <xf numFmtId="0" fontId="2" fillId="2" borderId="0" xfId="0" applyFont="1" applyFill="1"/>
    <xf numFmtId="0" fontId="0" fillId="2" borderId="0" xfId="0" applyFill="1"/>
    <xf numFmtId="11" fontId="0" fillId="2" borderId="0" xfId="0" applyNumberFormat="1" applyFill="1"/>
    <xf numFmtId="0" fontId="4" fillId="2" borderId="0" xfId="0" applyFont="1" applyFill="1"/>
    <xf numFmtId="11" fontId="5" fillId="2" borderId="0" xfId="0" applyNumberFormat="1" applyFont="1" applyFill="1"/>
    <xf numFmtId="0" fontId="0" fillId="3" borderId="0" xfId="0" applyFill="1"/>
    <xf numFmtId="164" fontId="0" fillId="2" borderId="0" xfId="0" applyNumberFormat="1" applyFill="1"/>
    <xf numFmtId="0" fontId="0" fillId="4" borderId="0" xfId="0" applyFill="1"/>
    <xf numFmtId="165" fontId="0" fillId="4" borderId="0" xfId="1" applyNumberFormat="1" applyFont="1" applyFill="1"/>
    <xf numFmtId="2" fontId="0" fillId="4" borderId="0" xfId="0" applyNumberFormat="1" applyFill="1"/>
    <xf numFmtId="9" fontId="0" fillId="4" borderId="0" xfId="2" applyFont="1" applyFill="1"/>
    <xf numFmtId="165" fontId="0" fillId="2" borderId="0" xfId="1" applyNumberFormat="1" applyFont="1" applyFill="1"/>
    <xf numFmtId="166" fontId="0" fillId="2" borderId="0" xfId="0" applyNumberFormat="1" applyFill="1"/>
    <xf numFmtId="9" fontId="0" fillId="2" borderId="0" xfId="2" applyFont="1" applyFill="1"/>
    <xf numFmtId="43" fontId="0" fillId="2" borderId="0" xfId="1" applyFont="1" applyFill="1"/>
    <xf numFmtId="2" fontId="0" fillId="2" borderId="0" xfId="0" applyNumberFormat="1" applyFill="1"/>
    <xf numFmtId="0" fontId="1" fillId="2" borderId="0" xfId="0" applyFont="1" applyFill="1"/>
  </cellXfs>
  <cellStyles count="3">
    <cellStyle name="Comma" xfId="1" builtinId="3"/>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21810-1828-BD4D-A97E-7E3B0102C0F6}">
  <dimension ref="A1:M24"/>
  <sheetViews>
    <sheetView workbookViewId="0">
      <selection activeCell="J20" sqref="J20"/>
    </sheetView>
  </sheetViews>
  <sheetFormatPr baseColWidth="10" defaultColWidth="8.83203125" defaultRowHeight="15" x14ac:dyDescent="0.2"/>
  <cols>
    <col min="1" max="1" width="12.33203125" bestFit="1" customWidth="1"/>
    <col min="3" max="3" width="10.83203125" bestFit="1" customWidth="1"/>
    <col min="4" max="4" width="18.5" bestFit="1" customWidth="1"/>
    <col min="5" max="5" width="19.5" bestFit="1" customWidth="1"/>
    <col min="6" max="6" width="24.83203125" bestFit="1" customWidth="1"/>
    <col min="7" max="7" width="23.33203125" bestFit="1" customWidth="1"/>
    <col min="8" max="8" width="26" bestFit="1" customWidth="1"/>
    <col min="9" max="9" width="30.33203125" bestFit="1" customWidth="1"/>
    <col min="10" max="10" width="26" bestFit="1" customWidth="1"/>
    <col min="11" max="11" width="30.33203125" bestFit="1" customWidth="1"/>
    <col min="12" max="12" width="17.5" bestFit="1" customWidth="1"/>
    <col min="13" max="13" width="22.1640625" bestFit="1" customWidth="1"/>
  </cols>
  <sheetData>
    <row r="1" spans="1:13" x14ac:dyDescent="0.2">
      <c r="A1" t="s">
        <v>127</v>
      </c>
    </row>
    <row r="2" spans="1:13" x14ac:dyDescent="0.2">
      <c r="A2" t="s">
        <v>35</v>
      </c>
      <c r="B2" t="s">
        <v>36</v>
      </c>
    </row>
    <row r="4" spans="1:13" x14ac:dyDescent="0.2">
      <c r="A4" s="2" t="s">
        <v>128</v>
      </c>
    </row>
    <row r="5" spans="1:13" x14ac:dyDescent="0.2">
      <c r="A5" s="15"/>
      <c r="B5" s="15"/>
      <c r="C5" s="15" t="s">
        <v>129</v>
      </c>
      <c r="D5" s="15" t="s">
        <v>130</v>
      </c>
      <c r="E5" s="15" t="s">
        <v>131</v>
      </c>
      <c r="F5" s="15" t="s">
        <v>132</v>
      </c>
      <c r="G5" s="15" t="s">
        <v>133</v>
      </c>
      <c r="H5" s="15" t="s">
        <v>134</v>
      </c>
      <c r="I5" s="15" t="s">
        <v>135</v>
      </c>
      <c r="J5" s="15" t="s">
        <v>136</v>
      </c>
      <c r="K5" s="15" t="s">
        <v>137</v>
      </c>
    </row>
    <row r="6" spans="1:13" x14ac:dyDescent="0.2">
      <c r="A6" s="15" t="s">
        <v>138</v>
      </c>
      <c r="B6" s="15"/>
      <c r="C6" s="15">
        <v>23.94</v>
      </c>
      <c r="D6" s="16">
        <v>980752</v>
      </c>
      <c r="E6" s="15">
        <v>100</v>
      </c>
      <c r="F6" s="16">
        <f>D6*1000/C6</f>
        <v>40967084.377610691</v>
      </c>
      <c r="G6" s="15"/>
      <c r="H6" s="15"/>
      <c r="I6" s="17">
        <f>0.875*1.57</f>
        <v>1.37375</v>
      </c>
      <c r="J6" s="15"/>
      <c r="K6" s="15"/>
    </row>
    <row r="7" spans="1:13" x14ac:dyDescent="0.2">
      <c r="A7" s="15"/>
      <c r="B7" s="15"/>
      <c r="C7" s="15"/>
      <c r="D7" s="16"/>
      <c r="E7" s="15"/>
      <c r="F7" s="16"/>
      <c r="G7" s="16"/>
      <c r="H7" s="15"/>
      <c r="I7" s="15"/>
      <c r="J7" s="15"/>
      <c r="K7" s="15"/>
    </row>
    <row r="8" spans="1:13" x14ac:dyDescent="0.2">
      <c r="A8" s="15" t="s">
        <v>139</v>
      </c>
      <c r="B8" s="15"/>
      <c r="C8" s="15">
        <v>44.5</v>
      </c>
      <c r="D8" s="16">
        <v>190189</v>
      </c>
      <c r="E8" s="18">
        <f>D8/SUM($D$8:$D$11)</f>
        <v>0.24240218913817341</v>
      </c>
      <c r="F8" s="16">
        <f>D8*1000/C8</f>
        <v>4273910.1123595508</v>
      </c>
      <c r="G8" s="16">
        <f>E8*$F$6</f>
        <v>9930510.9357410949</v>
      </c>
      <c r="H8" s="17">
        <f>G8/F8</f>
        <v>2.3235189029884942</v>
      </c>
      <c r="I8" s="17">
        <f>$I$6*H8</f>
        <v>3.1919340929804441</v>
      </c>
      <c r="J8" s="17">
        <f>0.9197*(44/12)</f>
        <v>3.372233333333333</v>
      </c>
      <c r="K8" s="17">
        <f>J8-I8</f>
        <v>0.18029924035288891</v>
      </c>
    </row>
    <row r="9" spans="1:13" x14ac:dyDescent="0.2">
      <c r="A9" s="15" t="s">
        <v>140</v>
      </c>
      <c r="B9" s="15"/>
      <c r="C9" s="15">
        <v>45</v>
      </c>
      <c r="D9" s="16">
        <v>143100</v>
      </c>
      <c r="E9" s="18">
        <f t="shared" ref="E9:E11" si="0">D9/SUM($D$8:$D$11)</f>
        <v>0.18238569667894891</v>
      </c>
      <c r="F9" s="16">
        <f t="shared" ref="F9:F11" si="1">D9*1000/C9</f>
        <v>3180000</v>
      </c>
      <c r="G9" s="16">
        <f>E9*$F$6</f>
        <v>7471810.2251158096</v>
      </c>
      <c r="H9" s="17">
        <f>G9/F9</f>
        <v>2.3496258569546571</v>
      </c>
      <c r="I9" s="17">
        <f t="shared" ref="I9:I11" si="2">$I$6*H9</f>
        <v>3.2277985209914601</v>
      </c>
      <c r="J9" s="17">
        <v>3.14</v>
      </c>
      <c r="K9" s="17">
        <f t="shared" ref="K9:K11" si="3">J9-I9</f>
        <v>-8.7798520991460016E-2</v>
      </c>
    </row>
    <row r="10" spans="1:13" x14ac:dyDescent="0.2">
      <c r="A10" s="15" t="s">
        <v>141</v>
      </c>
      <c r="B10" s="15"/>
      <c r="C10" s="15">
        <v>43.3</v>
      </c>
      <c r="D10" s="16">
        <v>286404</v>
      </c>
      <c r="E10" s="18">
        <f t="shared" si="0"/>
        <v>0.36503139812465191</v>
      </c>
      <c r="F10" s="16">
        <f t="shared" si="1"/>
        <v>6614411.0854503466</v>
      </c>
      <c r="G10" s="16">
        <f>E10*$F$6</f>
        <v>14954272.087449815</v>
      </c>
      <c r="H10" s="17">
        <f>G10/F10</f>
        <v>2.2608622134697036</v>
      </c>
      <c r="I10" s="17">
        <f t="shared" si="2"/>
        <v>3.1058594657540053</v>
      </c>
      <c r="J10" s="17">
        <v>3.16</v>
      </c>
      <c r="K10" s="17">
        <f t="shared" si="3"/>
        <v>5.4140534245994854E-2</v>
      </c>
    </row>
    <row r="11" spans="1:13" x14ac:dyDescent="0.2">
      <c r="A11" s="15" t="s">
        <v>142</v>
      </c>
      <c r="B11" s="15"/>
      <c r="C11" s="15">
        <v>40.200000000000003</v>
      </c>
      <c r="D11" s="16">
        <v>164908</v>
      </c>
      <c r="E11" s="18">
        <f t="shared" si="0"/>
        <v>0.21018071605822577</v>
      </c>
      <c r="F11" s="16">
        <f t="shared" si="1"/>
        <v>4102189.0547263678</v>
      </c>
      <c r="G11" s="16">
        <f>E11*$F$6</f>
        <v>8610491.1293039694</v>
      </c>
      <c r="H11" s="17">
        <f>G11/F11</f>
        <v>2.098999098879494</v>
      </c>
      <c r="I11" s="17">
        <f t="shared" si="2"/>
        <v>2.8835000120857051</v>
      </c>
      <c r="J11" s="17">
        <f>0.75*(44/12)</f>
        <v>2.75</v>
      </c>
      <c r="K11" s="17">
        <f t="shared" si="3"/>
        <v>-0.13350001208570506</v>
      </c>
    </row>
    <row r="12" spans="1:13" x14ac:dyDescent="0.2">
      <c r="A12" s="15"/>
      <c r="B12" s="15"/>
      <c r="C12" s="15"/>
      <c r="D12" s="16"/>
      <c r="E12" s="15"/>
      <c r="F12" s="15"/>
      <c r="G12" s="15"/>
      <c r="H12" s="15"/>
      <c r="I12" s="15"/>
      <c r="J12" s="15"/>
      <c r="K12" s="15"/>
    </row>
    <row r="13" spans="1:13" x14ac:dyDescent="0.2">
      <c r="A13" s="15" t="s">
        <v>143</v>
      </c>
      <c r="B13" s="15"/>
      <c r="C13" s="15"/>
      <c r="D13" s="16">
        <f>D6-SUM(D8:D11)</f>
        <v>196151</v>
      </c>
      <c r="E13" s="15"/>
      <c r="F13" s="15"/>
      <c r="G13" s="15"/>
      <c r="H13" s="15"/>
      <c r="I13" s="15"/>
      <c r="J13" s="15"/>
      <c r="K13" s="15"/>
    </row>
    <row r="15" spans="1:13" x14ac:dyDescent="0.2">
      <c r="A15" s="2" t="s">
        <v>144</v>
      </c>
    </row>
    <row r="16" spans="1:13" x14ac:dyDescent="0.2">
      <c r="A16" s="9"/>
      <c r="B16" s="9"/>
      <c r="C16" s="9" t="s">
        <v>129</v>
      </c>
      <c r="D16" s="9" t="s">
        <v>130</v>
      </c>
      <c r="E16" s="9" t="s">
        <v>132</v>
      </c>
      <c r="F16" s="9" t="s">
        <v>145</v>
      </c>
      <c r="G16" s="9" t="s">
        <v>146</v>
      </c>
      <c r="H16" s="9" t="s">
        <v>147</v>
      </c>
      <c r="I16" s="9" t="s">
        <v>133</v>
      </c>
      <c r="J16" s="9" t="s">
        <v>134</v>
      </c>
      <c r="K16" s="9" t="s">
        <v>135</v>
      </c>
      <c r="L16" s="9" t="s">
        <v>136</v>
      </c>
      <c r="M16" s="9" t="s">
        <v>137</v>
      </c>
    </row>
    <row r="17" spans="1:13" x14ac:dyDescent="0.2">
      <c r="A17" s="9" t="s">
        <v>138</v>
      </c>
      <c r="B17" s="9"/>
      <c r="C17" s="9">
        <v>23.94</v>
      </c>
      <c r="D17" s="19">
        <v>980752</v>
      </c>
      <c r="E17" s="19">
        <f>D17*1000/C17</f>
        <v>40967084.377610691</v>
      </c>
      <c r="F17" s="9"/>
      <c r="G17" s="9"/>
      <c r="H17" s="9">
        <v>100</v>
      </c>
      <c r="I17" s="9"/>
      <c r="J17" s="9"/>
      <c r="K17" s="9">
        <v>1.37</v>
      </c>
      <c r="L17" s="9"/>
      <c r="M17" s="9"/>
    </row>
    <row r="18" spans="1:13" x14ac:dyDescent="0.2">
      <c r="A18" s="9"/>
      <c r="B18" s="9"/>
      <c r="C18" s="9"/>
      <c r="D18" s="19"/>
      <c r="E18" s="19"/>
      <c r="F18" s="9"/>
      <c r="G18" s="9"/>
      <c r="H18" s="9"/>
      <c r="I18" s="9"/>
      <c r="J18" s="9"/>
      <c r="K18" s="9"/>
      <c r="L18" s="9"/>
      <c r="M18" s="9"/>
    </row>
    <row r="19" spans="1:13" x14ac:dyDescent="0.2">
      <c r="A19" s="9" t="s">
        <v>139</v>
      </c>
      <c r="B19" s="9"/>
      <c r="C19" s="9">
        <v>44.5</v>
      </c>
      <c r="D19" s="19">
        <v>190189</v>
      </c>
      <c r="E19" s="19">
        <f>D19*1000/C19</f>
        <v>4273910.1123595508</v>
      </c>
      <c r="F19" s="20">
        <v>0.26500000000000001</v>
      </c>
      <c r="G19" s="20">
        <f>F19*E19</f>
        <v>1132586.1797752811</v>
      </c>
      <c r="H19" s="21">
        <f>G19/SUM($G$19:$G$22)</f>
        <v>6.7814648037968772E-2</v>
      </c>
      <c r="I19" s="22">
        <f>H19*$E$17</f>
        <v>2778168.408209438</v>
      </c>
      <c r="J19" s="23">
        <f>I19/E19</f>
        <v>0.65002967661284294</v>
      </c>
      <c r="K19" s="23">
        <f>$K$17*J19</f>
        <v>0.89054065695959495</v>
      </c>
      <c r="L19" s="23">
        <f>0.9197*(44/12)</f>
        <v>3.372233333333333</v>
      </c>
      <c r="M19" s="23">
        <f>L19-K19</f>
        <v>2.4816926763737381</v>
      </c>
    </row>
    <row r="20" spans="1:13" x14ac:dyDescent="0.2">
      <c r="A20" s="9" t="s">
        <v>140</v>
      </c>
      <c r="B20" s="9"/>
      <c r="C20" s="9">
        <v>45</v>
      </c>
      <c r="D20" s="19">
        <v>143100</v>
      </c>
      <c r="E20" s="19">
        <f>D20*1000/C20</f>
        <v>3180000</v>
      </c>
      <c r="F20" s="20">
        <v>0.29699999999999999</v>
      </c>
      <c r="G20" s="20">
        <f>F20*E20</f>
        <v>944460</v>
      </c>
      <c r="H20" s="21">
        <f t="shared" ref="H20:H22" si="4">G20/SUM($G$19:$G$22)</f>
        <v>5.6550418528546698E-2</v>
      </c>
      <c r="I20" s="19">
        <f t="shared" ref="I20:I22" si="5">H20*$E$17</f>
        <v>2316705.7674481715</v>
      </c>
      <c r="J20" s="23">
        <f>I20/E20</f>
        <v>0.72852382624156342</v>
      </c>
      <c r="K20" s="23">
        <f t="shared" ref="K20:K22" si="6">$K$17*J20</f>
        <v>0.99807764195094195</v>
      </c>
      <c r="L20" s="23">
        <v>3.14</v>
      </c>
      <c r="M20" s="23">
        <f t="shared" ref="M20:M22" si="7">L20-K20</f>
        <v>2.1419223580490581</v>
      </c>
    </row>
    <row r="21" spans="1:13" x14ac:dyDescent="0.2">
      <c r="A21" s="9" t="s">
        <v>141</v>
      </c>
      <c r="B21" s="9"/>
      <c r="C21" s="9">
        <v>43.3</v>
      </c>
      <c r="D21" s="19">
        <v>286404</v>
      </c>
      <c r="E21" s="19">
        <f>D21*1000/C21</f>
        <v>6614411.0854503466</v>
      </c>
      <c r="F21" s="20">
        <v>0.4</v>
      </c>
      <c r="G21" s="20">
        <f>F21*E21</f>
        <v>2645764.4341801386</v>
      </c>
      <c r="H21" s="21">
        <f t="shared" si="4"/>
        <v>0.15841759956041587</v>
      </c>
      <c r="I21" s="19">
        <f t="shared" si="5"/>
        <v>6489907.1680900995</v>
      </c>
      <c r="J21" s="23">
        <f>I21/E21</f>
        <v>0.98117687035900791</v>
      </c>
      <c r="K21" s="23">
        <f t="shared" si="6"/>
        <v>1.344212312391841</v>
      </c>
      <c r="L21" s="23">
        <v>3.16</v>
      </c>
      <c r="M21" s="23">
        <f t="shared" si="7"/>
        <v>1.8157876876081591</v>
      </c>
    </row>
    <row r="22" spans="1:13" x14ac:dyDescent="0.2">
      <c r="A22" s="9" t="s">
        <v>142</v>
      </c>
      <c r="B22" s="9"/>
      <c r="C22" s="9">
        <v>40.200000000000003</v>
      </c>
      <c r="D22" s="19">
        <v>164908</v>
      </c>
      <c r="E22" s="19">
        <f>D22*1000/C22</f>
        <v>4102189.0547263678</v>
      </c>
      <c r="F22" s="20">
        <v>2.92</v>
      </c>
      <c r="G22" s="20">
        <f>F22*E22</f>
        <v>11978392.039800994</v>
      </c>
      <c r="H22" s="21">
        <f t="shared" si="4"/>
        <v>0.71721733387306863</v>
      </c>
      <c r="I22" s="19">
        <f t="shared" si="5"/>
        <v>29382303.033862982</v>
      </c>
      <c r="J22" s="23">
        <f>I22/E22</f>
        <v>7.1625911536207578</v>
      </c>
      <c r="K22" s="23">
        <f t="shared" si="6"/>
        <v>9.8127498804604389</v>
      </c>
      <c r="L22" s="23">
        <f>0.75*(44/12)</f>
        <v>2.75</v>
      </c>
      <c r="M22" s="23">
        <f t="shared" si="7"/>
        <v>-7.0627498804604389</v>
      </c>
    </row>
    <row r="23" spans="1:13" x14ac:dyDescent="0.2">
      <c r="A23" s="9"/>
      <c r="B23" s="9"/>
      <c r="C23" s="9"/>
      <c r="D23" s="19"/>
      <c r="E23" s="9"/>
      <c r="F23" s="9"/>
      <c r="G23" s="9"/>
      <c r="H23" s="9"/>
      <c r="I23" s="9"/>
      <c r="J23" s="9"/>
      <c r="K23" s="9"/>
      <c r="L23" s="9"/>
      <c r="M23" s="9"/>
    </row>
    <row r="24" spans="1:13" x14ac:dyDescent="0.2">
      <c r="A24" s="9" t="s">
        <v>143</v>
      </c>
      <c r="B24" s="9"/>
      <c r="C24" s="9"/>
      <c r="D24" s="19">
        <f>D17-SUM(D19:D22)</f>
        <v>196151</v>
      </c>
      <c r="E24" s="9"/>
      <c r="F24" s="9"/>
      <c r="G24" s="9"/>
      <c r="H24" s="9"/>
      <c r="I24" s="9"/>
      <c r="J24" s="9"/>
      <c r="K24" s="9"/>
      <c r="L24" s="9"/>
      <c r="M24"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638"/>
  <sheetViews>
    <sheetView tabSelected="1" workbookViewId="0">
      <selection activeCell="G639" sqref="G639"/>
    </sheetView>
  </sheetViews>
  <sheetFormatPr baseColWidth="10" defaultColWidth="8.83203125" defaultRowHeight="15" x14ac:dyDescent="0.2"/>
  <cols>
    <col min="1" max="1" width="50.33203125" bestFit="1" customWidth="1"/>
    <col min="2" max="2" width="32.5" customWidth="1"/>
    <col min="3" max="3" width="24.1640625" bestFit="1" customWidth="1"/>
  </cols>
  <sheetData>
    <row r="1" spans="1:11" x14ac:dyDescent="0.2">
      <c r="A1" s="2" t="s">
        <v>14</v>
      </c>
      <c r="B1" t="s">
        <v>105</v>
      </c>
    </row>
    <row r="2" spans="1:11" hidden="1" x14ac:dyDescent="0.2">
      <c r="A2" s="2"/>
    </row>
    <row r="3" spans="1:11" s="9" customFormat="1" ht="16" hidden="1" x14ac:dyDescent="0.2">
      <c r="A3" s="7" t="s">
        <v>0</v>
      </c>
      <c r="B3" s="7" t="s">
        <v>116</v>
      </c>
    </row>
    <row r="4" spans="1:11" s="9" customFormat="1" hidden="1" x14ac:dyDescent="0.2">
      <c r="A4" s="9" t="s">
        <v>7</v>
      </c>
      <c r="B4" s="9" t="s">
        <v>8</v>
      </c>
    </row>
    <row r="5" spans="1:11" s="9" customFormat="1" hidden="1" x14ac:dyDescent="0.2">
      <c r="A5" s="9" t="s">
        <v>1</v>
      </c>
      <c r="B5" s="9">
        <v>1</v>
      </c>
    </row>
    <row r="6" spans="1:11" s="9" customFormat="1" ht="16" hidden="1" x14ac:dyDescent="0.2">
      <c r="A6" s="9" t="s">
        <v>2</v>
      </c>
      <c r="B6" s="11" t="s">
        <v>106</v>
      </c>
    </row>
    <row r="7" spans="1:11" s="9" customFormat="1" hidden="1" x14ac:dyDescent="0.2">
      <c r="A7" s="9" t="s">
        <v>3</v>
      </c>
      <c r="B7" s="9" t="s">
        <v>4</v>
      </c>
    </row>
    <row r="8" spans="1:11" s="9" customFormat="1" hidden="1" x14ac:dyDescent="0.2">
      <c r="A8" s="9" t="s">
        <v>5</v>
      </c>
      <c r="B8" s="9" t="s">
        <v>6</v>
      </c>
    </row>
    <row r="9" spans="1:11" s="9" customFormat="1" ht="16" hidden="1" x14ac:dyDescent="0.2">
      <c r="A9" s="7" t="s">
        <v>10</v>
      </c>
    </row>
    <row r="10" spans="1:11" s="9" customFormat="1" hidden="1" x14ac:dyDescent="0.2">
      <c r="A10" s="9" t="s">
        <v>11</v>
      </c>
      <c r="B10" s="9" t="s">
        <v>12</v>
      </c>
      <c r="C10" s="9" t="s">
        <v>7</v>
      </c>
      <c r="D10" s="9" t="s">
        <v>5</v>
      </c>
      <c r="E10" s="9" t="s">
        <v>13</v>
      </c>
      <c r="F10" s="9" t="s">
        <v>3</v>
      </c>
      <c r="G10" s="9" t="s">
        <v>81</v>
      </c>
      <c r="H10" s="9" t="s">
        <v>82</v>
      </c>
      <c r="I10" s="9" t="s">
        <v>83</v>
      </c>
      <c r="J10" s="9" t="s">
        <v>9</v>
      </c>
      <c r="K10" s="9" t="s">
        <v>2</v>
      </c>
    </row>
    <row r="11" spans="1:11" s="9" customFormat="1" ht="16" hidden="1" x14ac:dyDescent="0.2">
      <c r="A11" s="9" t="s">
        <v>116</v>
      </c>
      <c r="B11" s="9">
        <v>1</v>
      </c>
      <c r="C11" s="9" t="s">
        <v>8</v>
      </c>
      <c r="D11" s="9" t="s">
        <v>6</v>
      </c>
      <c r="F11" s="9" t="s">
        <v>15</v>
      </c>
      <c r="I11" s="9">
        <v>100</v>
      </c>
      <c r="J11" s="9" t="s">
        <v>84</v>
      </c>
      <c r="K11" s="11" t="s">
        <v>106</v>
      </c>
    </row>
    <row r="12" spans="1:11" s="9" customFormat="1" hidden="1" x14ac:dyDescent="0.2">
      <c r="A12" s="9" t="s">
        <v>107</v>
      </c>
      <c r="B12" s="9">
        <v>1.00057</v>
      </c>
      <c r="C12" s="9" t="s">
        <v>8</v>
      </c>
      <c r="D12" s="9" t="s">
        <v>6</v>
      </c>
      <c r="F12" s="9" t="s">
        <v>17</v>
      </c>
      <c r="K12" s="9" t="s">
        <v>40</v>
      </c>
    </row>
    <row r="13" spans="1:11" s="9" customFormat="1" hidden="1" x14ac:dyDescent="0.2">
      <c r="A13" s="9" t="s">
        <v>23</v>
      </c>
      <c r="B13" s="9">
        <v>6.7000000000000002E-3</v>
      </c>
      <c r="C13" s="9" t="s">
        <v>8</v>
      </c>
      <c r="D13" s="9" t="s">
        <v>24</v>
      </c>
      <c r="F13" s="9" t="s">
        <v>17</v>
      </c>
      <c r="K13" s="9" t="s">
        <v>25</v>
      </c>
    </row>
    <row r="14" spans="1:11" s="9" customFormat="1" hidden="1" x14ac:dyDescent="0.2">
      <c r="A14" s="9" t="s">
        <v>85</v>
      </c>
      <c r="B14" s="10">
        <v>1.8499999999999999E-5</v>
      </c>
      <c r="C14" s="9" t="s">
        <v>58</v>
      </c>
      <c r="D14" s="9" t="s">
        <v>6</v>
      </c>
      <c r="F14" s="9" t="s">
        <v>17</v>
      </c>
      <c r="K14" s="9" t="s">
        <v>86</v>
      </c>
    </row>
    <row r="15" spans="1:11" s="9" customFormat="1" hidden="1" x14ac:dyDescent="0.2">
      <c r="A15" s="9" t="s">
        <v>87</v>
      </c>
      <c r="B15" s="10">
        <v>5.8399999999999999E-4</v>
      </c>
      <c r="C15" s="9" t="s">
        <v>53</v>
      </c>
      <c r="D15" s="9" t="s">
        <v>18</v>
      </c>
      <c r="F15" s="9" t="s">
        <v>17</v>
      </c>
      <c r="K15" s="9" t="s">
        <v>88</v>
      </c>
    </row>
    <row r="16" spans="1:11" s="9" customFormat="1" hidden="1" x14ac:dyDescent="0.2">
      <c r="A16" s="9" t="s">
        <v>89</v>
      </c>
      <c r="B16" s="10">
        <v>1.04E-10</v>
      </c>
      <c r="C16" s="9" t="s">
        <v>8</v>
      </c>
      <c r="D16" s="9" t="s">
        <v>5</v>
      </c>
      <c r="F16" s="9" t="s">
        <v>17</v>
      </c>
      <c r="K16" s="9" t="s">
        <v>90</v>
      </c>
    </row>
    <row r="17" spans="1:11" s="9" customFormat="1" hidden="1" x14ac:dyDescent="0.2">
      <c r="A17" s="9" t="s">
        <v>91</v>
      </c>
      <c r="B17" s="10">
        <v>-6.2700000000000001E-6</v>
      </c>
      <c r="C17" s="9" t="s">
        <v>53</v>
      </c>
      <c r="D17" s="9" t="s">
        <v>6</v>
      </c>
      <c r="F17" s="9" t="s">
        <v>17</v>
      </c>
      <c r="K17" s="9" t="s">
        <v>92</v>
      </c>
    </row>
    <row r="18" spans="1:11" s="9" customFormat="1" hidden="1" x14ac:dyDescent="0.2">
      <c r="A18" s="9" t="s">
        <v>93</v>
      </c>
      <c r="B18" s="10">
        <v>-5.0000000000000002E-5</v>
      </c>
      <c r="C18" s="9" t="s">
        <v>58</v>
      </c>
      <c r="D18" s="13" t="s">
        <v>22</v>
      </c>
      <c r="F18" s="9" t="s">
        <v>17</v>
      </c>
      <c r="K18" s="9" t="s">
        <v>94</v>
      </c>
    </row>
    <row r="19" spans="1:11" s="9" customFormat="1" hidden="1" x14ac:dyDescent="0.2">
      <c r="A19" s="9" t="s">
        <v>95</v>
      </c>
      <c r="B19" s="10">
        <v>6.8900000000000005E-4</v>
      </c>
      <c r="C19" s="9" t="s">
        <v>58</v>
      </c>
      <c r="D19" s="9" t="s">
        <v>6</v>
      </c>
      <c r="F19" s="9" t="s">
        <v>17</v>
      </c>
      <c r="K19" s="9" t="s">
        <v>96</v>
      </c>
    </row>
    <row r="20" spans="1:11" s="9" customFormat="1" hidden="1" x14ac:dyDescent="0.2">
      <c r="A20" s="9" t="s">
        <v>97</v>
      </c>
      <c r="B20" s="9">
        <v>3.3599999999999998E-2</v>
      </c>
      <c r="C20" s="9" t="s">
        <v>58</v>
      </c>
      <c r="D20" s="9" t="s">
        <v>98</v>
      </c>
      <c r="F20" s="9" t="s">
        <v>17</v>
      </c>
      <c r="K20" s="9" t="s">
        <v>99</v>
      </c>
    </row>
    <row r="21" spans="1:11" s="9" customFormat="1" hidden="1" x14ac:dyDescent="0.2">
      <c r="A21" s="9" t="s">
        <v>100</v>
      </c>
      <c r="B21" s="9">
        <v>3.2599999999999997E-2</v>
      </c>
      <c r="C21" s="9" t="s">
        <v>8</v>
      </c>
      <c r="D21" s="9" t="s">
        <v>98</v>
      </c>
      <c r="F21" s="9" t="s">
        <v>17</v>
      </c>
      <c r="K21" s="9" t="s">
        <v>101</v>
      </c>
    </row>
    <row r="22" spans="1:11" s="9" customFormat="1" hidden="1" x14ac:dyDescent="0.2">
      <c r="A22" s="9" t="s">
        <v>104</v>
      </c>
      <c r="B22" s="10">
        <v>-6.8899999999999999E-7</v>
      </c>
      <c r="C22" s="9" t="s">
        <v>58</v>
      </c>
      <c r="D22" s="9" t="s">
        <v>22</v>
      </c>
      <c r="F22" s="9" t="s">
        <v>17</v>
      </c>
      <c r="K22" s="9" t="s">
        <v>102</v>
      </c>
    </row>
    <row r="23" spans="1:11" s="9" customFormat="1" hidden="1" x14ac:dyDescent="0.2">
      <c r="A23" s="9" t="s">
        <v>123</v>
      </c>
      <c r="B23" s="10">
        <f>(B12-1)*3.14</f>
        <v>1.7897999999998727E-3</v>
      </c>
      <c r="D23" s="9" t="s">
        <v>6</v>
      </c>
      <c r="E23" s="9" t="s">
        <v>19</v>
      </c>
      <c r="F23" s="9" t="s">
        <v>20</v>
      </c>
    </row>
    <row r="24" spans="1:11" s="9" customFormat="1" ht="16" hidden="1" x14ac:dyDescent="0.2">
      <c r="A24" s="11"/>
      <c r="B24" s="14"/>
      <c r="G24" s="11"/>
    </row>
    <row r="25" spans="1:11" s="9" customFormat="1" ht="16" hidden="1" x14ac:dyDescent="0.2">
      <c r="A25" s="7" t="s">
        <v>0</v>
      </c>
      <c r="B25" s="7" t="s">
        <v>117</v>
      </c>
    </row>
    <row r="26" spans="1:11" s="9" customFormat="1" hidden="1" x14ac:dyDescent="0.2">
      <c r="A26" s="9" t="s">
        <v>7</v>
      </c>
      <c r="B26" s="9" t="s">
        <v>8</v>
      </c>
    </row>
    <row r="27" spans="1:11" s="9" customFormat="1" hidden="1" x14ac:dyDescent="0.2">
      <c r="A27" s="9" t="s">
        <v>1</v>
      </c>
      <c r="B27" s="9">
        <v>1</v>
      </c>
    </row>
    <row r="28" spans="1:11" s="9" customFormat="1" ht="16" hidden="1" x14ac:dyDescent="0.2">
      <c r="A28" s="9" t="s">
        <v>2</v>
      </c>
      <c r="B28" s="11" t="s">
        <v>103</v>
      </c>
    </row>
    <row r="29" spans="1:11" s="9" customFormat="1" hidden="1" x14ac:dyDescent="0.2">
      <c r="A29" s="9" t="s">
        <v>3</v>
      </c>
      <c r="B29" s="9" t="s">
        <v>4</v>
      </c>
    </row>
    <row r="30" spans="1:11" s="9" customFormat="1" hidden="1" x14ac:dyDescent="0.2">
      <c r="A30" s="9" t="s">
        <v>5</v>
      </c>
      <c r="B30" s="9" t="s">
        <v>6</v>
      </c>
    </row>
    <row r="31" spans="1:11" s="9" customFormat="1" ht="16" hidden="1" x14ac:dyDescent="0.2">
      <c r="A31" s="7" t="s">
        <v>10</v>
      </c>
    </row>
    <row r="32" spans="1:11" s="9" customFormat="1" hidden="1" x14ac:dyDescent="0.2">
      <c r="A32" s="9" t="s">
        <v>11</v>
      </c>
      <c r="B32" s="9" t="s">
        <v>12</v>
      </c>
      <c r="C32" s="9" t="s">
        <v>7</v>
      </c>
      <c r="D32" s="9" t="s">
        <v>5</v>
      </c>
      <c r="E32" s="9" t="s">
        <v>13</v>
      </c>
      <c r="F32" s="9" t="s">
        <v>3</v>
      </c>
      <c r="G32" s="9" t="s">
        <v>81</v>
      </c>
      <c r="H32" s="9" t="s">
        <v>82</v>
      </c>
      <c r="I32" s="9" t="s">
        <v>83</v>
      </c>
      <c r="J32" s="9" t="s">
        <v>9</v>
      </c>
      <c r="K32" s="9" t="s">
        <v>2</v>
      </c>
    </row>
    <row r="33" spans="1:11" s="9" customFormat="1" ht="16" hidden="1" x14ac:dyDescent="0.2">
      <c r="A33" s="9" t="s">
        <v>117</v>
      </c>
      <c r="B33" s="9">
        <v>1</v>
      </c>
      <c r="C33" s="9" t="s">
        <v>8</v>
      </c>
      <c r="D33" s="9" t="s">
        <v>6</v>
      </c>
      <c r="F33" s="9" t="s">
        <v>15</v>
      </c>
      <c r="I33" s="9">
        <v>100</v>
      </c>
      <c r="J33" s="9" t="s">
        <v>84</v>
      </c>
      <c r="K33" s="11" t="s">
        <v>103</v>
      </c>
    </row>
    <row r="34" spans="1:11" s="9" customFormat="1" hidden="1" x14ac:dyDescent="0.2">
      <c r="A34" s="9" t="s">
        <v>108</v>
      </c>
      <c r="B34" s="9">
        <v>1.00057</v>
      </c>
      <c r="C34" s="9" t="s">
        <v>8</v>
      </c>
      <c r="D34" s="9" t="s">
        <v>6</v>
      </c>
      <c r="F34" s="9" t="s">
        <v>17</v>
      </c>
      <c r="K34" s="9" t="s">
        <v>33</v>
      </c>
    </row>
    <row r="35" spans="1:11" s="9" customFormat="1" hidden="1" x14ac:dyDescent="0.2">
      <c r="A35" s="9" t="s">
        <v>23</v>
      </c>
      <c r="B35" s="9">
        <v>6.7000000000000002E-3</v>
      </c>
      <c r="C35" s="9" t="s">
        <v>8</v>
      </c>
      <c r="D35" s="9" t="s">
        <v>24</v>
      </c>
      <c r="F35" s="9" t="s">
        <v>17</v>
      </c>
      <c r="K35" s="9" t="s">
        <v>25</v>
      </c>
    </row>
    <row r="36" spans="1:11" s="9" customFormat="1" hidden="1" x14ac:dyDescent="0.2">
      <c r="A36" s="9" t="s">
        <v>85</v>
      </c>
      <c r="B36" s="9">
        <v>-1.6799999999999999E-4</v>
      </c>
      <c r="C36" s="9" t="s">
        <v>58</v>
      </c>
      <c r="D36" s="9" t="s">
        <v>6</v>
      </c>
      <c r="F36" s="9" t="s">
        <v>17</v>
      </c>
      <c r="K36" s="9" t="s">
        <v>86</v>
      </c>
    </row>
    <row r="37" spans="1:11" s="9" customFormat="1" hidden="1" x14ac:dyDescent="0.2">
      <c r="A37" s="9" t="s">
        <v>87</v>
      </c>
      <c r="B37" s="10">
        <v>5.8399999999999999E-4</v>
      </c>
      <c r="C37" s="9" t="s">
        <v>53</v>
      </c>
      <c r="D37" s="9" t="s">
        <v>18</v>
      </c>
      <c r="F37" s="9" t="s">
        <v>17</v>
      </c>
      <c r="K37" s="9" t="s">
        <v>88</v>
      </c>
    </row>
    <row r="38" spans="1:11" s="9" customFormat="1" hidden="1" x14ac:dyDescent="0.2">
      <c r="A38" s="9" t="s">
        <v>89</v>
      </c>
      <c r="B38" s="10">
        <v>2.5999999999999998E-10</v>
      </c>
      <c r="C38" s="9" t="s">
        <v>8</v>
      </c>
      <c r="D38" s="9" t="s">
        <v>5</v>
      </c>
      <c r="F38" s="9" t="s">
        <v>17</v>
      </c>
      <c r="K38" s="9" t="s">
        <v>90</v>
      </c>
    </row>
    <row r="39" spans="1:11" s="9" customFormat="1" hidden="1" x14ac:dyDescent="0.2">
      <c r="A39" s="9" t="s">
        <v>91</v>
      </c>
      <c r="B39" s="10">
        <v>-6.2700000000000001E-6</v>
      </c>
      <c r="C39" s="9" t="s">
        <v>53</v>
      </c>
      <c r="D39" s="9" t="s">
        <v>6</v>
      </c>
      <c r="F39" s="9" t="s">
        <v>17</v>
      </c>
      <c r="K39" s="9" t="s">
        <v>92</v>
      </c>
    </row>
    <row r="40" spans="1:11" s="9" customFormat="1" hidden="1" x14ac:dyDescent="0.2">
      <c r="A40" s="9" t="s">
        <v>93</v>
      </c>
      <c r="B40" s="10">
        <v>-7.4999999999999993E-5</v>
      </c>
      <c r="C40" s="9" t="s">
        <v>58</v>
      </c>
      <c r="D40" s="13" t="s">
        <v>22</v>
      </c>
      <c r="F40" s="9" t="s">
        <v>17</v>
      </c>
      <c r="K40" s="9" t="s">
        <v>94</v>
      </c>
    </row>
    <row r="41" spans="1:11" s="9" customFormat="1" hidden="1" x14ac:dyDescent="0.2">
      <c r="A41" s="9" t="s">
        <v>95</v>
      </c>
      <c r="B41" s="10">
        <v>6.8900000000000005E-4</v>
      </c>
      <c r="C41" s="9" t="s">
        <v>58</v>
      </c>
      <c r="D41" s="9" t="s">
        <v>6</v>
      </c>
      <c r="F41" s="9" t="s">
        <v>17</v>
      </c>
      <c r="K41" s="9" t="s">
        <v>96</v>
      </c>
    </row>
    <row r="42" spans="1:11" s="9" customFormat="1" hidden="1" x14ac:dyDescent="0.2">
      <c r="A42" s="9" t="s">
        <v>97</v>
      </c>
      <c r="B42" s="9">
        <v>3.3599999999999998E-2</v>
      </c>
      <c r="C42" s="9" t="s">
        <v>58</v>
      </c>
      <c r="D42" s="9" t="s">
        <v>98</v>
      </c>
      <c r="F42" s="9" t="s">
        <v>17</v>
      </c>
      <c r="K42" s="9" t="s">
        <v>99</v>
      </c>
    </row>
    <row r="43" spans="1:11" s="9" customFormat="1" hidden="1" x14ac:dyDescent="0.2">
      <c r="A43" s="9" t="s">
        <v>100</v>
      </c>
      <c r="B43" s="9">
        <v>3.2599999999999997E-2</v>
      </c>
      <c r="C43" s="9" t="s">
        <v>8</v>
      </c>
      <c r="D43" s="9" t="s">
        <v>98</v>
      </c>
      <c r="F43" s="9" t="s">
        <v>17</v>
      </c>
      <c r="K43" s="9" t="s">
        <v>101</v>
      </c>
    </row>
    <row r="44" spans="1:11" s="9" customFormat="1" hidden="1" x14ac:dyDescent="0.2">
      <c r="A44" s="9" t="s">
        <v>104</v>
      </c>
      <c r="B44" s="10">
        <v>-6.8899999999999999E-7</v>
      </c>
      <c r="C44" s="9" t="s">
        <v>58</v>
      </c>
      <c r="D44" s="9" t="s">
        <v>22</v>
      </c>
      <c r="F44" s="9" t="s">
        <v>17</v>
      </c>
      <c r="K44" s="9" t="s">
        <v>102</v>
      </c>
    </row>
    <row r="45" spans="1:11" s="9" customFormat="1" hidden="1" x14ac:dyDescent="0.2">
      <c r="A45" s="9" t="s">
        <v>123</v>
      </c>
      <c r="B45" s="10">
        <f>(B34-1)*3.14</f>
        <v>1.7897999999998727E-3</v>
      </c>
      <c r="D45" s="9" t="s">
        <v>6</v>
      </c>
      <c r="E45" s="9" t="s">
        <v>19</v>
      </c>
      <c r="F45" s="9" t="s">
        <v>20</v>
      </c>
    </row>
    <row r="46" spans="1:11" s="9" customFormat="1" ht="16" hidden="1" x14ac:dyDescent="0.2">
      <c r="A46" s="11"/>
      <c r="B46" s="14"/>
      <c r="G46" s="11"/>
    </row>
    <row r="47" spans="1:11" s="9" customFormat="1" ht="16" hidden="1" x14ac:dyDescent="0.2">
      <c r="A47" s="7" t="s">
        <v>0</v>
      </c>
      <c r="B47" s="7" t="s">
        <v>118</v>
      </c>
    </row>
    <row r="48" spans="1:11" s="9" customFormat="1" hidden="1" x14ac:dyDescent="0.2">
      <c r="A48" s="9" t="s">
        <v>7</v>
      </c>
      <c r="B48" s="9" t="s">
        <v>8</v>
      </c>
    </row>
    <row r="49" spans="1:11" s="9" customFormat="1" hidden="1" x14ac:dyDescent="0.2">
      <c r="A49" s="9" t="s">
        <v>1</v>
      </c>
      <c r="B49" s="9">
        <v>1</v>
      </c>
    </row>
    <row r="50" spans="1:11" s="9" customFormat="1" ht="16" hidden="1" x14ac:dyDescent="0.2">
      <c r="A50" s="9" t="s">
        <v>2</v>
      </c>
      <c r="B50" s="11" t="s">
        <v>106</v>
      </c>
    </row>
    <row r="51" spans="1:11" s="9" customFormat="1" hidden="1" x14ac:dyDescent="0.2">
      <c r="A51" s="9" t="s">
        <v>3</v>
      </c>
      <c r="B51" s="9" t="s">
        <v>4</v>
      </c>
    </row>
    <row r="52" spans="1:11" s="9" customFormat="1" hidden="1" x14ac:dyDescent="0.2">
      <c r="A52" s="9" t="s">
        <v>5</v>
      </c>
      <c r="B52" s="9" t="s">
        <v>6</v>
      </c>
    </row>
    <row r="53" spans="1:11" s="9" customFormat="1" ht="16" hidden="1" x14ac:dyDescent="0.2">
      <c r="A53" s="7" t="s">
        <v>10</v>
      </c>
    </row>
    <row r="54" spans="1:11" s="9" customFormat="1" hidden="1" x14ac:dyDescent="0.2">
      <c r="A54" s="9" t="s">
        <v>11</v>
      </c>
      <c r="B54" s="9" t="s">
        <v>12</v>
      </c>
      <c r="C54" s="9" t="s">
        <v>7</v>
      </c>
      <c r="D54" s="9" t="s">
        <v>5</v>
      </c>
      <c r="E54" s="9" t="s">
        <v>13</v>
      </c>
      <c r="F54" s="9" t="s">
        <v>3</v>
      </c>
      <c r="G54" s="9" t="s">
        <v>81</v>
      </c>
      <c r="H54" s="9" t="s">
        <v>82</v>
      </c>
      <c r="I54" s="9" t="s">
        <v>83</v>
      </c>
      <c r="J54" s="9" t="s">
        <v>9</v>
      </c>
      <c r="K54" s="9" t="s">
        <v>2</v>
      </c>
    </row>
    <row r="55" spans="1:11" s="9" customFormat="1" ht="16" hidden="1" x14ac:dyDescent="0.2">
      <c r="A55" s="9" t="s">
        <v>118</v>
      </c>
      <c r="B55" s="9">
        <v>1</v>
      </c>
      <c r="C55" s="9" t="s">
        <v>8</v>
      </c>
      <c r="D55" s="9" t="s">
        <v>6</v>
      </c>
      <c r="F55" s="9" t="s">
        <v>15</v>
      </c>
      <c r="I55" s="9">
        <v>100</v>
      </c>
      <c r="J55" s="9" t="s">
        <v>84</v>
      </c>
      <c r="K55" s="11" t="s">
        <v>106</v>
      </c>
    </row>
    <row r="56" spans="1:11" s="9" customFormat="1" hidden="1" x14ac:dyDescent="0.2">
      <c r="A56" s="9" t="s">
        <v>109</v>
      </c>
      <c r="B56" s="9">
        <v>1.00057</v>
      </c>
      <c r="C56" s="9" t="s">
        <v>8</v>
      </c>
      <c r="D56" s="9" t="s">
        <v>6</v>
      </c>
      <c r="F56" s="9" t="s">
        <v>17</v>
      </c>
      <c r="K56" s="9" t="s">
        <v>40</v>
      </c>
    </row>
    <row r="57" spans="1:11" s="9" customFormat="1" hidden="1" x14ac:dyDescent="0.2">
      <c r="A57" s="9" t="s">
        <v>23</v>
      </c>
      <c r="B57" s="9">
        <v>6.7000000000000002E-3</v>
      </c>
      <c r="C57" s="9" t="s">
        <v>8</v>
      </c>
      <c r="D57" s="9" t="s">
        <v>24</v>
      </c>
      <c r="F57" s="9" t="s">
        <v>17</v>
      </c>
      <c r="K57" s="9" t="s">
        <v>25</v>
      </c>
    </row>
    <row r="58" spans="1:11" s="9" customFormat="1" hidden="1" x14ac:dyDescent="0.2">
      <c r="A58" s="9" t="s">
        <v>85</v>
      </c>
      <c r="B58" s="10">
        <v>1.8499999999999999E-5</v>
      </c>
      <c r="C58" s="9" t="s">
        <v>58</v>
      </c>
      <c r="D58" s="9" t="s">
        <v>6</v>
      </c>
      <c r="F58" s="9" t="s">
        <v>17</v>
      </c>
      <c r="K58" s="9" t="s">
        <v>86</v>
      </c>
    </row>
    <row r="59" spans="1:11" s="9" customFormat="1" hidden="1" x14ac:dyDescent="0.2">
      <c r="A59" s="9" t="s">
        <v>87</v>
      </c>
      <c r="B59" s="10">
        <v>5.8399999999999999E-4</v>
      </c>
      <c r="C59" s="9" t="s">
        <v>53</v>
      </c>
      <c r="D59" s="9" t="s">
        <v>18</v>
      </c>
      <c r="F59" s="9" t="s">
        <v>17</v>
      </c>
      <c r="K59" s="9" t="s">
        <v>88</v>
      </c>
    </row>
    <row r="60" spans="1:11" s="9" customFormat="1" hidden="1" x14ac:dyDescent="0.2">
      <c r="A60" s="9" t="s">
        <v>89</v>
      </c>
      <c r="B60" s="10">
        <v>1.04E-10</v>
      </c>
      <c r="C60" s="9" t="s">
        <v>8</v>
      </c>
      <c r="D60" s="9" t="s">
        <v>5</v>
      </c>
      <c r="F60" s="9" t="s">
        <v>17</v>
      </c>
      <c r="K60" s="9" t="s">
        <v>90</v>
      </c>
    </row>
    <row r="61" spans="1:11" s="9" customFormat="1" hidden="1" x14ac:dyDescent="0.2">
      <c r="A61" s="9" t="s">
        <v>91</v>
      </c>
      <c r="B61" s="10">
        <v>-6.2700000000000001E-6</v>
      </c>
      <c r="C61" s="9" t="s">
        <v>53</v>
      </c>
      <c r="D61" s="9" t="s">
        <v>6</v>
      </c>
      <c r="F61" s="9" t="s">
        <v>17</v>
      </c>
      <c r="K61" s="9" t="s">
        <v>92</v>
      </c>
    </row>
    <row r="62" spans="1:11" s="9" customFormat="1" hidden="1" x14ac:dyDescent="0.2">
      <c r="A62" s="9" t="s">
        <v>93</v>
      </c>
      <c r="B62" s="10">
        <v>-5.0000000000000002E-5</v>
      </c>
      <c r="C62" s="9" t="s">
        <v>58</v>
      </c>
      <c r="D62" s="13" t="s">
        <v>22</v>
      </c>
      <c r="F62" s="9" t="s">
        <v>17</v>
      </c>
      <c r="K62" s="9" t="s">
        <v>94</v>
      </c>
    </row>
    <row r="63" spans="1:11" s="9" customFormat="1" hidden="1" x14ac:dyDescent="0.2">
      <c r="A63" s="9" t="s">
        <v>95</v>
      </c>
      <c r="B63" s="10">
        <v>6.8900000000000005E-4</v>
      </c>
      <c r="C63" s="9" t="s">
        <v>58</v>
      </c>
      <c r="D63" s="9" t="s">
        <v>6</v>
      </c>
      <c r="F63" s="9" t="s">
        <v>17</v>
      </c>
      <c r="K63" s="9" t="s">
        <v>96</v>
      </c>
    </row>
    <row r="64" spans="1:11" s="9" customFormat="1" hidden="1" x14ac:dyDescent="0.2">
      <c r="A64" s="9" t="s">
        <v>97</v>
      </c>
      <c r="B64" s="9">
        <v>3.3599999999999998E-2</v>
      </c>
      <c r="C64" s="9" t="s">
        <v>58</v>
      </c>
      <c r="D64" s="9" t="s">
        <v>98</v>
      </c>
      <c r="F64" s="9" t="s">
        <v>17</v>
      </c>
      <c r="K64" s="9" t="s">
        <v>99</v>
      </c>
    </row>
    <row r="65" spans="1:11" s="9" customFormat="1" hidden="1" x14ac:dyDescent="0.2">
      <c r="A65" s="9" t="s">
        <v>100</v>
      </c>
      <c r="B65" s="9">
        <v>3.2599999999999997E-2</v>
      </c>
      <c r="C65" s="9" t="s">
        <v>8</v>
      </c>
      <c r="D65" s="9" t="s">
        <v>98</v>
      </c>
      <c r="F65" s="9" t="s">
        <v>17</v>
      </c>
      <c r="K65" s="9" t="s">
        <v>101</v>
      </c>
    </row>
    <row r="66" spans="1:11" s="9" customFormat="1" hidden="1" x14ac:dyDescent="0.2">
      <c r="A66" s="9" t="s">
        <v>104</v>
      </c>
      <c r="B66" s="10">
        <v>-6.8899999999999999E-7</v>
      </c>
      <c r="C66" s="9" t="s">
        <v>58</v>
      </c>
      <c r="D66" s="9" t="s">
        <v>22</v>
      </c>
      <c r="F66" s="9" t="s">
        <v>17</v>
      </c>
      <c r="K66" s="9" t="s">
        <v>102</v>
      </c>
    </row>
    <row r="67" spans="1:11" s="9" customFormat="1" hidden="1" x14ac:dyDescent="0.2">
      <c r="A67" s="9" t="s">
        <v>123</v>
      </c>
      <c r="B67" s="10">
        <f>(B56-1)*3.14</f>
        <v>1.7897999999998727E-3</v>
      </c>
      <c r="D67" s="9" t="s">
        <v>6</v>
      </c>
      <c r="E67" s="9" t="s">
        <v>19</v>
      </c>
      <c r="F67" s="9" t="s">
        <v>20</v>
      </c>
    </row>
    <row r="68" spans="1:11" s="9" customFormat="1" ht="16" hidden="1" x14ac:dyDescent="0.2">
      <c r="A68" s="11"/>
      <c r="B68" s="14"/>
      <c r="G68" s="11"/>
    </row>
    <row r="69" spans="1:11" s="9" customFormat="1" ht="16" hidden="1" x14ac:dyDescent="0.2">
      <c r="A69" s="7" t="s">
        <v>0</v>
      </c>
      <c r="B69" s="7" t="s">
        <v>119</v>
      </c>
    </row>
    <row r="70" spans="1:11" s="9" customFormat="1" hidden="1" x14ac:dyDescent="0.2">
      <c r="A70" s="9" t="s">
        <v>7</v>
      </c>
      <c r="B70" s="9" t="s">
        <v>8</v>
      </c>
    </row>
    <row r="71" spans="1:11" s="9" customFormat="1" hidden="1" x14ac:dyDescent="0.2">
      <c r="A71" s="9" t="s">
        <v>1</v>
      </c>
      <c r="B71" s="9">
        <v>1</v>
      </c>
    </row>
    <row r="72" spans="1:11" s="9" customFormat="1" ht="16" hidden="1" x14ac:dyDescent="0.2">
      <c r="A72" s="9" t="s">
        <v>2</v>
      </c>
      <c r="B72" s="11" t="s">
        <v>103</v>
      </c>
    </row>
    <row r="73" spans="1:11" s="9" customFormat="1" hidden="1" x14ac:dyDescent="0.2">
      <c r="A73" s="9" t="s">
        <v>3</v>
      </c>
      <c r="B73" s="9" t="s">
        <v>4</v>
      </c>
    </row>
    <row r="74" spans="1:11" s="9" customFormat="1" hidden="1" x14ac:dyDescent="0.2">
      <c r="A74" s="9" t="s">
        <v>5</v>
      </c>
      <c r="B74" s="9" t="s">
        <v>6</v>
      </c>
    </row>
    <row r="75" spans="1:11" s="9" customFormat="1" ht="16" hidden="1" x14ac:dyDescent="0.2">
      <c r="A75" s="7" t="s">
        <v>10</v>
      </c>
    </row>
    <row r="76" spans="1:11" s="9" customFormat="1" hidden="1" x14ac:dyDescent="0.2">
      <c r="A76" s="9" t="s">
        <v>11</v>
      </c>
      <c r="B76" s="9" t="s">
        <v>12</v>
      </c>
      <c r="C76" s="9" t="s">
        <v>7</v>
      </c>
      <c r="D76" s="9" t="s">
        <v>5</v>
      </c>
      <c r="E76" s="9" t="s">
        <v>13</v>
      </c>
      <c r="F76" s="9" t="s">
        <v>3</v>
      </c>
      <c r="G76" s="9" t="s">
        <v>81</v>
      </c>
      <c r="H76" s="9" t="s">
        <v>82</v>
      </c>
      <c r="I76" s="9" t="s">
        <v>83</v>
      </c>
      <c r="J76" s="9" t="s">
        <v>9</v>
      </c>
      <c r="K76" s="9" t="s">
        <v>2</v>
      </c>
    </row>
    <row r="77" spans="1:11" s="9" customFormat="1" ht="16" hidden="1" x14ac:dyDescent="0.2">
      <c r="A77" s="9" t="s">
        <v>119</v>
      </c>
      <c r="B77" s="9">
        <v>1</v>
      </c>
      <c r="C77" s="9" t="s">
        <v>8</v>
      </c>
      <c r="D77" s="9" t="s">
        <v>6</v>
      </c>
      <c r="F77" s="9" t="s">
        <v>15</v>
      </c>
      <c r="I77" s="9">
        <v>100</v>
      </c>
      <c r="J77" s="9" t="s">
        <v>84</v>
      </c>
      <c r="K77" s="11" t="s">
        <v>103</v>
      </c>
    </row>
    <row r="78" spans="1:11" s="9" customFormat="1" hidden="1" x14ac:dyDescent="0.2">
      <c r="A78" s="9" t="s">
        <v>110</v>
      </c>
      <c r="B78" s="9">
        <v>1.00057</v>
      </c>
      <c r="C78" s="9" t="s">
        <v>8</v>
      </c>
      <c r="D78" s="9" t="s">
        <v>6</v>
      </c>
      <c r="F78" s="9" t="s">
        <v>17</v>
      </c>
      <c r="K78" s="9" t="s">
        <v>33</v>
      </c>
    </row>
    <row r="79" spans="1:11" s="9" customFormat="1" hidden="1" x14ac:dyDescent="0.2">
      <c r="A79" s="9" t="s">
        <v>23</v>
      </c>
      <c r="B79" s="9">
        <v>6.7000000000000002E-3</v>
      </c>
      <c r="C79" s="9" t="s">
        <v>8</v>
      </c>
      <c r="D79" s="9" t="s">
        <v>24</v>
      </c>
      <c r="F79" s="9" t="s">
        <v>17</v>
      </c>
      <c r="K79" s="9" t="s">
        <v>25</v>
      </c>
    </row>
    <row r="80" spans="1:11" s="9" customFormat="1" hidden="1" x14ac:dyDescent="0.2">
      <c r="A80" s="9" t="s">
        <v>85</v>
      </c>
      <c r="B80" s="9">
        <v>-1.6799999999999999E-4</v>
      </c>
      <c r="C80" s="9" t="s">
        <v>58</v>
      </c>
      <c r="D80" s="9" t="s">
        <v>6</v>
      </c>
      <c r="F80" s="9" t="s">
        <v>17</v>
      </c>
      <c r="K80" s="9" t="s">
        <v>86</v>
      </c>
    </row>
    <row r="81" spans="1:11" s="9" customFormat="1" hidden="1" x14ac:dyDescent="0.2">
      <c r="A81" s="9" t="s">
        <v>87</v>
      </c>
      <c r="B81" s="10">
        <v>5.8399999999999999E-4</v>
      </c>
      <c r="C81" s="9" t="s">
        <v>53</v>
      </c>
      <c r="D81" s="9" t="s">
        <v>18</v>
      </c>
      <c r="F81" s="9" t="s">
        <v>17</v>
      </c>
      <c r="K81" s="9" t="s">
        <v>88</v>
      </c>
    </row>
    <row r="82" spans="1:11" s="9" customFormat="1" hidden="1" x14ac:dyDescent="0.2">
      <c r="A82" s="9" t="s">
        <v>89</v>
      </c>
      <c r="B82" s="10">
        <v>2.5999999999999998E-10</v>
      </c>
      <c r="C82" s="9" t="s">
        <v>8</v>
      </c>
      <c r="D82" s="9" t="s">
        <v>5</v>
      </c>
      <c r="F82" s="9" t="s">
        <v>17</v>
      </c>
      <c r="K82" s="9" t="s">
        <v>90</v>
      </c>
    </row>
    <row r="83" spans="1:11" s="9" customFormat="1" hidden="1" x14ac:dyDescent="0.2">
      <c r="A83" s="9" t="s">
        <v>91</v>
      </c>
      <c r="B83" s="10">
        <v>-6.2700000000000001E-6</v>
      </c>
      <c r="C83" s="9" t="s">
        <v>53</v>
      </c>
      <c r="D83" s="9" t="s">
        <v>6</v>
      </c>
      <c r="F83" s="9" t="s">
        <v>17</v>
      </c>
      <c r="K83" s="9" t="s">
        <v>92</v>
      </c>
    </row>
    <row r="84" spans="1:11" s="9" customFormat="1" hidden="1" x14ac:dyDescent="0.2">
      <c r="A84" s="9" t="s">
        <v>93</v>
      </c>
      <c r="B84" s="10">
        <v>-7.4999999999999993E-5</v>
      </c>
      <c r="C84" s="9" t="s">
        <v>58</v>
      </c>
      <c r="D84" s="13" t="s">
        <v>22</v>
      </c>
      <c r="F84" s="9" t="s">
        <v>17</v>
      </c>
      <c r="K84" s="9" t="s">
        <v>94</v>
      </c>
    </row>
    <row r="85" spans="1:11" s="9" customFormat="1" hidden="1" x14ac:dyDescent="0.2">
      <c r="A85" s="9" t="s">
        <v>95</v>
      </c>
      <c r="B85" s="10">
        <v>6.8900000000000005E-4</v>
      </c>
      <c r="C85" s="9" t="s">
        <v>58</v>
      </c>
      <c r="D85" s="9" t="s">
        <v>6</v>
      </c>
      <c r="F85" s="9" t="s">
        <v>17</v>
      </c>
      <c r="K85" s="9" t="s">
        <v>96</v>
      </c>
    </row>
    <row r="86" spans="1:11" s="9" customFormat="1" hidden="1" x14ac:dyDescent="0.2">
      <c r="A86" s="9" t="s">
        <v>97</v>
      </c>
      <c r="B86" s="9">
        <v>3.3599999999999998E-2</v>
      </c>
      <c r="C86" s="9" t="s">
        <v>58</v>
      </c>
      <c r="D86" s="9" t="s">
        <v>98</v>
      </c>
      <c r="F86" s="9" t="s">
        <v>17</v>
      </c>
      <c r="K86" s="9" t="s">
        <v>99</v>
      </c>
    </row>
    <row r="87" spans="1:11" s="9" customFormat="1" hidden="1" x14ac:dyDescent="0.2">
      <c r="A87" s="9" t="s">
        <v>100</v>
      </c>
      <c r="B87" s="9">
        <v>3.2599999999999997E-2</v>
      </c>
      <c r="C87" s="9" t="s">
        <v>8</v>
      </c>
      <c r="D87" s="9" t="s">
        <v>98</v>
      </c>
      <c r="F87" s="9" t="s">
        <v>17</v>
      </c>
      <c r="K87" s="9" t="s">
        <v>101</v>
      </c>
    </row>
    <row r="88" spans="1:11" s="9" customFormat="1" hidden="1" x14ac:dyDescent="0.2">
      <c r="A88" s="9" t="s">
        <v>104</v>
      </c>
      <c r="B88" s="10">
        <v>-6.8899999999999999E-7</v>
      </c>
      <c r="C88" s="9" t="s">
        <v>58</v>
      </c>
      <c r="D88" s="9" t="s">
        <v>22</v>
      </c>
      <c r="F88" s="9" t="s">
        <v>17</v>
      </c>
      <c r="K88" s="9" t="s">
        <v>102</v>
      </c>
    </row>
    <row r="89" spans="1:11" s="9" customFormat="1" hidden="1" x14ac:dyDescent="0.2">
      <c r="A89" s="9" t="s">
        <v>123</v>
      </c>
      <c r="B89" s="10">
        <f>(B78-1)*3.14</f>
        <v>1.7897999999998727E-3</v>
      </c>
      <c r="D89" s="9" t="s">
        <v>6</v>
      </c>
      <c r="E89" s="9" t="s">
        <v>19</v>
      </c>
      <c r="F89" s="9" t="s">
        <v>20</v>
      </c>
    </row>
    <row r="90" spans="1:11" s="9" customFormat="1" ht="16" hidden="1" x14ac:dyDescent="0.2">
      <c r="A90" s="11"/>
      <c r="B90" s="14"/>
      <c r="G90" s="11"/>
    </row>
    <row r="91" spans="1:11" s="9" customFormat="1" ht="16" hidden="1" x14ac:dyDescent="0.2">
      <c r="A91" s="7" t="s">
        <v>0</v>
      </c>
      <c r="B91" s="8" t="s">
        <v>107</v>
      </c>
    </row>
    <row r="92" spans="1:11" s="9" customFormat="1" hidden="1" x14ac:dyDescent="0.2">
      <c r="A92" s="9" t="s">
        <v>1</v>
      </c>
      <c r="B92" s="9">
        <v>1</v>
      </c>
    </row>
    <row r="93" spans="1:11" s="9" customFormat="1" hidden="1" x14ac:dyDescent="0.2">
      <c r="A93" s="9" t="s">
        <v>2</v>
      </c>
      <c r="B93" s="9" t="s">
        <v>40</v>
      </c>
    </row>
    <row r="94" spans="1:11" s="9" customFormat="1" hidden="1" x14ac:dyDescent="0.2">
      <c r="A94" s="9" t="s">
        <v>3</v>
      </c>
      <c r="B94" s="9" t="s">
        <v>4</v>
      </c>
    </row>
    <row r="95" spans="1:11" s="9" customFormat="1" hidden="1" x14ac:dyDescent="0.2">
      <c r="A95" s="9" t="s">
        <v>5</v>
      </c>
      <c r="B95" s="9" t="s">
        <v>6</v>
      </c>
    </row>
    <row r="96" spans="1:11" s="9" customFormat="1" hidden="1" x14ac:dyDescent="0.2">
      <c r="A96" s="9" t="s">
        <v>7</v>
      </c>
      <c r="B96" s="9" t="s">
        <v>8</v>
      </c>
    </row>
    <row r="97" spans="1:9" s="9" customFormat="1" hidden="1" x14ac:dyDescent="0.2">
      <c r="A97" s="9" t="s">
        <v>9</v>
      </c>
      <c r="B97" s="9" t="s">
        <v>41</v>
      </c>
    </row>
    <row r="98" spans="1:9" s="9" customFormat="1" hidden="1" x14ac:dyDescent="0.2">
      <c r="A98" s="9" t="s">
        <v>35</v>
      </c>
      <c r="B98" s="9" t="s">
        <v>36</v>
      </c>
    </row>
    <row r="99" spans="1:9" s="9" customFormat="1" ht="16" hidden="1" x14ac:dyDescent="0.2">
      <c r="A99" s="7" t="s">
        <v>10</v>
      </c>
    </row>
    <row r="100" spans="1:9" s="9" customFormat="1" hidden="1" x14ac:dyDescent="0.2">
      <c r="A100" s="9" t="s">
        <v>11</v>
      </c>
      <c r="B100" s="9" t="s">
        <v>12</v>
      </c>
      <c r="C100" s="9" t="s">
        <v>7</v>
      </c>
      <c r="D100" s="9" t="s">
        <v>5</v>
      </c>
      <c r="E100" s="9" t="s">
        <v>13</v>
      </c>
      <c r="F100" s="9" t="s">
        <v>3</v>
      </c>
      <c r="G100" s="9" t="s">
        <v>2</v>
      </c>
      <c r="H100" s="9" t="s">
        <v>14</v>
      </c>
      <c r="I100" s="9" t="s">
        <v>9</v>
      </c>
    </row>
    <row r="101" spans="1:9" s="9" customFormat="1" hidden="1" x14ac:dyDescent="0.2">
      <c r="A101" s="9" t="s">
        <v>107</v>
      </c>
      <c r="B101" s="9">
        <v>1</v>
      </c>
      <c r="C101" s="9" t="s">
        <v>8</v>
      </c>
      <c r="D101" s="9" t="s">
        <v>6</v>
      </c>
      <c r="F101" s="9" t="s">
        <v>15</v>
      </c>
      <c r="G101" s="9" t="s">
        <v>40</v>
      </c>
      <c r="H101" s="9" t="s">
        <v>37</v>
      </c>
      <c r="I101" s="9" t="s">
        <v>16</v>
      </c>
    </row>
    <row r="102" spans="1:9" s="9" customFormat="1" hidden="1" x14ac:dyDescent="0.2">
      <c r="A102" s="9" t="s">
        <v>115</v>
      </c>
      <c r="B102" s="9">
        <v>0.73</v>
      </c>
      <c r="C102" s="9" t="s">
        <v>8</v>
      </c>
      <c r="D102" s="9" t="s">
        <v>6</v>
      </c>
      <c r="F102" s="9" t="s">
        <v>17</v>
      </c>
      <c r="G102" s="9" t="s">
        <v>115</v>
      </c>
      <c r="H102" s="9" t="s">
        <v>37</v>
      </c>
    </row>
    <row r="103" spans="1:9" s="9" customFormat="1" hidden="1" x14ac:dyDescent="0.2">
      <c r="A103" s="9" t="s">
        <v>148</v>
      </c>
      <c r="B103" s="9">
        <f>3.64160231884058*0.06</f>
        <v>0.21849613913043478</v>
      </c>
      <c r="D103" s="9" t="s">
        <v>18</v>
      </c>
      <c r="E103" s="9" t="s">
        <v>19</v>
      </c>
      <c r="F103" s="9" t="s">
        <v>20</v>
      </c>
      <c r="H103" s="9" t="s">
        <v>21</v>
      </c>
    </row>
    <row r="104" spans="1:9" s="9" customFormat="1" hidden="1" x14ac:dyDescent="0.2">
      <c r="A104" s="9" t="s">
        <v>149</v>
      </c>
      <c r="B104" s="9">
        <f>0.00107549913043478*0.06</f>
        <v>6.45299478260868E-5</v>
      </c>
      <c r="D104" s="9" t="s">
        <v>22</v>
      </c>
      <c r="E104" s="9" t="s">
        <v>150</v>
      </c>
      <c r="F104" s="9" t="s">
        <v>20</v>
      </c>
      <c r="H104" s="9" t="s">
        <v>21</v>
      </c>
    </row>
    <row r="105" spans="1:9" s="9" customFormat="1" hidden="1" x14ac:dyDescent="0.2">
      <c r="A105" s="9" t="s">
        <v>38</v>
      </c>
      <c r="B105" s="10">
        <v>6.7000000000000001E-12</v>
      </c>
      <c r="C105" s="9" t="s">
        <v>28</v>
      </c>
      <c r="D105" s="9" t="s">
        <v>5</v>
      </c>
      <c r="F105" s="9" t="s">
        <v>17</v>
      </c>
      <c r="G105" s="9" t="s">
        <v>39</v>
      </c>
      <c r="H105" s="9" t="s">
        <v>37</v>
      </c>
    </row>
    <row r="106" spans="1:9" s="9" customFormat="1" hidden="1" x14ac:dyDescent="0.2">
      <c r="A106" s="9" t="s">
        <v>125</v>
      </c>
      <c r="B106" s="9">
        <v>2.14</v>
      </c>
      <c r="D106" s="9" t="s">
        <v>6</v>
      </c>
      <c r="E106" s="9" t="s">
        <v>124</v>
      </c>
      <c r="F106" s="9" t="s">
        <v>20</v>
      </c>
      <c r="H106" s="9" t="s">
        <v>21</v>
      </c>
    </row>
    <row r="107" spans="1:9" s="9" customFormat="1" hidden="1" x14ac:dyDescent="0.2">
      <c r="A107" s="9" t="s">
        <v>23</v>
      </c>
      <c r="B107" s="10">
        <f>0.0872420618556701*0.06</f>
        <v>5.234523711340206E-3</v>
      </c>
      <c r="C107" s="9" t="s">
        <v>8</v>
      </c>
      <c r="D107" s="9" t="s">
        <v>24</v>
      </c>
      <c r="F107" s="9" t="s">
        <v>17</v>
      </c>
      <c r="G107" s="9" t="s">
        <v>25</v>
      </c>
      <c r="H107" s="9" t="s">
        <v>151</v>
      </c>
    </row>
    <row r="108" spans="1:9" s="9" customFormat="1" hidden="1" x14ac:dyDescent="0.2"/>
    <row r="109" spans="1:9" s="9" customFormat="1" ht="16" hidden="1" x14ac:dyDescent="0.2">
      <c r="A109" s="7" t="s">
        <v>0</v>
      </c>
      <c r="B109" s="8" t="s">
        <v>111</v>
      </c>
    </row>
    <row r="110" spans="1:9" s="9" customFormat="1" hidden="1" x14ac:dyDescent="0.2">
      <c r="A110" s="9" t="s">
        <v>1</v>
      </c>
      <c r="B110" s="9">
        <v>1</v>
      </c>
    </row>
    <row r="111" spans="1:9" s="9" customFormat="1" hidden="1" x14ac:dyDescent="0.2">
      <c r="A111" s="9" t="s">
        <v>2</v>
      </c>
      <c r="B111" s="9" t="s">
        <v>42</v>
      </c>
    </row>
    <row r="112" spans="1:9" s="9" customFormat="1" hidden="1" x14ac:dyDescent="0.2">
      <c r="A112" s="9" t="s">
        <v>3</v>
      </c>
      <c r="B112" s="9" t="s">
        <v>4</v>
      </c>
    </row>
    <row r="113" spans="1:9" s="9" customFormat="1" hidden="1" x14ac:dyDescent="0.2">
      <c r="A113" s="9" t="s">
        <v>5</v>
      </c>
      <c r="B113" s="9" t="s">
        <v>6</v>
      </c>
    </row>
    <row r="114" spans="1:9" s="9" customFormat="1" hidden="1" x14ac:dyDescent="0.2">
      <c r="A114" s="9" t="s">
        <v>7</v>
      </c>
      <c r="B114" s="9" t="s">
        <v>8</v>
      </c>
    </row>
    <row r="115" spans="1:9" s="9" customFormat="1" hidden="1" x14ac:dyDescent="0.2">
      <c r="A115" s="9" t="s">
        <v>9</v>
      </c>
      <c r="B115" s="9" t="s">
        <v>43</v>
      </c>
    </row>
    <row r="116" spans="1:9" s="9" customFormat="1" hidden="1" x14ac:dyDescent="0.2">
      <c r="A116" s="9" t="s">
        <v>35</v>
      </c>
      <c r="B116" s="9" t="s">
        <v>36</v>
      </c>
    </row>
    <row r="117" spans="1:9" s="9" customFormat="1" ht="16" hidden="1" x14ac:dyDescent="0.2">
      <c r="A117" s="7" t="s">
        <v>10</v>
      </c>
    </row>
    <row r="118" spans="1:9" s="9" customFormat="1" hidden="1" x14ac:dyDescent="0.2">
      <c r="A118" s="9" t="s">
        <v>11</v>
      </c>
      <c r="B118" s="9" t="s">
        <v>12</v>
      </c>
      <c r="C118" s="9" t="s">
        <v>7</v>
      </c>
      <c r="D118" s="9" t="s">
        <v>5</v>
      </c>
      <c r="E118" s="9" t="s">
        <v>13</v>
      </c>
      <c r="F118" s="9" t="s">
        <v>3</v>
      </c>
      <c r="G118" s="9" t="s">
        <v>2</v>
      </c>
      <c r="H118" s="9" t="s">
        <v>14</v>
      </c>
      <c r="I118" s="9" t="s">
        <v>9</v>
      </c>
    </row>
    <row r="119" spans="1:9" s="9" customFormat="1" hidden="1" x14ac:dyDescent="0.2">
      <c r="A119" s="9" t="s">
        <v>111</v>
      </c>
      <c r="B119" s="9">
        <v>1</v>
      </c>
      <c r="C119" s="9" t="s">
        <v>8</v>
      </c>
      <c r="D119" s="9" t="s">
        <v>6</v>
      </c>
      <c r="F119" s="9" t="s">
        <v>15</v>
      </c>
      <c r="G119" s="9" t="s">
        <v>42</v>
      </c>
      <c r="H119" s="9" t="s">
        <v>37</v>
      </c>
    </row>
    <row r="120" spans="1:9" s="9" customFormat="1" hidden="1" x14ac:dyDescent="0.2">
      <c r="A120" s="9" t="s">
        <v>115</v>
      </c>
      <c r="B120" s="9">
        <v>0.65</v>
      </c>
      <c r="C120" s="9" t="s">
        <v>8</v>
      </c>
      <c r="D120" s="9" t="s">
        <v>6</v>
      </c>
      <c r="F120" s="9" t="s">
        <v>17</v>
      </c>
      <c r="G120" s="9" t="s">
        <v>115</v>
      </c>
      <c r="H120" s="9" t="s">
        <v>37</v>
      </c>
    </row>
    <row r="121" spans="1:9" s="9" customFormat="1" hidden="1" x14ac:dyDescent="0.2">
      <c r="A121" s="9" t="s">
        <v>148</v>
      </c>
      <c r="B121" s="9">
        <f>3.64160231884058*0.07</f>
        <v>0.25491216231884062</v>
      </c>
      <c r="D121" s="9" t="s">
        <v>18</v>
      </c>
      <c r="E121" s="9" t="s">
        <v>19</v>
      </c>
      <c r="F121" s="9" t="s">
        <v>20</v>
      </c>
      <c r="H121" s="9" t="s">
        <v>21</v>
      </c>
    </row>
    <row r="122" spans="1:9" s="9" customFormat="1" hidden="1" x14ac:dyDescent="0.2">
      <c r="A122" s="9" t="s">
        <v>149</v>
      </c>
      <c r="B122" s="9">
        <f>0.00107549913043478*0.07</f>
        <v>7.5284939130434612E-5</v>
      </c>
      <c r="D122" s="9" t="s">
        <v>22</v>
      </c>
      <c r="E122" s="9" t="s">
        <v>150</v>
      </c>
      <c r="F122" s="9" t="s">
        <v>20</v>
      </c>
      <c r="H122" s="9" t="s">
        <v>21</v>
      </c>
    </row>
    <row r="123" spans="1:9" s="9" customFormat="1" hidden="1" x14ac:dyDescent="0.2">
      <c r="A123" s="9" t="s">
        <v>38</v>
      </c>
      <c r="B123" s="10">
        <v>6.7000000000000001E-12</v>
      </c>
      <c r="C123" s="9" t="s">
        <v>28</v>
      </c>
      <c r="D123" s="9" t="s">
        <v>5</v>
      </c>
      <c r="F123" s="9" t="s">
        <v>17</v>
      </c>
      <c r="G123" s="9" t="s">
        <v>39</v>
      </c>
      <c r="H123" s="9" t="s">
        <v>37</v>
      </c>
    </row>
    <row r="124" spans="1:9" s="9" customFormat="1" hidden="1" x14ac:dyDescent="0.2">
      <c r="A124" s="9" t="s">
        <v>125</v>
      </c>
      <c r="B124" s="9">
        <v>2.48</v>
      </c>
      <c r="D124" s="9" t="s">
        <v>6</v>
      </c>
      <c r="E124" s="9" t="s">
        <v>124</v>
      </c>
      <c r="F124" s="9" t="s">
        <v>20</v>
      </c>
      <c r="H124" s="9" t="s">
        <v>21</v>
      </c>
    </row>
    <row r="125" spans="1:9" s="9" customFormat="1" hidden="1" x14ac:dyDescent="0.2">
      <c r="A125" s="9" t="s">
        <v>23</v>
      </c>
      <c r="B125" s="10">
        <f>0.0872420618556701*0.07</f>
        <v>6.106944329896908E-3</v>
      </c>
      <c r="C125" s="9" t="s">
        <v>8</v>
      </c>
      <c r="D125" s="9" t="s">
        <v>24</v>
      </c>
      <c r="F125" s="9" t="s">
        <v>17</v>
      </c>
      <c r="G125" s="9" t="s">
        <v>25</v>
      </c>
      <c r="H125" s="9" t="s">
        <v>151</v>
      </c>
    </row>
    <row r="126" spans="1:9" s="9" customFormat="1" hidden="1" x14ac:dyDescent="0.2"/>
    <row r="127" spans="1:9" s="9" customFormat="1" ht="16" hidden="1" x14ac:dyDescent="0.2">
      <c r="A127" s="7" t="s">
        <v>0</v>
      </c>
      <c r="B127" s="8" t="s">
        <v>108</v>
      </c>
    </row>
    <row r="128" spans="1:9" s="9" customFormat="1" hidden="1" x14ac:dyDescent="0.2">
      <c r="A128" s="9" t="s">
        <v>1</v>
      </c>
      <c r="B128" s="9">
        <v>1</v>
      </c>
    </row>
    <row r="129" spans="1:9" s="9" customFormat="1" hidden="1" x14ac:dyDescent="0.2">
      <c r="A129" s="9" t="s">
        <v>2</v>
      </c>
      <c r="B129" s="9" t="s">
        <v>33</v>
      </c>
    </row>
    <row r="130" spans="1:9" s="9" customFormat="1" hidden="1" x14ac:dyDescent="0.2">
      <c r="A130" s="9" t="s">
        <v>3</v>
      </c>
      <c r="B130" s="9" t="s">
        <v>4</v>
      </c>
    </row>
    <row r="131" spans="1:9" s="9" customFormat="1" hidden="1" x14ac:dyDescent="0.2">
      <c r="A131" s="9" t="s">
        <v>5</v>
      </c>
      <c r="B131" s="9" t="s">
        <v>6</v>
      </c>
    </row>
    <row r="132" spans="1:9" s="9" customFormat="1" hidden="1" x14ac:dyDescent="0.2">
      <c r="A132" s="9" t="s">
        <v>7</v>
      </c>
      <c r="B132" s="9" t="s">
        <v>8</v>
      </c>
    </row>
    <row r="133" spans="1:9" s="9" customFormat="1" hidden="1" x14ac:dyDescent="0.2">
      <c r="A133" s="9" t="s">
        <v>9</v>
      </c>
      <c r="B133" s="9" t="s">
        <v>44</v>
      </c>
    </row>
    <row r="134" spans="1:9" s="9" customFormat="1" hidden="1" x14ac:dyDescent="0.2">
      <c r="A134" s="9" t="s">
        <v>35</v>
      </c>
      <c r="B134" s="9" t="s">
        <v>36</v>
      </c>
    </row>
    <row r="135" spans="1:9" s="9" customFormat="1" ht="16" hidden="1" x14ac:dyDescent="0.2">
      <c r="A135" s="7" t="s">
        <v>10</v>
      </c>
    </row>
    <row r="136" spans="1:9" s="9" customFormat="1" hidden="1" x14ac:dyDescent="0.2">
      <c r="A136" s="9" t="s">
        <v>11</v>
      </c>
      <c r="B136" s="9" t="s">
        <v>12</v>
      </c>
      <c r="C136" s="9" t="s">
        <v>7</v>
      </c>
      <c r="D136" s="9" t="s">
        <v>5</v>
      </c>
      <c r="E136" s="9" t="s">
        <v>13</v>
      </c>
      <c r="F136" s="9" t="s">
        <v>3</v>
      </c>
      <c r="G136" s="9" t="s">
        <v>2</v>
      </c>
      <c r="H136" s="9" t="s">
        <v>14</v>
      </c>
      <c r="I136" s="9" t="s">
        <v>9</v>
      </c>
    </row>
    <row r="137" spans="1:9" s="9" customFormat="1" hidden="1" x14ac:dyDescent="0.2">
      <c r="A137" s="9" t="s">
        <v>108</v>
      </c>
      <c r="B137" s="9">
        <v>1</v>
      </c>
      <c r="C137" s="9" t="s">
        <v>8</v>
      </c>
      <c r="D137" s="9" t="s">
        <v>6</v>
      </c>
      <c r="F137" s="9" t="s">
        <v>15</v>
      </c>
      <c r="G137" s="9" t="s">
        <v>33</v>
      </c>
      <c r="H137" s="9" t="s">
        <v>37</v>
      </c>
      <c r="I137" s="9" t="s">
        <v>16</v>
      </c>
    </row>
    <row r="138" spans="1:9" s="9" customFormat="1" hidden="1" x14ac:dyDescent="0.2">
      <c r="A138" s="9" t="s">
        <v>115</v>
      </c>
      <c r="B138" s="9">
        <v>0.98</v>
      </c>
      <c r="C138" s="9" t="s">
        <v>8</v>
      </c>
      <c r="D138" s="9" t="s">
        <v>6</v>
      </c>
      <c r="F138" s="9" t="s">
        <v>17</v>
      </c>
      <c r="G138" s="9" t="s">
        <v>115</v>
      </c>
      <c r="H138" s="9" t="s">
        <v>37</v>
      </c>
    </row>
    <row r="139" spans="1:9" s="9" customFormat="1" hidden="1" x14ac:dyDescent="0.2">
      <c r="A139" s="9" t="s">
        <v>148</v>
      </c>
      <c r="B139" s="9">
        <f>3.64160231884058*0.16</f>
        <v>0.58265637101449286</v>
      </c>
      <c r="D139" s="9" t="s">
        <v>18</v>
      </c>
      <c r="E139" s="9" t="s">
        <v>19</v>
      </c>
      <c r="F139" s="9" t="s">
        <v>20</v>
      </c>
      <c r="H139" s="9" t="s">
        <v>21</v>
      </c>
    </row>
    <row r="140" spans="1:9" s="9" customFormat="1" hidden="1" x14ac:dyDescent="0.2">
      <c r="A140" s="9" t="s">
        <v>149</v>
      </c>
      <c r="B140" s="9">
        <f>0.00107549913043478*0.16</f>
        <v>1.7207986086956482E-4</v>
      </c>
      <c r="D140" s="9" t="s">
        <v>22</v>
      </c>
      <c r="E140" s="9" t="s">
        <v>150</v>
      </c>
      <c r="F140" s="9" t="s">
        <v>20</v>
      </c>
      <c r="H140" s="9" t="s">
        <v>21</v>
      </c>
    </row>
    <row r="141" spans="1:9" s="9" customFormat="1" hidden="1" x14ac:dyDescent="0.2">
      <c r="A141" s="9" t="s">
        <v>38</v>
      </c>
      <c r="B141" s="10">
        <v>6.7000000000000001E-12</v>
      </c>
      <c r="C141" s="9" t="s">
        <v>28</v>
      </c>
      <c r="D141" s="9" t="s">
        <v>5</v>
      </c>
      <c r="F141" s="9" t="s">
        <v>17</v>
      </c>
      <c r="G141" s="9" t="s">
        <v>39</v>
      </c>
      <c r="H141" s="9" t="s">
        <v>37</v>
      </c>
    </row>
    <row r="142" spans="1:9" s="9" customFormat="1" hidden="1" x14ac:dyDescent="0.2">
      <c r="A142" s="9" t="s">
        <v>125</v>
      </c>
      <c r="B142" s="9">
        <v>1.82</v>
      </c>
      <c r="D142" s="9" t="s">
        <v>6</v>
      </c>
      <c r="E142" s="9" t="s">
        <v>124</v>
      </c>
      <c r="F142" s="9" t="s">
        <v>20</v>
      </c>
      <c r="H142" s="9" t="s">
        <v>21</v>
      </c>
    </row>
    <row r="143" spans="1:9" s="9" customFormat="1" hidden="1" x14ac:dyDescent="0.2">
      <c r="A143" s="9" t="s">
        <v>23</v>
      </c>
      <c r="B143" s="10">
        <f>0.0872420618556701*0.16</f>
        <v>1.3958729896907216E-2</v>
      </c>
      <c r="C143" s="9" t="s">
        <v>8</v>
      </c>
      <c r="D143" s="9" t="s">
        <v>24</v>
      </c>
      <c r="F143" s="9" t="s">
        <v>17</v>
      </c>
      <c r="G143" s="9" t="s">
        <v>25</v>
      </c>
      <c r="H143" s="9" t="s">
        <v>151</v>
      </c>
    </row>
    <row r="144" spans="1:9" s="9" customFormat="1" hidden="1" x14ac:dyDescent="0.2"/>
    <row r="145" spans="1:9" s="9" customFormat="1" ht="16" hidden="1" x14ac:dyDescent="0.2">
      <c r="A145" s="7" t="s">
        <v>0</v>
      </c>
      <c r="B145" s="8" t="s">
        <v>112</v>
      </c>
    </row>
    <row r="146" spans="1:9" s="9" customFormat="1" hidden="1" x14ac:dyDescent="0.2">
      <c r="A146" s="9" t="s">
        <v>1</v>
      </c>
      <c r="B146" s="9">
        <v>1</v>
      </c>
    </row>
    <row r="147" spans="1:9" s="9" customFormat="1" hidden="1" x14ac:dyDescent="0.2">
      <c r="A147" s="9" t="s">
        <v>2</v>
      </c>
      <c r="B147" s="9" t="s">
        <v>34</v>
      </c>
    </row>
    <row r="148" spans="1:9" s="9" customFormat="1" hidden="1" x14ac:dyDescent="0.2">
      <c r="A148" s="9" t="s">
        <v>3</v>
      </c>
      <c r="B148" s="9" t="s">
        <v>4</v>
      </c>
    </row>
    <row r="149" spans="1:9" s="9" customFormat="1" hidden="1" x14ac:dyDescent="0.2">
      <c r="A149" s="9" t="s">
        <v>5</v>
      </c>
      <c r="B149" s="9" t="s">
        <v>6</v>
      </c>
    </row>
    <row r="150" spans="1:9" s="9" customFormat="1" hidden="1" x14ac:dyDescent="0.2">
      <c r="A150" s="9" t="s">
        <v>7</v>
      </c>
      <c r="B150" s="9" t="s">
        <v>8</v>
      </c>
    </row>
    <row r="151" spans="1:9" s="9" customFormat="1" hidden="1" x14ac:dyDescent="0.2">
      <c r="A151" s="9" t="s">
        <v>9</v>
      </c>
      <c r="B151" s="9" t="s">
        <v>45</v>
      </c>
    </row>
    <row r="152" spans="1:9" s="9" customFormat="1" hidden="1" x14ac:dyDescent="0.2">
      <c r="A152" s="9" t="s">
        <v>35</v>
      </c>
      <c r="B152" s="9" t="s">
        <v>36</v>
      </c>
    </row>
    <row r="153" spans="1:9" s="9" customFormat="1" ht="16" hidden="1" x14ac:dyDescent="0.2">
      <c r="A153" s="7" t="s">
        <v>10</v>
      </c>
    </row>
    <row r="154" spans="1:9" s="9" customFormat="1" hidden="1" x14ac:dyDescent="0.2">
      <c r="A154" s="9" t="s">
        <v>11</v>
      </c>
      <c r="B154" s="9" t="s">
        <v>12</v>
      </c>
      <c r="C154" s="9" t="s">
        <v>7</v>
      </c>
      <c r="D154" s="9" t="s">
        <v>5</v>
      </c>
      <c r="E154" s="9" t="s">
        <v>13</v>
      </c>
      <c r="F154" s="9" t="s">
        <v>3</v>
      </c>
      <c r="G154" s="9" t="s">
        <v>2</v>
      </c>
      <c r="H154" s="9" t="s">
        <v>14</v>
      </c>
      <c r="I154" s="9" t="s">
        <v>9</v>
      </c>
    </row>
    <row r="155" spans="1:9" s="9" customFormat="1" hidden="1" x14ac:dyDescent="0.2">
      <c r="A155" s="9" t="s">
        <v>112</v>
      </c>
      <c r="B155" s="9">
        <v>1</v>
      </c>
      <c r="C155" s="9" t="s">
        <v>8</v>
      </c>
      <c r="D155" s="9" t="s">
        <v>6</v>
      </c>
      <c r="F155" s="9" t="s">
        <v>15</v>
      </c>
      <c r="G155" s="9" t="s">
        <v>34</v>
      </c>
      <c r="H155" s="9" t="s">
        <v>37</v>
      </c>
      <c r="I155" s="9" t="s">
        <v>16</v>
      </c>
    </row>
    <row r="156" spans="1:9" s="9" customFormat="1" hidden="1" x14ac:dyDescent="0.2">
      <c r="A156" s="9" t="s">
        <v>115</v>
      </c>
      <c r="B156" s="9">
        <v>2.1</v>
      </c>
      <c r="C156" s="9" t="s">
        <v>8</v>
      </c>
      <c r="D156" s="9" t="s">
        <v>6</v>
      </c>
      <c r="F156" s="9" t="s">
        <v>17</v>
      </c>
      <c r="G156" s="9" t="s">
        <v>115</v>
      </c>
      <c r="H156" s="9" t="s">
        <v>37</v>
      </c>
    </row>
    <row r="157" spans="1:9" s="9" customFormat="1" hidden="1" x14ac:dyDescent="0.2">
      <c r="A157" s="9" t="s">
        <v>148</v>
      </c>
      <c r="B157" s="9">
        <f>3.64160231884058*0.21</f>
        <v>0.76473648695652174</v>
      </c>
      <c r="D157" s="9" t="s">
        <v>18</v>
      </c>
      <c r="E157" s="9" t="s">
        <v>19</v>
      </c>
      <c r="F157" s="9" t="s">
        <v>20</v>
      </c>
      <c r="H157" s="9" t="s">
        <v>21</v>
      </c>
    </row>
    <row r="158" spans="1:9" s="9" customFormat="1" hidden="1" x14ac:dyDescent="0.2">
      <c r="A158" s="9" t="s">
        <v>149</v>
      </c>
      <c r="B158" s="9">
        <f>0.00107549913043478*0.21</f>
        <v>2.2585481739130381E-4</v>
      </c>
      <c r="D158" s="9" t="s">
        <v>22</v>
      </c>
      <c r="E158" s="9" t="s">
        <v>150</v>
      </c>
      <c r="F158" s="9" t="s">
        <v>20</v>
      </c>
      <c r="H158" s="9" t="s">
        <v>21</v>
      </c>
    </row>
    <row r="159" spans="1:9" s="9" customFormat="1" hidden="1" x14ac:dyDescent="0.2">
      <c r="A159" s="9" t="s">
        <v>38</v>
      </c>
      <c r="B159" s="10">
        <v>6.7000000000000001E-12</v>
      </c>
      <c r="C159" s="9" t="s">
        <v>28</v>
      </c>
      <c r="D159" s="9" t="s">
        <v>5</v>
      </c>
      <c r="F159" s="9" t="s">
        <v>17</v>
      </c>
      <c r="G159" s="9" t="s">
        <v>39</v>
      </c>
      <c r="H159" s="9" t="s">
        <v>37</v>
      </c>
    </row>
    <row r="160" spans="1:9" s="9" customFormat="1" hidden="1" x14ac:dyDescent="0.2">
      <c r="A160" s="9" t="s">
        <v>123</v>
      </c>
      <c r="B160" s="9">
        <v>0.13</v>
      </c>
      <c r="D160" s="9" t="s">
        <v>6</v>
      </c>
      <c r="E160" s="9" t="s">
        <v>19</v>
      </c>
      <c r="F160" s="9" t="s">
        <v>20</v>
      </c>
      <c r="H160" s="9" t="s">
        <v>21</v>
      </c>
    </row>
    <row r="161" spans="1:9" s="9" customFormat="1" hidden="1" x14ac:dyDescent="0.2">
      <c r="A161" s="9" t="s">
        <v>23</v>
      </c>
      <c r="B161" s="10">
        <f>0.0872420618556701*0.21</f>
        <v>1.832083298969072E-2</v>
      </c>
      <c r="C161" s="9" t="s">
        <v>8</v>
      </c>
      <c r="D161" s="9" t="s">
        <v>24</v>
      </c>
      <c r="F161" s="9" t="s">
        <v>17</v>
      </c>
      <c r="G161" s="9" t="s">
        <v>25</v>
      </c>
      <c r="H161" s="9" t="s">
        <v>151</v>
      </c>
    </row>
    <row r="162" spans="1:9" s="9" customFormat="1" hidden="1" x14ac:dyDescent="0.2">
      <c r="B162" s="10"/>
    </row>
    <row r="163" spans="1:9" s="9" customFormat="1" ht="16" hidden="1" x14ac:dyDescent="0.2">
      <c r="A163" s="7" t="s">
        <v>0</v>
      </c>
      <c r="B163" s="8" t="s">
        <v>109</v>
      </c>
    </row>
    <row r="164" spans="1:9" s="9" customFormat="1" hidden="1" x14ac:dyDescent="0.2">
      <c r="A164" s="9" t="s">
        <v>1</v>
      </c>
      <c r="B164" s="9">
        <v>1</v>
      </c>
    </row>
    <row r="165" spans="1:9" s="9" customFormat="1" hidden="1" x14ac:dyDescent="0.2">
      <c r="A165" s="9" t="s">
        <v>2</v>
      </c>
      <c r="B165" s="9" t="s">
        <v>40</v>
      </c>
    </row>
    <row r="166" spans="1:9" s="9" customFormat="1" hidden="1" x14ac:dyDescent="0.2">
      <c r="A166" s="9" t="s">
        <v>3</v>
      </c>
      <c r="B166" s="9" t="s">
        <v>4</v>
      </c>
    </row>
    <row r="167" spans="1:9" s="9" customFormat="1" hidden="1" x14ac:dyDescent="0.2">
      <c r="A167" s="9" t="s">
        <v>5</v>
      </c>
      <c r="B167" s="9" t="s">
        <v>6</v>
      </c>
    </row>
    <row r="168" spans="1:9" s="9" customFormat="1" hidden="1" x14ac:dyDescent="0.2">
      <c r="A168" s="9" t="s">
        <v>7</v>
      </c>
      <c r="B168" s="9" t="s">
        <v>8</v>
      </c>
    </row>
    <row r="169" spans="1:9" s="9" customFormat="1" hidden="1" x14ac:dyDescent="0.2">
      <c r="A169" s="9" t="s">
        <v>9</v>
      </c>
      <c r="B169" s="9" t="s">
        <v>46</v>
      </c>
    </row>
    <row r="170" spans="1:9" s="9" customFormat="1" hidden="1" x14ac:dyDescent="0.2">
      <c r="A170" s="9" t="s">
        <v>35</v>
      </c>
      <c r="B170" s="9" t="s">
        <v>36</v>
      </c>
    </row>
    <row r="171" spans="1:9" s="9" customFormat="1" ht="16" hidden="1" x14ac:dyDescent="0.2">
      <c r="A171" s="7" t="s">
        <v>10</v>
      </c>
    </row>
    <row r="172" spans="1:9" s="9" customFormat="1" hidden="1" x14ac:dyDescent="0.2">
      <c r="A172" s="9" t="s">
        <v>11</v>
      </c>
      <c r="B172" s="9" t="s">
        <v>12</v>
      </c>
      <c r="C172" s="9" t="s">
        <v>7</v>
      </c>
      <c r="D172" s="9" t="s">
        <v>5</v>
      </c>
      <c r="E172" s="9" t="s">
        <v>13</v>
      </c>
      <c r="F172" s="9" t="s">
        <v>3</v>
      </c>
      <c r="G172" s="9" t="s">
        <v>2</v>
      </c>
      <c r="H172" s="9" t="s">
        <v>14</v>
      </c>
      <c r="I172" s="9" t="s">
        <v>9</v>
      </c>
    </row>
    <row r="173" spans="1:9" s="9" customFormat="1" hidden="1" x14ac:dyDescent="0.2">
      <c r="A173" s="9" t="s">
        <v>109</v>
      </c>
      <c r="B173" s="9">
        <v>1</v>
      </c>
      <c r="C173" s="9" t="s">
        <v>8</v>
      </c>
      <c r="D173" s="9" t="s">
        <v>6</v>
      </c>
      <c r="F173" s="9" t="s">
        <v>15</v>
      </c>
      <c r="G173" s="9" t="s">
        <v>40</v>
      </c>
      <c r="H173" s="9" t="s">
        <v>37</v>
      </c>
      <c r="I173" s="9" t="s">
        <v>16</v>
      </c>
    </row>
    <row r="174" spans="1:9" s="9" customFormat="1" hidden="1" x14ac:dyDescent="0.2">
      <c r="A174" s="9" t="s">
        <v>115</v>
      </c>
      <c r="B174" s="9">
        <v>2.35</v>
      </c>
      <c r="C174" s="9" t="s">
        <v>8</v>
      </c>
      <c r="D174" s="9" t="s">
        <v>6</v>
      </c>
      <c r="F174" s="9" t="s">
        <v>17</v>
      </c>
      <c r="G174" s="9" t="s">
        <v>115</v>
      </c>
      <c r="H174" s="9" t="s">
        <v>37</v>
      </c>
    </row>
    <row r="175" spans="1:9" s="9" customFormat="1" hidden="1" x14ac:dyDescent="0.2">
      <c r="A175" s="9" t="s">
        <v>148</v>
      </c>
      <c r="B175" s="9">
        <f>3.64160231884058*0.18</f>
        <v>0.65548841739130437</v>
      </c>
      <c r="D175" s="9" t="s">
        <v>18</v>
      </c>
      <c r="E175" s="9" t="s">
        <v>19</v>
      </c>
      <c r="F175" s="9" t="s">
        <v>20</v>
      </c>
      <c r="H175" s="9" t="s">
        <v>21</v>
      </c>
    </row>
    <row r="176" spans="1:9" s="9" customFormat="1" hidden="1" x14ac:dyDescent="0.2">
      <c r="A176" s="9" t="s">
        <v>149</v>
      </c>
      <c r="B176" s="9">
        <f>0.00107549913043478*0.18</f>
        <v>1.9358984347826041E-4</v>
      </c>
      <c r="D176" s="9" t="s">
        <v>22</v>
      </c>
      <c r="E176" s="9" t="s">
        <v>150</v>
      </c>
      <c r="F176" s="9" t="s">
        <v>20</v>
      </c>
      <c r="H176" s="9" t="s">
        <v>21</v>
      </c>
    </row>
    <row r="177" spans="1:9" s="9" customFormat="1" hidden="1" x14ac:dyDescent="0.2">
      <c r="A177" s="9" t="s">
        <v>38</v>
      </c>
      <c r="B177" s="10">
        <v>6.7000000000000001E-12</v>
      </c>
      <c r="C177" s="9" t="s">
        <v>28</v>
      </c>
      <c r="D177" s="9" t="s">
        <v>5</v>
      </c>
      <c r="F177" s="9" t="s">
        <v>17</v>
      </c>
      <c r="G177" s="9" t="s">
        <v>39</v>
      </c>
      <c r="H177" s="9" t="s">
        <v>37</v>
      </c>
    </row>
    <row r="178" spans="1:9" s="9" customFormat="1" hidden="1" x14ac:dyDescent="0.2">
      <c r="A178" s="9" t="s">
        <v>123</v>
      </c>
      <c r="B178" s="9">
        <v>0.22</v>
      </c>
      <c r="D178" s="9" t="s">
        <v>6</v>
      </c>
      <c r="E178" s="9" t="s">
        <v>19</v>
      </c>
      <c r="F178" s="9" t="s">
        <v>20</v>
      </c>
      <c r="H178" s="9" t="s">
        <v>21</v>
      </c>
    </row>
    <row r="179" spans="1:9" s="9" customFormat="1" hidden="1" x14ac:dyDescent="0.2">
      <c r="A179" s="9" t="s">
        <v>23</v>
      </c>
      <c r="B179" s="10">
        <f>0.0872420618556701*0.18</f>
        <v>1.5703571134020617E-2</v>
      </c>
      <c r="C179" s="9" t="s">
        <v>8</v>
      </c>
      <c r="D179" s="9" t="s">
        <v>24</v>
      </c>
      <c r="F179" s="9" t="s">
        <v>17</v>
      </c>
      <c r="G179" s="9" t="s">
        <v>25</v>
      </c>
      <c r="H179" s="9" t="s">
        <v>151</v>
      </c>
    </row>
    <row r="180" spans="1:9" s="9" customFormat="1" hidden="1" x14ac:dyDescent="0.2"/>
    <row r="181" spans="1:9" s="9" customFormat="1" ht="16" hidden="1" x14ac:dyDescent="0.2">
      <c r="A181" s="7" t="s">
        <v>0</v>
      </c>
      <c r="B181" s="8" t="s">
        <v>113</v>
      </c>
    </row>
    <row r="182" spans="1:9" s="9" customFormat="1" hidden="1" x14ac:dyDescent="0.2">
      <c r="A182" s="9" t="s">
        <v>1</v>
      </c>
      <c r="B182" s="9">
        <v>1</v>
      </c>
    </row>
    <row r="183" spans="1:9" s="9" customFormat="1" hidden="1" x14ac:dyDescent="0.2">
      <c r="A183" s="9" t="s">
        <v>2</v>
      </c>
      <c r="B183" s="9" t="s">
        <v>42</v>
      </c>
    </row>
    <row r="184" spans="1:9" s="9" customFormat="1" hidden="1" x14ac:dyDescent="0.2">
      <c r="A184" s="9" t="s">
        <v>3</v>
      </c>
      <c r="B184" s="9" t="s">
        <v>4</v>
      </c>
    </row>
    <row r="185" spans="1:9" s="9" customFormat="1" hidden="1" x14ac:dyDescent="0.2">
      <c r="A185" s="9" t="s">
        <v>5</v>
      </c>
      <c r="B185" s="9" t="s">
        <v>6</v>
      </c>
    </row>
    <row r="186" spans="1:9" s="9" customFormat="1" hidden="1" x14ac:dyDescent="0.2">
      <c r="A186" s="9" t="s">
        <v>7</v>
      </c>
      <c r="B186" s="9" t="s">
        <v>8</v>
      </c>
    </row>
    <row r="187" spans="1:9" s="9" customFormat="1" hidden="1" x14ac:dyDescent="0.2">
      <c r="A187" s="9" t="s">
        <v>9</v>
      </c>
      <c r="B187" s="9" t="s">
        <v>47</v>
      </c>
    </row>
    <row r="188" spans="1:9" s="9" customFormat="1" hidden="1" x14ac:dyDescent="0.2">
      <c r="A188" s="9" t="s">
        <v>35</v>
      </c>
      <c r="B188" s="9" t="s">
        <v>36</v>
      </c>
    </row>
    <row r="189" spans="1:9" s="9" customFormat="1" ht="16" hidden="1" x14ac:dyDescent="0.2">
      <c r="A189" s="7" t="s">
        <v>10</v>
      </c>
    </row>
    <row r="190" spans="1:9" s="9" customFormat="1" hidden="1" x14ac:dyDescent="0.2">
      <c r="A190" s="9" t="s">
        <v>11</v>
      </c>
      <c r="B190" s="9" t="s">
        <v>12</v>
      </c>
      <c r="C190" s="9" t="s">
        <v>7</v>
      </c>
      <c r="D190" s="9" t="s">
        <v>5</v>
      </c>
      <c r="E190" s="9" t="s">
        <v>13</v>
      </c>
      <c r="F190" s="9" t="s">
        <v>3</v>
      </c>
      <c r="G190" s="9" t="s">
        <v>2</v>
      </c>
      <c r="H190" s="9" t="s">
        <v>14</v>
      </c>
      <c r="I190" s="9" t="s">
        <v>9</v>
      </c>
    </row>
    <row r="191" spans="1:9" s="9" customFormat="1" hidden="1" x14ac:dyDescent="0.2">
      <c r="A191" s="9" t="s">
        <v>113</v>
      </c>
      <c r="B191" s="9">
        <v>1</v>
      </c>
      <c r="C191" s="9" t="s">
        <v>8</v>
      </c>
      <c r="D191" s="9" t="s">
        <v>6</v>
      </c>
      <c r="F191" s="9" t="s">
        <v>15</v>
      </c>
      <c r="G191" s="9" t="s">
        <v>42</v>
      </c>
      <c r="H191" s="9" t="s">
        <v>37</v>
      </c>
    </row>
    <row r="192" spans="1:9" s="9" customFormat="1" hidden="1" x14ac:dyDescent="0.2">
      <c r="A192" s="9" t="s">
        <v>115</v>
      </c>
      <c r="B192" s="9">
        <v>2.3199999999999998</v>
      </c>
      <c r="C192" s="9" t="s">
        <v>8</v>
      </c>
      <c r="D192" s="9" t="s">
        <v>6</v>
      </c>
      <c r="F192" s="9" t="s">
        <v>17</v>
      </c>
      <c r="G192" s="9" t="s">
        <v>115</v>
      </c>
      <c r="H192" s="9" t="s">
        <v>37</v>
      </c>
    </row>
    <row r="193" spans="1:9" s="9" customFormat="1" hidden="1" x14ac:dyDescent="0.2">
      <c r="A193" s="9" t="s">
        <v>148</v>
      </c>
      <c r="B193" s="9">
        <f>3.64160231884058*0.24</f>
        <v>0.87398455652173912</v>
      </c>
      <c r="D193" s="9" t="s">
        <v>18</v>
      </c>
      <c r="E193" s="9" t="s">
        <v>19</v>
      </c>
      <c r="F193" s="9" t="s">
        <v>20</v>
      </c>
      <c r="H193" s="9" t="s">
        <v>21</v>
      </c>
    </row>
    <row r="194" spans="1:9" s="9" customFormat="1" hidden="1" x14ac:dyDescent="0.2">
      <c r="A194" s="9" t="s">
        <v>149</v>
      </c>
      <c r="B194" s="9">
        <f>0.00107549913043478*0.24</f>
        <v>2.581197913043472E-4</v>
      </c>
      <c r="D194" s="9" t="s">
        <v>22</v>
      </c>
      <c r="E194" s="9" t="s">
        <v>150</v>
      </c>
      <c r="F194" s="9" t="s">
        <v>20</v>
      </c>
      <c r="H194" s="9" t="s">
        <v>21</v>
      </c>
    </row>
    <row r="195" spans="1:9" s="9" customFormat="1" hidden="1" x14ac:dyDescent="0.2">
      <c r="A195" s="9" t="s">
        <v>38</v>
      </c>
      <c r="B195" s="10">
        <v>6.7000000000000001E-12</v>
      </c>
      <c r="C195" s="9" t="s">
        <v>28</v>
      </c>
      <c r="D195" s="9" t="s">
        <v>5</v>
      </c>
      <c r="F195" s="9" t="s">
        <v>17</v>
      </c>
      <c r="G195" s="9" t="s">
        <v>39</v>
      </c>
      <c r="H195" s="9" t="s">
        <v>37</v>
      </c>
    </row>
    <row r="196" spans="1:9" s="9" customFormat="1" hidden="1" x14ac:dyDescent="0.2">
      <c r="A196" s="9" t="s">
        <v>125</v>
      </c>
      <c r="B196" s="9">
        <v>0.19</v>
      </c>
      <c r="D196" s="9" t="s">
        <v>6</v>
      </c>
      <c r="E196" s="9" t="s">
        <v>124</v>
      </c>
      <c r="F196" s="9" t="s">
        <v>20</v>
      </c>
      <c r="H196" s="9" t="s">
        <v>21</v>
      </c>
    </row>
    <row r="197" spans="1:9" s="9" customFormat="1" hidden="1" x14ac:dyDescent="0.2">
      <c r="A197" s="9" t="s">
        <v>23</v>
      </c>
      <c r="B197" s="10">
        <f>0.0872420618556701*0.24</f>
        <v>2.0938094845360824E-2</v>
      </c>
      <c r="C197" s="9" t="s">
        <v>8</v>
      </c>
      <c r="D197" s="9" t="s">
        <v>24</v>
      </c>
      <c r="F197" s="9" t="s">
        <v>17</v>
      </c>
      <c r="G197" s="9" t="s">
        <v>25</v>
      </c>
      <c r="H197" s="9" t="s">
        <v>151</v>
      </c>
    </row>
    <row r="198" spans="1:9" s="9" customFormat="1" hidden="1" x14ac:dyDescent="0.2"/>
    <row r="199" spans="1:9" s="9" customFormat="1" ht="16" hidden="1" x14ac:dyDescent="0.2">
      <c r="A199" s="7" t="s">
        <v>0</v>
      </c>
      <c r="B199" s="8" t="s">
        <v>110</v>
      </c>
    </row>
    <row r="200" spans="1:9" s="9" customFormat="1" hidden="1" x14ac:dyDescent="0.2">
      <c r="A200" s="9" t="s">
        <v>1</v>
      </c>
      <c r="B200" s="9">
        <v>1</v>
      </c>
    </row>
    <row r="201" spans="1:9" s="9" customFormat="1" hidden="1" x14ac:dyDescent="0.2">
      <c r="A201" s="9" t="s">
        <v>2</v>
      </c>
      <c r="B201" s="9" t="s">
        <v>33</v>
      </c>
    </row>
    <row r="202" spans="1:9" s="9" customFormat="1" hidden="1" x14ac:dyDescent="0.2">
      <c r="A202" s="9" t="s">
        <v>3</v>
      </c>
      <c r="B202" s="9" t="s">
        <v>4</v>
      </c>
    </row>
    <row r="203" spans="1:9" s="9" customFormat="1" hidden="1" x14ac:dyDescent="0.2">
      <c r="A203" s="9" t="s">
        <v>5</v>
      </c>
      <c r="B203" s="9" t="s">
        <v>6</v>
      </c>
    </row>
    <row r="204" spans="1:9" s="9" customFormat="1" hidden="1" x14ac:dyDescent="0.2">
      <c r="A204" s="9" t="s">
        <v>7</v>
      </c>
      <c r="B204" s="9" t="s">
        <v>8</v>
      </c>
    </row>
    <row r="205" spans="1:9" s="9" customFormat="1" hidden="1" x14ac:dyDescent="0.2">
      <c r="A205" s="9" t="s">
        <v>9</v>
      </c>
      <c r="B205" s="9" t="s">
        <v>48</v>
      </c>
    </row>
    <row r="206" spans="1:9" s="9" customFormat="1" hidden="1" x14ac:dyDescent="0.2">
      <c r="A206" s="9" t="s">
        <v>35</v>
      </c>
      <c r="B206" s="9" t="s">
        <v>36</v>
      </c>
    </row>
    <row r="207" spans="1:9" s="9" customFormat="1" ht="16" hidden="1" x14ac:dyDescent="0.2">
      <c r="A207" s="7" t="s">
        <v>10</v>
      </c>
    </row>
    <row r="208" spans="1:9" s="9" customFormat="1" hidden="1" x14ac:dyDescent="0.2">
      <c r="A208" s="9" t="s">
        <v>11</v>
      </c>
      <c r="B208" s="9" t="s">
        <v>12</v>
      </c>
      <c r="C208" s="9" t="s">
        <v>7</v>
      </c>
      <c r="D208" s="9" t="s">
        <v>5</v>
      </c>
      <c r="E208" s="9" t="s">
        <v>13</v>
      </c>
      <c r="F208" s="9" t="s">
        <v>3</v>
      </c>
      <c r="G208" s="9" t="s">
        <v>2</v>
      </c>
      <c r="H208" s="9" t="s">
        <v>14</v>
      </c>
      <c r="I208" s="9" t="s">
        <v>9</v>
      </c>
    </row>
    <row r="209" spans="1:9" s="9" customFormat="1" hidden="1" x14ac:dyDescent="0.2">
      <c r="A209" s="9" t="s">
        <v>110</v>
      </c>
      <c r="B209" s="9">
        <v>1</v>
      </c>
      <c r="C209" s="9" t="s">
        <v>8</v>
      </c>
      <c r="D209" s="9" t="s">
        <v>6</v>
      </c>
      <c r="F209" s="9" t="s">
        <v>15</v>
      </c>
      <c r="G209" s="9" t="s">
        <v>33</v>
      </c>
      <c r="H209" s="9" t="s">
        <v>37</v>
      </c>
      <c r="I209" s="9" t="s">
        <v>16</v>
      </c>
    </row>
    <row r="210" spans="1:9" s="9" customFormat="1" hidden="1" x14ac:dyDescent="0.2">
      <c r="A210" s="9" t="s">
        <v>115</v>
      </c>
      <c r="B210" s="9">
        <v>2.2599999999999998</v>
      </c>
      <c r="C210" s="9" t="s">
        <v>8</v>
      </c>
      <c r="D210" s="9" t="s">
        <v>6</v>
      </c>
      <c r="F210" s="9" t="s">
        <v>17</v>
      </c>
      <c r="G210" s="9" t="s">
        <v>115</v>
      </c>
      <c r="H210" s="9" t="s">
        <v>37</v>
      </c>
    </row>
    <row r="211" spans="1:9" s="9" customFormat="1" hidden="1" x14ac:dyDescent="0.2">
      <c r="A211" s="9" t="s">
        <v>148</v>
      </c>
      <c r="B211" s="9">
        <f>3.64160231884058*0.37</f>
        <v>1.3473928579710146</v>
      </c>
      <c r="D211" s="9" t="s">
        <v>18</v>
      </c>
      <c r="E211" s="9" t="s">
        <v>19</v>
      </c>
      <c r="F211" s="9" t="s">
        <v>20</v>
      </c>
      <c r="H211" s="9" t="s">
        <v>21</v>
      </c>
    </row>
    <row r="212" spans="1:9" s="9" customFormat="1" hidden="1" x14ac:dyDescent="0.2">
      <c r="A212" s="9" t="s">
        <v>149</v>
      </c>
      <c r="B212" s="9">
        <f>0.00107549913043478*0.37</f>
        <v>3.9793467826086865E-4</v>
      </c>
      <c r="D212" s="9" t="s">
        <v>22</v>
      </c>
      <c r="E212" s="9" t="s">
        <v>150</v>
      </c>
      <c r="F212" s="9" t="s">
        <v>20</v>
      </c>
      <c r="H212" s="9" t="s">
        <v>21</v>
      </c>
    </row>
    <row r="213" spans="1:9" s="9" customFormat="1" hidden="1" x14ac:dyDescent="0.2">
      <c r="A213" s="9" t="s">
        <v>38</v>
      </c>
      <c r="B213" s="10">
        <v>6.7000000000000001E-12</v>
      </c>
      <c r="C213" s="9" t="s">
        <v>28</v>
      </c>
      <c r="D213" s="9" t="s">
        <v>5</v>
      </c>
      <c r="F213" s="9" t="s">
        <v>17</v>
      </c>
      <c r="G213" s="9" t="s">
        <v>39</v>
      </c>
      <c r="H213" s="9" t="s">
        <v>37</v>
      </c>
    </row>
    <row r="214" spans="1:9" s="9" customFormat="1" hidden="1" x14ac:dyDescent="0.2">
      <c r="A214" s="9" t="s">
        <v>125</v>
      </c>
      <c r="B214" s="9">
        <v>0.05</v>
      </c>
      <c r="D214" s="9" t="s">
        <v>6</v>
      </c>
      <c r="E214" s="9" t="s">
        <v>124</v>
      </c>
      <c r="F214" s="9" t="s">
        <v>20</v>
      </c>
      <c r="H214" s="9" t="s">
        <v>21</v>
      </c>
    </row>
    <row r="215" spans="1:9" s="9" customFormat="1" hidden="1" x14ac:dyDescent="0.2">
      <c r="A215" s="9" t="s">
        <v>23</v>
      </c>
      <c r="B215" s="10">
        <f>0.0872420618556701*0.37</f>
        <v>3.2279562886597939E-2</v>
      </c>
      <c r="C215" s="9" t="s">
        <v>8</v>
      </c>
      <c r="D215" s="9" t="s">
        <v>24</v>
      </c>
      <c r="F215" s="9" t="s">
        <v>17</v>
      </c>
      <c r="G215" s="9" t="s">
        <v>25</v>
      </c>
      <c r="H215" s="9" t="s">
        <v>151</v>
      </c>
    </row>
    <row r="216" spans="1:9" s="9" customFormat="1" hidden="1" x14ac:dyDescent="0.2"/>
    <row r="217" spans="1:9" s="9" customFormat="1" ht="16" hidden="1" x14ac:dyDescent="0.2">
      <c r="A217" s="7" t="s">
        <v>0</v>
      </c>
      <c r="B217" s="8" t="s">
        <v>115</v>
      </c>
    </row>
    <row r="218" spans="1:9" s="9" customFormat="1" hidden="1" x14ac:dyDescent="0.2">
      <c r="A218" s="9" t="s">
        <v>1</v>
      </c>
      <c r="B218" s="9">
        <v>1</v>
      </c>
    </row>
    <row r="219" spans="1:9" s="9" customFormat="1" hidden="1" x14ac:dyDescent="0.2">
      <c r="A219" s="9" t="s">
        <v>2</v>
      </c>
      <c r="B219" s="9" t="s">
        <v>115</v>
      </c>
    </row>
    <row r="220" spans="1:9" s="9" customFormat="1" hidden="1" x14ac:dyDescent="0.2">
      <c r="A220" s="9" t="s">
        <v>3</v>
      </c>
      <c r="B220" s="9" t="s">
        <v>4</v>
      </c>
    </row>
    <row r="221" spans="1:9" s="9" customFormat="1" hidden="1" x14ac:dyDescent="0.2">
      <c r="A221" s="9" t="s">
        <v>5</v>
      </c>
      <c r="B221" s="9" t="s">
        <v>6</v>
      </c>
    </row>
    <row r="222" spans="1:9" s="9" customFormat="1" hidden="1" x14ac:dyDescent="0.2">
      <c r="A222" s="9" t="s">
        <v>7</v>
      </c>
      <c r="B222" s="9" t="s">
        <v>8</v>
      </c>
    </row>
    <row r="223" spans="1:9" s="9" customFormat="1" hidden="1" x14ac:dyDescent="0.2">
      <c r="A223" s="9" t="s">
        <v>9</v>
      </c>
      <c r="B223" s="9" t="s">
        <v>31</v>
      </c>
    </row>
    <row r="224" spans="1:9" s="9" customFormat="1" hidden="1" x14ac:dyDescent="0.2">
      <c r="A224" s="9" t="s">
        <v>35</v>
      </c>
      <c r="B224" s="9" t="s">
        <v>36</v>
      </c>
    </row>
    <row r="225" spans="1:7" s="9" customFormat="1" ht="16" hidden="1" x14ac:dyDescent="0.2">
      <c r="A225" s="7" t="s">
        <v>10</v>
      </c>
    </row>
    <row r="226" spans="1:7" s="9" customFormat="1" hidden="1" x14ac:dyDescent="0.2">
      <c r="A226" s="9" t="s">
        <v>11</v>
      </c>
      <c r="B226" s="9" t="s">
        <v>12</v>
      </c>
      <c r="C226" s="9" t="s">
        <v>7</v>
      </c>
      <c r="D226" s="9" t="s">
        <v>5</v>
      </c>
      <c r="E226" s="9" t="s">
        <v>13</v>
      </c>
      <c r="F226" s="9" t="s">
        <v>3</v>
      </c>
      <c r="G226" s="9" t="s">
        <v>2</v>
      </c>
    </row>
    <row r="227" spans="1:7" s="9" customFormat="1" hidden="1" x14ac:dyDescent="0.2">
      <c r="A227" s="9" t="s">
        <v>114</v>
      </c>
      <c r="B227" s="9">
        <v>0.875</v>
      </c>
      <c r="C227" s="9" t="s">
        <v>8</v>
      </c>
      <c r="D227" s="9" t="s">
        <v>6</v>
      </c>
      <c r="F227" s="9" t="s">
        <v>17</v>
      </c>
      <c r="G227" s="9" t="s">
        <v>32</v>
      </c>
    </row>
    <row r="228" spans="1:7" s="9" customFormat="1" ht="16" x14ac:dyDescent="0.2">
      <c r="A228" s="24" t="s">
        <v>152</v>
      </c>
      <c r="B228" s="9">
        <v>0.125</v>
      </c>
      <c r="C228" s="9" t="s">
        <v>8</v>
      </c>
      <c r="D228" s="9" t="s">
        <v>6</v>
      </c>
      <c r="F228" s="9" t="s">
        <v>17</v>
      </c>
      <c r="G228" s="24" t="s">
        <v>153</v>
      </c>
    </row>
    <row r="229" spans="1:7" s="9" customFormat="1" hidden="1" x14ac:dyDescent="0.2">
      <c r="A229" s="9" t="s">
        <v>115</v>
      </c>
      <c r="B229" s="9">
        <v>1</v>
      </c>
      <c r="C229" s="9" t="s">
        <v>8</v>
      </c>
      <c r="D229" s="9" t="s">
        <v>6</v>
      </c>
      <c r="F229" s="9" t="s">
        <v>15</v>
      </c>
      <c r="G229" s="9" t="s">
        <v>115</v>
      </c>
    </row>
    <row r="230" spans="1:7" s="9" customFormat="1" hidden="1" x14ac:dyDescent="0.2">
      <c r="A230" s="9" t="s">
        <v>27</v>
      </c>
      <c r="B230" s="12">
        <v>5.7100000000000004E-6</v>
      </c>
      <c r="C230" s="9" t="s">
        <v>28</v>
      </c>
      <c r="D230" s="9" t="s">
        <v>5</v>
      </c>
      <c r="F230" s="9" t="s">
        <v>17</v>
      </c>
    </row>
    <row r="231" spans="1:7" s="9" customFormat="1" hidden="1" x14ac:dyDescent="0.2">
      <c r="B231" s="12"/>
    </row>
    <row r="232" spans="1:7" s="9" customFormat="1" ht="16" hidden="1" x14ac:dyDescent="0.2">
      <c r="A232" s="7" t="s">
        <v>0</v>
      </c>
      <c r="B232" s="8" t="s">
        <v>114</v>
      </c>
    </row>
    <row r="233" spans="1:7" s="9" customFormat="1" hidden="1" x14ac:dyDescent="0.2">
      <c r="A233" s="9" t="s">
        <v>1</v>
      </c>
      <c r="B233" s="9">
        <v>1</v>
      </c>
    </row>
    <row r="234" spans="1:7" s="9" customFormat="1" hidden="1" x14ac:dyDescent="0.2">
      <c r="A234" s="9" t="s">
        <v>2</v>
      </c>
      <c r="B234" s="9" t="s">
        <v>32</v>
      </c>
    </row>
    <row r="235" spans="1:7" s="9" customFormat="1" hidden="1" x14ac:dyDescent="0.2">
      <c r="A235" s="9" t="s">
        <v>3</v>
      </c>
      <c r="B235" s="9" t="s">
        <v>4</v>
      </c>
    </row>
    <row r="236" spans="1:7" s="9" customFormat="1" hidden="1" x14ac:dyDescent="0.2">
      <c r="A236" s="9" t="s">
        <v>5</v>
      </c>
      <c r="B236" s="9" t="s">
        <v>6</v>
      </c>
    </row>
    <row r="237" spans="1:7" s="9" customFormat="1" hidden="1" x14ac:dyDescent="0.2">
      <c r="A237" s="9" t="s">
        <v>7</v>
      </c>
      <c r="B237" s="9" t="s">
        <v>8</v>
      </c>
    </row>
    <row r="238" spans="1:7" s="9" customFormat="1" hidden="1" x14ac:dyDescent="0.2">
      <c r="A238" s="9" t="s">
        <v>9</v>
      </c>
      <c r="B238" s="9" t="s">
        <v>31</v>
      </c>
    </row>
    <row r="239" spans="1:7" s="9" customFormat="1" ht="16" hidden="1" x14ac:dyDescent="0.2">
      <c r="A239" s="7" t="s">
        <v>10</v>
      </c>
    </row>
    <row r="240" spans="1:7" s="9" customFormat="1" hidden="1" x14ac:dyDescent="0.2">
      <c r="A240" s="9" t="s">
        <v>11</v>
      </c>
      <c r="B240" s="9" t="s">
        <v>12</v>
      </c>
      <c r="C240" s="9" t="s">
        <v>7</v>
      </c>
      <c r="D240" s="9" t="s">
        <v>5</v>
      </c>
      <c r="E240" s="9" t="s">
        <v>13</v>
      </c>
      <c r="F240" s="9" t="s">
        <v>3</v>
      </c>
      <c r="G240" s="9" t="s">
        <v>2</v>
      </c>
    </row>
    <row r="241" spans="1:7" s="9" customFormat="1" hidden="1" x14ac:dyDescent="0.2">
      <c r="A241" s="9" t="s">
        <v>114</v>
      </c>
      <c r="B241" s="9">
        <v>1</v>
      </c>
      <c r="C241" s="9" t="s">
        <v>8</v>
      </c>
      <c r="D241" s="9" t="s">
        <v>6</v>
      </c>
      <c r="F241" s="9" t="s">
        <v>15</v>
      </c>
      <c r="G241" s="9" t="s">
        <v>32</v>
      </c>
    </row>
    <row r="242" spans="1:7" s="9" customFormat="1" ht="16" x14ac:dyDescent="0.2">
      <c r="A242" s="24" t="s">
        <v>152</v>
      </c>
      <c r="B242" s="9">
        <v>7.0000000000000007E-2</v>
      </c>
      <c r="C242" s="9" t="s">
        <v>8</v>
      </c>
      <c r="D242" s="9" t="s">
        <v>6</v>
      </c>
      <c r="F242" s="9" t="s">
        <v>17</v>
      </c>
      <c r="G242" s="24" t="s">
        <v>153</v>
      </c>
    </row>
    <row r="243" spans="1:7" s="9" customFormat="1" ht="16" hidden="1" x14ac:dyDescent="0.2">
      <c r="A243" s="11" t="s">
        <v>126</v>
      </c>
      <c r="B243" s="9">
        <v>1.57</v>
      </c>
      <c r="C243" s="9" t="s">
        <v>8</v>
      </c>
      <c r="D243" s="9" t="s">
        <v>6</v>
      </c>
      <c r="F243" s="9" t="s">
        <v>17</v>
      </c>
      <c r="G243" s="11" t="s">
        <v>26</v>
      </c>
    </row>
    <row r="244" spans="1:7" s="9" customFormat="1" hidden="1" x14ac:dyDescent="0.2">
      <c r="A244" s="9" t="s">
        <v>49</v>
      </c>
      <c r="B244" s="10">
        <v>1.9300000000000002E-9</v>
      </c>
      <c r="C244" s="9" t="s">
        <v>8</v>
      </c>
      <c r="D244" s="9" t="s">
        <v>5</v>
      </c>
      <c r="F244" s="9" t="s">
        <v>17</v>
      </c>
      <c r="G244" s="9" t="s">
        <v>50</v>
      </c>
    </row>
    <row r="245" spans="1:7" s="9" customFormat="1" hidden="1" x14ac:dyDescent="0.2">
      <c r="B245" s="10"/>
    </row>
    <row r="246" spans="1:7" ht="16" hidden="1" x14ac:dyDescent="0.2">
      <c r="A246" s="1" t="s">
        <v>0</v>
      </c>
      <c r="B246" s="2" t="s">
        <v>38</v>
      </c>
    </row>
    <row r="247" spans="1:7" hidden="1" x14ac:dyDescent="0.2">
      <c r="A247" t="s">
        <v>1</v>
      </c>
      <c r="B247">
        <v>1</v>
      </c>
    </row>
    <row r="248" spans="1:7" hidden="1" x14ac:dyDescent="0.2">
      <c r="A248" t="s">
        <v>2</v>
      </c>
      <c r="B248" t="s">
        <v>39</v>
      </c>
    </row>
    <row r="249" spans="1:7" hidden="1" x14ac:dyDescent="0.2">
      <c r="A249" t="s">
        <v>3</v>
      </c>
      <c r="B249" t="s">
        <v>4</v>
      </c>
    </row>
    <row r="250" spans="1:7" hidden="1" x14ac:dyDescent="0.2">
      <c r="A250" t="s">
        <v>5</v>
      </c>
      <c r="B250" t="s">
        <v>5</v>
      </c>
    </row>
    <row r="251" spans="1:7" hidden="1" x14ac:dyDescent="0.2">
      <c r="A251" t="s">
        <v>7</v>
      </c>
      <c r="B251" t="s">
        <v>28</v>
      </c>
    </row>
    <row r="252" spans="1:7" hidden="1" x14ac:dyDescent="0.2">
      <c r="A252" t="s">
        <v>9</v>
      </c>
      <c r="B252" t="s">
        <v>51</v>
      </c>
    </row>
    <row r="253" spans="1:7" hidden="1" x14ac:dyDescent="0.2">
      <c r="A253" t="s">
        <v>35</v>
      </c>
      <c r="B253" t="s">
        <v>36</v>
      </c>
    </row>
    <row r="254" spans="1:7" ht="16" hidden="1" x14ac:dyDescent="0.2">
      <c r="A254" s="1" t="s">
        <v>10</v>
      </c>
    </row>
    <row r="255" spans="1:7" hidden="1" x14ac:dyDescent="0.2">
      <c r="A255" t="s">
        <v>11</v>
      </c>
      <c r="B255" t="s">
        <v>12</v>
      </c>
      <c r="C255" t="s">
        <v>7</v>
      </c>
      <c r="D255" t="s">
        <v>5</v>
      </c>
      <c r="E255" t="s">
        <v>13</v>
      </c>
      <c r="F255" t="s">
        <v>3</v>
      </c>
      <c r="G255" t="s">
        <v>2</v>
      </c>
    </row>
    <row r="256" spans="1:7" hidden="1" x14ac:dyDescent="0.2">
      <c r="A256" t="s">
        <v>38</v>
      </c>
      <c r="B256">
        <v>1</v>
      </c>
      <c r="C256" t="s">
        <v>28</v>
      </c>
      <c r="D256" t="s">
        <v>5</v>
      </c>
      <c r="F256" t="s">
        <v>15</v>
      </c>
      <c r="G256" t="s">
        <v>39</v>
      </c>
    </row>
    <row r="257" spans="1:7" hidden="1" x14ac:dyDescent="0.2">
      <c r="A257" t="s">
        <v>52</v>
      </c>
      <c r="B257" s="3">
        <v>345000</v>
      </c>
      <c r="C257" t="s">
        <v>53</v>
      </c>
      <c r="D257" t="s">
        <v>22</v>
      </c>
      <c r="F257" t="s">
        <v>17</v>
      </c>
      <c r="G257" s="6" t="s">
        <v>54</v>
      </c>
    </row>
    <row r="258" spans="1:7" hidden="1" x14ac:dyDescent="0.2">
      <c r="A258" t="s">
        <v>29</v>
      </c>
      <c r="B258" s="3">
        <v>7200000</v>
      </c>
      <c r="C258" t="s">
        <v>28</v>
      </c>
      <c r="D258" t="s">
        <v>6</v>
      </c>
      <c r="F258" t="s">
        <v>17</v>
      </c>
      <c r="G258" t="s">
        <v>30</v>
      </c>
    </row>
    <row r="259" spans="1:7" hidden="1" x14ac:dyDescent="0.2">
      <c r="A259" t="s">
        <v>55</v>
      </c>
      <c r="B259" s="3">
        <v>7200000</v>
      </c>
      <c r="C259" t="s">
        <v>28</v>
      </c>
      <c r="D259" t="s">
        <v>6</v>
      </c>
      <c r="F259" t="s">
        <v>17</v>
      </c>
      <c r="G259" t="s">
        <v>56</v>
      </c>
    </row>
    <row r="260" spans="1:7" hidden="1" x14ac:dyDescent="0.2">
      <c r="A260" t="s">
        <v>57</v>
      </c>
      <c r="B260" s="3">
        <v>-828000000</v>
      </c>
      <c r="C260" t="s">
        <v>58</v>
      </c>
      <c r="D260" t="s">
        <v>6</v>
      </c>
      <c r="F260" t="s">
        <v>17</v>
      </c>
      <c r="G260" t="s">
        <v>59</v>
      </c>
    </row>
    <row r="261" spans="1:7" hidden="1" x14ac:dyDescent="0.2">
      <c r="A261" t="s">
        <v>60</v>
      </c>
      <c r="B261" s="3">
        <v>-14400000</v>
      </c>
      <c r="C261" t="s">
        <v>58</v>
      </c>
      <c r="D261" t="s">
        <v>6</v>
      </c>
      <c r="F261" t="s">
        <v>17</v>
      </c>
      <c r="G261" t="s">
        <v>61</v>
      </c>
    </row>
    <row r="262" spans="1:7" hidden="1" x14ac:dyDescent="0.2">
      <c r="A262" t="s">
        <v>62</v>
      </c>
      <c r="B262" s="3">
        <v>1120000</v>
      </c>
      <c r="D262" t="s">
        <v>63</v>
      </c>
      <c r="E262" t="s">
        <v>64</v>
      </c>
      <c r="F262" t="s">
        <v>20</v>
      </c>
    </row>
    <row r="263" spans="1:7" hidden="1" x14ac:dyDescent="0.2"/>
    <row r="264" spans="1:7" ht="16" hidden="1" x14ac:dyDescent="0.2">
      <c r="A264" s="1" t="s">
        <v>0</v>
      </c>
      <c r="B264" s="2" t="s">
        <v>27</v>
      </c>
    </row>
    <row r="265" spans="1:7" hidden="1" x14ac:dyDescent="0.2">
      <c r="A265" t="s">
        <v>1</v>
      </c>
      <c r="B265">
        <v>1</v>
      </c>
    </row>
    <row r="266" spans="1:7" hidden="1" x14ac:dyDescent="0.2">
      <c r="A266" t="s">
        <v>2</v>
      </c>
      <c r="B266" t="s">
        <v>27</v>
      </c>
    </row>
    <row r="267" spans="1:7" hidden="1" x14ac:dyDescent="0.2">
      <c r="A267" t="s">
        <v>3</v>
      </c>
      <c r="B267" t="s">
        <v>4</v>
      </c>
    </row>
    <row r="268" spans="1:7" hidden="1" x14ac:dyDescent="0.2">
      <c r="A268" t="s">
        <v>5</v>
      </c>
      <c r="B268" t="s">
        <v>5</v>
      </c>
    </row>
    <row r="269" spans="1:7" hidden="1" x14ac:dyDescent="0.2">
      <c r="A269" t="s">
        <v>7</v>
      </c>
      <c r="B269" t="s">
        <v>28</v>
      </c>
    </row>
    <row r="270" spans="1:7" ht="16" hidden="1" x14ac:dyDescent="0.2">
      <c r="A270" s="1" t="s">
        <v>10</v>
      </c>
    </row>
    <row r="271" spans="1:7" hidden="1" x14ac:dyDescent="0.2">
      <c r="A271" t="s">
        <v>11</v>
      </c>
      <c r="B271" t="s">
        <v>12</v>
      </c>
      <c r="C271" t="s">
        <v>7</v>
      </c>
      <c r="D271" t="s">
        <v>5</v>
      </c>
      <c r="E271" t="s">
        <v>13</v>
      </c>
      <c r="F271" t="s">
        <v>3</v>
      </c>
      <c r="G271" t="s">
        <v>2</v>
      </c>
    </row>
    <row r="272" spans="1:7" hidden="1" x14ac:dyDescent="0.2">
      <c r="A272" t="s">
        <v>29</v>
      </c>
      <c r="B272">
        <v>300</v>
      </c>
      <c r="C272" t="s">
        <v>28</v>
      </c>
      <c r="D272" t="s">
        <v>6</v>
      </c>
      <c r="F272" t="s">
        <v>17</v>
      </c>
      <c r="G272" t="s">
        <v>30</v>
      </c>
    </row>
    <row r="273" spans="1:7" hidden="1" x14ac:dyDescent="0.2">
      <c r="A273" t="s">
        <v>27</v>
      </c>
      <c r="B273">
        <v>1</v>
      </c>
      <c r="C273" t="s">
        <v>28</v>
      </c>
      <c r="D273" t="s">
        <v>5</v>
      </c>
      <c r="F273" t="s">
        <v>15</v>
      </c>
      <c r="G273" t="s">
        <v>27</v>
      </c>
    </row>
    <row r="274" spans="1:7" hidden="1" x14ac:dyDescent="0.2"/>
    <row r="275" spans="1:7" ht="16" hidden="1" x14ac:dyDescent="0.2">
      <c r="A275" s="1" t="s">
        <v>0</v>
      </c>
      <c r="B275" s="2" t="s">
        <v>65</v>
      </c>
    </row>
    <row r="276" spans="1:7" hidden="1" x14ac:dyDescent="0.2">
      <c r="A276" t="s">
        <v>1</v>
      </c>
      <c r="B276">
        <v>1</v>
      </c>
    </row>
    <row r="277" spans="1:7" hidden="1" x14ac:dyDescent="0.2">
      <c r="A277" t="s">
        <v>2</v>
      </c>
      <c r="B277" t="s">
        <v>65</v>
      </c>
    </row>
    <row r="278" spans="1:7" hidden="1" x14ac:dyDescent="0.2">
      <c r="A278" t="s">
        <v>3</v>
      </c>
      <c r="B278" t="s">
        <v>4</v>
      </c>
    </row>
    <row r="279" spans="1:7" hidden="1" x14ac:dyDescent="0.2">
      <c r="A279" t="s">
        <v>5</v>
      </c>
      <c r="B279" t="s">
        <v>6</v>
      </c>
    </row>
    <row r="280" spans="1:7" hidden="1" x14ac:dyDescent="0.2">
      <c r="A280" t="s">
        <v>7</v>
      </c>
      <c r="B280" t="s">
        <v>8</v>
      </c>
    </row>
    <row r="281" spans="1:7" hidden="1" x14ac:dyDescent="0.2">
      <c r="A281" t="s">
        <v>9</v>
      </c>
      <c r="B281" t="s">
        <v>66</v>
      </c>
    </row>
    <row r="282" spans="1:7" hidden="1" x14ac:dyDescent="0.2">
      <c r="A282" t="s">
        <v>35</v>
      </c>
      <c r="B282" t="s">
        <v>36</v>
      </c>
    </row>
    <row r="283" spans="1:7" ht="16" hidden="1" x14ac:dyDescent="0.2">
      <c r="A283" s="1" t="s">
        <v>10</v>
      </c>
    </row>
    <row r="284" spans="1:7" hidden="1" x14ac:dyDescent="0.2">
      <c r="A284" t="s">
        <v>11</v>
      </c>
      <c r="B284" t="s">
        <v>12</v>
      </c>
      <c r="C284" t="s">
        <v>7</v>
      </c>
      <c r="D284" t="s">
        <v>5</v>
      </c>
      <c r="E284" t="s">
        <v>13</v>
      </c>
      <c r="F284" t="s">
        <v>3</v>
      </c>
      <c r="G284" t="s">
        <v>2</v>
      </c>
    </row>
    <row r="285" spans="1:7" hidden="1" x14ac:dyDescent="0.2">
      <c r="A285" t="s">
        <v>65</v>
      </c>
      <c r="B285">
        <v>1</v>
      </c>
      <c r="C285" t="s">
        <v>8</v>
      </c>
      <c r="D285" t="s">
        <v>6</v>
      </c>
      <c r="F285" t="s">
        <v>15</v>
      </c>
      <c r="G285" t="s">
        <v>65</v>
      </c>
    </row>
    <row r="286" spans="1:7" hidden="1" x14ac:dyDescent="0.2">
      <c r="A286" t="s">
        <v>67</v>
      </c>
      <c r="B286">
        <v>0.56999999999999995</v>
      </c>
      <c r="C286" t="s">
        <v>28</v>
      </c>
      <c r="D286" t="s">
        <v>6</v>
      </c>
      <c r="F286" t="s">
        <v>17</v>
      </c>
      <c r="G286" t="s">
        <v>68</v>
      </c>
    </row>
    <row r="287" spans="1:7" hidden="1" x14ac:dyDescent="0.2">
      <c r="A287" t="s">
        <v>69</v>
      </c>
      <c r="B287">
        <v>0.11</v>
      </c>
      <c r="C287" t="s">
        <v>70</v>
      </c>
      <c r="D287" t="s">
        <v>6</v>
      </c>
      <c r="F287" t="s">
        <v>17</v>
      </c>
      <c r="G287" t="s">
        <v>71</v>
      </c>
    </row>
    <row r="288" spans="1:7" hidden="1" x14ac:dyDescent="0.2">
      <c r="A288" t="s">
        <v>72</v>
      </c>
      <c r="B288">
        <v>0.31</v>
      </c>
      <c r="C288" t="s">
        <v>28</v>
      </c>
      <c r="D288" t="s">
        <v>6</v>
      </c>
      <c r="F288" t="s">
        <v>17</v>
      </c>
      <c r="G288" t="s">
        <v>73</v>
      </c>
    </row>
    <row r="289" spans="1:8" hidden="1" x14ac:dyDescent="0.2"/>
    <row r="290" spans="1:8" ht="16" hidden="1" x14ac:dyDescent="0.2">
      <c r="A290" s="1" t="s">
        <v>0</v>
      </c>
      <c r="B290" s="2" t="s">
        <v>49</v>
      </c>
    </row>
    <row r="291" spans="1:8" hidden="1" x14ac:dyDescent="0.2">
      <c r="A291" t="s">
        <v>1</v>
      </c>
      <c r="B291">
        <v>1</v>
      </c>
    </row>
    <row r="292" spans="1:8" hidden="1" x14ac:dyDescent="0.2">
      <c r="A292" t="s">
        <v>2</v>
      </c>
      <c r="B292" t="s">
        <v>50</v>
      </c>
    </row>
    <row r="293" spans="1:8" hidden="1" x14ac:dyDescent="0.2">
      <c r="A293" t="s">
        <v>3</v>
      </c>
      <c r="B293" t="s">
        <v>4</v>
      </c>
    </row>
    <row r="294" spans="1:8" hidden="1" x14ac:dyDescent="0.2">
      <c r="A294" t="s">
        <v>5</v>
      </c>
      <c r="B294" t="s">
        <v>5</v>
      </c>
    </row>
    <row r="295" spans="1:8" hidden="1" x14ac:dyDescent="0.2">
      <c r="A295" t="s">
        <v>7</v>
      </c>
      <c r="B295" t="s">
        <v>8</v>
      </c>
    </row>
    <row r="296" spans="1:8" hidden="1" x14ac:dyDescent="0.2">
      <c r="A296" t="s">
        <v>9</v>
      </c>
      <c r="B296" t="s">
        <v>74</v>
      </c>
    </row>
    <row r="297" spans="1:8" hidden="1" x14ac:dyDescent="0.2">
      <c r="A297" t="s">
        <v>35</v>
      </c>
      <c r="B297" t="s">
        <v>36</v>
      </c>
    </row>
    <row r="298" spans="1:8" ht="16" hidden="1" x14ac:dyDescent="0.2">
      <c r="A298" s="1" t="s">
        <v>10</v>
      </c>
    </row>
    <row r="299" spans="1:8" hidden="1" x14ac:dyDescent="0.2">
      <c r="A299" t="s">
        <v>11</v>
      </c>
      <c r="B299" t="s">
        <v>12</v>
      </c>
      <c r="C299" t="s">
        <v>7</v>
      </c>
      <c r="D299" t="s">
        <v>5</v>
      </c>
      <c r="E299" t="s">
        <v>13</v>
      </c>
      <c r="F299" t="s">
        <v>3</v>
      </c>
      <c r="G299" t="s">
        <v>2</v>
      </c>
      <c r="H299" t="s">
        <v>9</v>
      </c>
    </row>
    <row r="300" spans="1:8" hidden="1" x14ac:dyDescent="0.2">
      <c r="A300" t="s">
        <v>49</v>
      </c>
      <c r="B300">
        <v>1</v>
      </c>
      <c r="C300" t="s">
        <v>8</v>
      </c>
      <c r="D300" t="s">
        <v>5</v>
      </c>
      <c r="F300" t="s">
        <v>15</v>
      </c>
      <c r="G300" t="s">
        <v>50</v>
      </c>
    </row>
    <row r="301" spans="1:8" hidden="1" x14ac:dyDescent="0.2">
      <c r="A301" t="s">
        <v>75</v>
      </c>
      <c r="B301" s="3">
        <f>4760/2</f>
        <v>2380</v>
      </c>
      <c r="C301" t="s">
        <v>28</v>
      </c>
      <c r="D301" t="s">
        <v>6</v>
      </c>
      <c r="F301" t="s">
        <v>17</v>
      </c>
      <c r="G301" t="s">
        <v>76</v>
      </c>
      <c r="H301" t="s">
        <v>120</v>
      </c>
    </row>
    <row r="302" spans="1:8" hidden="1" x14ac:dyDescent="0.2">
      <c r="A302" t="s">
        <v>60</v>
      </c>
      <c r="B302" s="3">
        <v>-9520</v>
      </c>
      <c r="C302" t="s">
        <v>58</v>
      </c>
      <c r="D302" t="s">
        <v>6</v>
      </c>
      <c r="F302" t="s">
        <v>17</v>
      </c>
      <c r="G302" t="s">
        <v>61</v>
      </c>
    </row>
    <row r="303" spans="1:8" hidden="1" x14ac:dyDescent="0.2">
      <c r="A303" t="s">
        <v>77</v>
      </c>
      <c r="B303" s="3">
        <f>4760/2</f>
        <v>2380</v>
      </c>
      <c r="C303" t="s">
        <v>28</v>
      </c>
      <c r="D303" t="s">
        <v>6</v>
      </c>
      <c r="F303" t="s">
        <v>17</v>
      </c>
      <c r="G303" t="s">
        <v>78</v>
      </c>
      <c r="H303" t="s">
        <v>120</v>
      </c>
    </row>
    <row r="304" spans="1:8" hidden="1" x14ac:dyDescent="0.2">
      <c r="A304" t="s">
        <v>79</v>
      </c>
      <c r="B304" s="3">
        <v>26700</v>
      </c>
      <c r="C304" t="s">
        <v>28</v>
      </c>
      <c r="D304" t="s">
        <v>6</v>
      </c>
      <c r="F304" t="s">
        <v>17</v>
      </c>
      <c r="G304" t="s">
        <v>80</v>
      </c>
      <c r="H304" t="s">
        <v>121</v>
      </c>
    </row>
    <row r="305" spans="1:8" hidden="1" x14ac:dyDescent="0.2">
      <c r="A305" t="s">
        <v>65</v>
      </c>
      <c r="B305" s="3">
        <v>6600</v>
      </c>
      <c r="C305" t="s">
        <v>8</v>
      </c>
      <c r="D305" t="s">
        <v>6</v>
      </c>
      <c r="F305" t="s">
        <v>17</v>
      </c>
      <c r="G305" t="s">
        <v>65</v>
      </c>
      <c r="H305" t="s">
        <v>122</v>
      </c>
    </row>
    <row r="306" spans="1:8" hidden="1" x14ac:dyDescent="0.2"/>
    <row r="307" spans="1:8" hidden="1" x14ac:dyDescent="0.2"/>
    <row r="308" spans="1:8" ht="16" hidden="1" x14ac:dyDescent="0.2">
      <c r="A308" s="1"/>
    </row>
    <row r="309" spans="1:8" hidden="1" x14ac:dyDescent="0.2"/>
    <row r="310" spans="1:8" hidden="1" x14ac:dyDescent="0.2"/>
    <row r="311" spans="1:8" hidden="1" x14ac:dyDescent="0.2"/>
    <row r="312" spans="1:8" hidden="1" x14ac:dyDescent="0.2"/>
    <row r="313" spans="1:8" hidden="1" x14ac:dyDescent="0.2"/>
    <row r="314" spans="1:8" hidden="1" x14ac:dyDescent="0.2">
      <c r="B314" s="3"/>
    </row>
    <row r="315" spans="1:8" hidden="1" x14ac:dyDescent="0.2">
      <c r="B315" s="3"/>
    </row>
    <row r="316" spans="1:8" hidden="1" x14ac:dyDescent="0.2"/>
    <row r="317" spans="1:8" ht="16" hidden="1" x14ac:dyDescent="0.2">
      <c r="A317" s="1"/>
      <c r="B317" s="2"/>
    </row>
    <row r="318" spans="1:8" hidden="1" x14ac:dyDescent="0.2"/>
    <row r="319" spans="1:8" hidden="1" x14ac:dyDescent="0.2"/>
    <row r="320" spans="1:8" hidden="1" x14ac:dyDescent="0.2"/>
    <row r="321" spans="1:7" hidden="1" x14ac:dyDescent="0.2"/>
    <row r="322" spans="1:7" hidden="1" x14ac:dyDescent="0.2"/>
    <row r="323" spans="1:7" hidden="1" x14ac:dyDescent="0.2"/>
    <row r="324" spans="1:7" ht="16" hidden="1" x14ac:dyDescent="0.2">
      <c r="A324" s="1"/>
    </row>
    <row r="325" spans="1:7" hidden="1" x14ac:dyDescent="0.2"/>
    <row r="326" spans="1:7" hidden="1" x14ac:dyDescent="0.2"/>
    <row r="327" spans="1:7" ht="16" hidden="1" x14ac:dyDescent="0.2">
      <c r="A327" s="4"/>
      <c r="G327" s="4"/>
    </row>
    <row r="328" spans="1:7" hidden="1" x14ac:dyDescent="0.2"/>
    <row r="329" spans="1:7" hidden="1" x14ac:dyDescent="0.2"/>
    <row r="330" spans="1:7" hidden="1" x14ac:dyDescent="0.2"/>
    <row r="331" spans="1:7" hidden="1" x14ac:dyDescent="0.2">
      <c r="B331" s="5"/>
    </row>
    <row r="332" spans="1:7" hidden="1" x14ac:dyDescent="0.2">
      <c r="B332" s="5"/>
    </row>
    <row r="333" spans="1:7" ht="16" hidden="1" x14ac:dyDescent="0.2">
      <c r="A333" s="1"/>
      <c r="B333" s="2"/>
    </row>
    <row r="334" spans="1:7" hidden="1" x14ac:dyDescent="0.2"/>
    <row r="335" spans="1:7" hidden="1" x14ac:dyDescent="0.2"/>
    <row r="336" spans="1:7" hidden="1" x14ac:dyDescent="0.2"/>
    <row r="337" spans="1:7" hidden="1" x14ac:dyDescent="0.2"/>
    <row r="338" spans="1:7" hidden="1" x14ac:dyDescent="0.2"/>
    <row r="339" spans="1:7" hidden="1" x14ac:dyDescent="0.2"/>
    <row r="340" spans="1:7" ht="16" hidden="1" x14ac:dyDescent="0.2">
      <c r="A340" s="1"/>
    </row>
    <row r="341" spans="1:7" hidden="1" x14ac:dyDescent="0.2"/>
    <row r="342" spans="1:7" hidden="1" x14ac:dyDescent="0.2"/>
    <row r="343" spans="1:7" ht="16" hidden="1" x14ac:dyDescent="0.2">
      <c r="A343" s="4"/>
      <c r="G343" s="4"/>
    </row>
    <row r="344" spans="1:7" ht="16" hidden="1" x14ac:dyDescent="0.2">
      <c r="A344" s="4"/>
      <c r="G344" s="4"/>
    </row>
    <row r="345" spans="1:7" hidden="1" x14ac:dyDescent="0.2"/>
    <row r="346" spans="1:7" hidden="1" x14ac:dyDescent="0.2"/>
    <row r="347" spans="1:7" ht="16" hidden="1" x14ac:dyDescent="0.2">
      <c r="A347" s="1"/>
      <c r="B347" s="2"/>
    </row>
    <row r="348" spans="1:7" hidden="1" x14ac:dyDescent="0.2"/>
    <row r="349" spans="1:7" hidden="1" x14ac:dyDescent="0.2"/>
    <row r="350" spans="1:7" hidden="1" x14ac:dyDescent="0.2"/>
    <row r="351" spans="1:7" hidden="1" x14ac:dyDescent="0.2"/>
    <row r="352" spans="1:7" hidden="1" x14ac:dyDescent="0.2"/>
    <row r="353" spans="1:2" hidden="1" x14ac:dyDescent="0.2"/>
    <row r="354" spans="1:2" ht="16" hidden="1" x14ac:dyDescent="0.2">
      <c r="A354" s="1"/>
    </row>
    <row r="355" spans="1:2" hidden="1" x14ac:dyDescent="0.2"/>
    <row r="356" spans="1:2" hidden="1" x14ac:dyDescent="0.2"/>
    <row r="357" spans="1:2" hidden="1" x14ac:dyDescent="0.2"/>
    <row r="358" spans="1:2" hidden="1" x14ac:dyDescent="0.2"/>
    <row r="359" spans="1:2" hidden="1" x14ac:dyDescent="0.2"/>
    <row r="360" spans="1:2" hidden="1" x14ac:dyDescent="0.2">
      <c r="B360" s="3"/>
    </row>
    <row r="361" spans="1:2" hidden="1" x14ac:dyDescent="0.2">
      <c r="B361" s="3"/>
    </row>
    <row r="362" spans="1:2" hidden="1" x14ac:dyDescent="0.2"/>
    <row r="363" spans="1:2" ht="16" hidden="1" x14ac:dyDescent="0.2">
      <c r="A363" s="1"/>
      <c r="B363" s="2"/>
    </row>
    <row r="364" spans="1:2" hidden="1" x14ac:dyDescent="0.2"/>
    <row r="365" spans="1:2" hidden="1" x14ac:dyDescent="0.2"/>
    <row r="366" spans="1:2" hidden="1" x14ac:dyDescent="0.2"/>
    <row r="367" spans="1:2" hidden="1" x14ac:dyDescent="0.2"/>
    <row r="368" spans="1:2" hidden="1" x14ac:dyDescent="0.2"/>
    <row r="369" spans="1:7" hidden="1" x14ac:dyDescent="0.2"/>
    <row r="370" spans="1:7" ht="16" hidden="1" x14ac:dyDescent="0.2">
      <c r="A370" s="1"/>
    </row>
    <row r="371" spans="1:7" hidden="1" x14ac:dyDescent="0.2"/>
    <row r="372" spans="1:7" hidden="1" x14ac:dyDescent="0.2"/>
    <row r="373" spans="1:7" ht="16" hidden="1" x14ac:dyDescent="0.2">
      <c r="A373" s="4"/>
      <c r="G373" s="4"/>
    </row>
    <row r="374" spans="1:7" hidden="1" x14ac:dyDescent="0.2"/>
    <row r="375" spans="1:7" hidden="1" x14ac:dyDescent="0.2"/>
    <row r="376" spans="1:7" hidden="1" x14ac:dyDescent="0.2"/>
    <row r="377" spans="1:7" hidden="1" x14ac:dyDescent="0.2">
      <c r="B377" s="5"/>
    </row>
    <row r="378" spans="1:7" hidden="1" x14ac:dyDescent="0.2">
      <c r="B378" s="5"/>
    </row>
    <row r="379" spans="1:7" ht="16" hidden="1" x14ac:dyDescent="0.2">
      <c r="A379" s="1"/>
      <c r="B379" s="2"/>
    </row>
    <row r="380" spans="1:7" hidden="1" x14ac:dyDescent="0.2"/>
    <row r="381" spans="1:7" hidden="1" x14ac:dyDescent="0.2"/>
    <row r="382" spans="1:7" hidden="1" x14ac:dyDescent="0.2"/>
    <row r="383" spans="1:7" hidden="1" x14ac:dyDescent="0.2"/>
    <row r="384" spans="1:7" hidden="1" x14ac:dyDescent="0.2"/>
    <row r="385" spans="1:7" hidden="1" x14ac:dyDescent="0.2"/>
    <row r="386" spans="1:7" ht="16" hidden="1" x14ac:dyDescent="0.2">
      <c r="A386" s="1"/>
    </row>
    <row r="387" spans="1:7" hidden="1" x14ac:dyDescent="0.2"/>
    <row r="388" spans="1:7" hidden="1" x14ac:dyDescent="0.2"/>
    <row r="389" spans="1:7" ht="16" hidden="1" x14ac:dyDescent="0.2">
      <c r="A389" s="4"/>
      <c r="G389" s="4"/>
    </row>
    <row r="390" spans="1:7" ht="16" hidden="1" x14ac:dyDescent="0.2">
      <c r="A390" s="4"/>
      <c r="G390" s="4"/>
    </row>
    <row r="391" spans="1:7" hidden="1" x14ac:dyDescent="0.2"/>
    <row r="392" spans="1:7" hidden="1" x14ac:dyDescent="0.2"/>
    <row r="393" spans="1:7" ht="16" hidden="1" x14ac:dyDescent="0.2">
      <c r="A393" s="1"/>
      <c r="B393" s="2"/>
    </row>
    <row r="394" spans="1:7" hidden="1" x14ac:dyDescent="0.2"/>
    <row r="395" spans="1:7" hidden="1" x14ac:dyDescent="0.2"/>
    <row r="396" spans="1:7" hidden="1" x14ac:dyDescent="0.2"/>
    <row r="397" spans="1:7" hidden="1" x14ac:dyDescent="0.2"/>
    <row r="398" spans="1:7" hidden="1" x14ac:dyDescent="0.2"/>
    <row r="399" spans="1:7" hidden="1" x14ac:dyDescent="0.2"/>
    <row r="400" spans="1:7" ht="16" hidden="1" x14ac:dyDescent="0.2">
      <c r="A400" s="1"/>
    </row>
    <row r="401" spans="1:2" hidden="1" x14ac:dyDescent="0.2"/>
    <row r="402" spans="1:2" hidden="1" x14ac:dyDescent="0.2"/>
    <row r="403" spans="1:2" hidden="1" x14ac:dyDescent="0.2"/>
    <row r="404" spans="1:2" hidden="1" x14ac:dyDescent="0.2"/>
    <row r="405" spans="1:2" hidden="1" x14ac:dyDescent="0.2"/>
    <row r="406" spans="1:2" hidden="1" x14ac:dyDescent="0.2">
      <c r="B406" s="3"/>
    </row>
    <row r="407" spans="1:2" hidden="1" x14ac:dyDescent="0.2">
      <c r="B407" s="3"/>
    </row>
    <row r="408" spans="1:2" hidden="1" x14ac:dyDescent="0.2"/>
    <row r="409" spans="1:2" ht="16" hidden="1" x14ac:dyDescent="0.2">
      <c r="A409" s="1"/>
      <c r="B409" s="2"/>
    </row>
    <row r="410" spans="1:2" hidden="1" x14ac:dyDescent="0.2"/>
    <row r="411" spans="1:2" hidden="1" x14ac:dyDescent="0.2"/>
    <row r="412" spans="1:2" hidden="1" x14ac:dyDescent="0.2"/>
    <row r="413" spans="1:2" hidden="1" x14ac:dyDescent="0.2"/>
    <row r="414" spans="1:2" hidden="1" x14ac:dyDescent="0.2"/>
    <row r="415" spans="1:2" hidden="1" x14ac:dyDescent="0.2"/>
    <row r="416" spans="1:2" ht="16" hidden="1" x14ac:dyDescent="0.2">
      <c r="A416" s="1"/>
    </row>
    <row r="417" spans="1:7" hidden="1" x14ac:dyDescent="0.2"/>
    <row r="418" spans="1:7" hidden="1" x14ac:dyDescent="0.2"/>
    <row r="419" spans="1:7" ht="16" hidden="1" x14ac:dyDescent="0.2">
      <c r="A419" s="4"/>
      <c r="G419" s="4"/>
    </row>
    <row r="420" spans="1:7" hidden="1" x14ac:dyDescent="0.2"/>
    <row r="421" spans="1:7" hidden="1" x14ac:dyDescent="0.2"/>
    <row r="422" spans="1:7" hidden="1" x14ac:dyDescent="0.2"/>
    <row r="423" spans="1:7" hidden="1" x14ac:dyDescent="0.2">
      <c r="B423" s="5"/>
    </row>
    <row r="424" spans="1:7" hidden="1" x14ac:dyDescent="0.2">
      <c r="B424" s="5"/>
    </row>
    <row r="425" spans="1:7" ht="16" hidden="1" x14ac:dyDescent="0.2">
      <c r="A425" s="1"/>
      <c r="B425" s="2"/>
    </row>
    <row r="426" spans="1:7" hidden="1" x14ac:dyDescent="0.2"/>
    <row r="427" spans="1:7" hidden="1" x14ac:dyDescent="0.2"/>
    <row r="428" spans="1:7" hidden="1" x14ac:dyDescent="0.2"/>
    <row r="429" spans="1:7" hidden="1" x14ac:dyDescent="0.2"/>
    <row r="430" spans="1:7" hidden="1" x14ac:dyDescent="0.2"/>
    <row r="431" spans="1:7" hidden="1" x14ac:dyDescent="0.2"/>
    <row r="432" spans="1:7" ht="16" hidden="1" x14ac:dyDescent="0.2">
      <c r="A432" s="1"/>
    </row>
    <row r="433" spans="1:7" hidden="1" x14ac:dyDescent="0.2"/>
    <row r="434" spans="1:7" hidden="1" x14ac:dyDescent="0.2"/>
    <row r="435" spans="1:7" ht="16" hidden="1" x14ac:dyDescent="0.2">
      <c r="A435" s="4"/>
      <c r="G435" s="4"/>
    </row>
    <row r="436" spans="1:7" ht="16" hidden="1" x14ac:dyDescent="0.2">
      <c r="A436" s="4"/>
      <c r="G436" s="4"/>
    </row>
    <row r="437" spans="1:7" hidden="1" x14ac:dyDescent="0.2"/>
    <row r="438" spans="1:7" hidden="1" x14ac:dyDescent="0.2"/>
    <row r="439" spans="1:7" ht="16" hidden="1" x14ac:dyDescent="0.2">
      <c r="A439" s="1"/>
      <c r="B439" s="2"/>
    </row>
    <row r="440" spans="1:7" hidden="1" x14ac:dyDescent="0.2"/>
    <row r="441" spans="1:7" hidden="1" x14ac:dyDescent="0.2"/>
    <row r="442" spans="1:7" hidden="1" x14ac:dyDescent="0.2"/>
    <row r="443" spans="1:7" hidden="1" x14ac:dyDescent="0.2"/>
    <row r="444" spans="1:7" hidden="1" x14ac:dyDescent="0.2"/>
    <row r="445" spans="1:7" hidden="1" x14ac:dyDescent="0.2"/>
    <row r="446" spans="1:7" ht="16" hidden="1" x14ac:dyDescent="0.2">
      <c r="A446" s="1"/>
    </row>
    <row r="447" spans="1:7" hidden="1" x14ac:dyDescent="0.2"/>
    <row r="448" spans="1:7" hidden="1" x14ac:dyDescent="0.2"/>
    <row r="449" spans="1:2" hidden="1" x14ac:dyDescent="0.2"/>
    <row r="450" spans="1:2" hidden="1" x14ac:dyDescent="0.2"/>
    <row r="451" spans="1:2" hidden="1" x14ac:dyDescent="0.2"/>
    <row r="452" spans="1:2" hidden="1" x14ac:dyDescent="0.2">
      <c r="B452" s="3"/>
    </row>
    <row r="453" spans="1:2" hidden="1" x14ac:dyDescent="0.2">
      <c r="B453" s="3"/>
    </row>
    <row r="454" spans="1:2" hidden="1" x14ac:dyDescent="0.2"/>
    <row r="455" spans="1:2" ht="16" hidden="1" x14ac:dyDescent="0.2">
      <c r="A455" s="1"/>
      <c r="B455" s="2"/>
    </row>
    <row r="456" spans="1:2" hidden="1" x14ac:dyDescent="0.2"/>
    <row r="457" spans="1:2" hidden="1" x14ac:dyDescent="0.2"/>
    <row r="458" spans="1:2" hidden="1" x14ac:dyDescent="0.2"/>
    <row r="459" spans="1:2" hidden="1" x14ac:dyDescent="0.2"/>
    <row r="460" spans="1:2" hidden="1" x14ac:dyDescent="0.2"/>
    <row r="461" spans="1:2" hidden="1" x14ac:dyDescent="0.2"/>
    <row r="462" spans="1:2" ht="16" hidden="1" x14ac:dyDescent="0.2">
      <c r="A462" s="1"/>
    </row>
    <row r="463" spans="1:2" hidden="1" x14ac:dyDescent="0.2"/>
    <row r="464" spans="1:2" hidden="1" x14ac:dyDescent="0.2"/>
    <row r="465" spans="1:7" ht="16" hidden="1" x14ac:dyDescent="0.2">
      <c r="A465" s="4"/>
      <c r="G465" s="4"/>
    </row>
    <row r="466" spans="1:7" hidden="1" x14ac:dyDescent="0.2"/>
    <row r="467" spans="1:7" hidden="1" x14ac:dyDescent="0.2"/>
    <row r="468" spans="1:7" hidden="1" x14ac:dyDescent="0.2"/>
    <row r="469" spans="1:7" hidden="1" x14ac:dyDescent="0.2">
      <c r="B469" s="5"/>
    </row>
    <row r="470" spans="1:7" hidden="1" x14ac:dyDescent="0.2">
      <c r="B470" s="5"/>
    </row>
    <row r="471" spans="1:7" ht="16" hidden="1" x14ac:dyDescent="0.2">
      <c r="A471" s="1"/>
      <c r="B471" s="2"/>
    </row>
    <row r="472" spans="1:7" hidden="1" x14ac:dyDescent="0.2"/>
    <row r="473" spans="1:7" hidden="1" x14ac:dyDescent="0.2"/>
    <row r="474" spans="1:7" hidden="1" x14ac:dyDescent="0.2"/>
    <row r="475" spans="1:7" hidden="1" x14ac:dyDescent="0.2"/>
    <row r="476" spans="1:7" hidden="1" x14ac:dyDescent="0.2"/>
    <row r="477" spans="1:7" hidden="1" x14ac:dyDescent="0.2"/>
    <row r="478" spans="1:7" ht="16" hidden="1" x14ac:dyDescent="0.2">
      <c r="A478" s="1"/>
    </row>
    <row r="479" spans="1:7" hidden="1" x14ac:dyDescent="0.2"/>
    <row r="480" spans="1:7" hidden="1" x14ac:dyDescent="0.2"/>
    <row r="481" spans="1:7" ht="16" hidden="1" x14ac:dyDescent="0.2">
      <c r="A481" s="4"/>
      <c r="G481" s="4"/>
    </row>
    <row r="482" spans="1:7" ht="16" hidden="1" x14ac:dyDescent="0.2">
      <c r="A482" s="4"/>
      <c r="G482" s="4"/>
    </row>
    <row r="483" spans="1:7" hidden="1" x14ac:dyDescent="0.2"/>
    <row r="484" spans="1:7" hidden="1" x14ac:dyDescent="0.2"/>
    <row r="485" spans="1:7" ht="16" hidden="1" x14ac:dyDescent="0.2">
      <c r="A485" s="1"/>
      <c r="B485" s="2"/>
    </row>
    <row r="486" spans="1:7" hidden="1" x14ac:dyDescent="0.2"/>
    <row r="487" spans="1:7" hidden="1" x14ac:dyDescent="0.2"/>
    <row r="488" spans="1:7" hidden="1" x14ac:dyDescent="0.2"/>
    <row r="489" spans="1:7" hidden="1" x14ac:dyDescent="0.2"/>
    <row r="490" spans="1:7" hidden="1" x14ac:dyDescent="0.2"/>
    <row r="491" spans="1:7" hidden="1" x14ac:dyDescent="0.2"/>
    <row r="492" spans="1:7" ht="16" hidden="1" x14ac:dyDescent="0.2">
      <c r="A492" s="1"/>
    </row>
    <row r="493" spans="1:7" hidden="1" x14ac:dyDescent="0.2"/>
    <row r="494" spans="1:7" hidden="1" x14ac:dyDescent="0.2"/>
    <row r="495" spans="1:7" hidden="1" x14ac:dyDescent="0.2"/>
    <row r="496" spans="1:7" hidden="1" x14ac:dyDescent="0.2"/>
    <row r="497" spans="1:7" hidden="1" x14ac:dyDescent="0.2"/>
    <row r="498" spans="1:7" hidden="1" x14ac:dyDescent="0.2">
      <c r="B498" s="3"/>
    </row>
    <row r="499" spans="1:7" hidden="1" x14ac:dyDescent="0.2">
      <c r="B499" s="3"/>
    </row>
    <row r="500" spans="1:7" hidden="1" x14ac:dyDescent="0.2"/>
    <row r="501" spans="1:7" ht="16" hidden="1" x14ac:dyDescent="0.2">
      <c r="A501" s="1"/>
      <c r="B501" s="2"/>
    </row>
    <row r="502" spans="1:7" hidden="1" x14ac:dyDescent="0.2"/>
    <row r="503" spans="1:7" hidden="1" x14ac:dyDescent="0.2"/>
    <row r="504" spans="1:7" hidden="1" x14ac:dyDescent="0.2"/>
    <row r="505" spans="1:7" hidden="1" x14ac:dyDescent="0.2"/>
    <row r="506" spans="1:7" hidden="1" x14ac:dyDescent="0.2"/>
    <row r="507" spans="1:7" hidden="1" x14ac:dyDescent="0.2"/>
    <row r="508" spans="1:7" ht="16" hidden="1" x14ac:dyDescent="0.2">
      <c r="A508" s="1"/>
    </row>
    <row r="509" spans="1:7" hidden="1" x14ac:dyDescent="0.2"/>
    <row r="510" spans="1:7" hidden="1" x14ac:dyDescent="0.2"/>
    <row r="511" spans="1:7" ht="16" hidden="1" x14ac:dyDescent="0.2">
      <c r="A511" s="4"/>
      <c r="G511" s="4"/>
    </row>
    <row r="512" spans="1:7" hidden="1" x14ac:dyDescent="0.2"/>
    <row r="513" spans="1:7" hidden="1" x14ac:dyDescent="0.2"/>
    <row r="514" spans="1:7" hidden="1" x14ac:dyDescent="0.2"/>
    <row r="515" spans="1:7" hidden="1" x14ac:dyDescent="0.2">
      <c r="B515" s="5"/>
    </row>
    <row r="516" spans="1:7" hidden="1" x14ac:dyDescent="0.2"/>
    <row r="517" spans="1:7" ht="16" hidden="1" x14ac:dyDescent="0.2">
      <c r="A517" s="1"/>
      <c r="B517" s="2"/>
    </row>
    <row r="518" spans="1:7" hidden="1" x14ac:dyDescent="0.2"/>
    <row r="519" spans="1:7" hidden="1" x14ac:dyDescent="0.2"/>
    <row r="520" spans="1:7" hidden="1" x14ac:dyDescent="0.2"/>
    <row r="521" spans="1:7" hidden="1" x14ac:dyDescent="0.2"/>
    <row r="522" spans="1:7" hidden="1" x14ac:dyDescent="0.2"/>
    <row r="523" spans="1:7" hidden="1" x14ac:dyDescent="0.2"/>
    <row r="524" spans="1:7" ht="16" hidden="1" x14ac:dyDescent="0.2">
      <c r="A524" s="1"/>
    </row>
    <row r="525" spans="1:7" hidden="1" x14ac:dyDescent="0.2"/>
    <row r="526" spans="1:7" hidden="1" x14ac:dyDescent="0.2"/>
    <row r="527" spans="1:7" ht="16" hidden="1" x14ac:dyDescent="0.2">
      <c r="A527" s="4"/>
      <c r="G527" s="4"/>
    </row>
    <row r="528" spans="1:7" ht="16" hidden="1" x14ac:dyDescent="0.2">
      <c r="A528" s="4"/>
      <c r="G528" s="4"/>
    </row>
    <row r="529" spans="1:2" hidden="1" x14ac:dyDescent="0.2"/>
    <row r="530" spans="1:2" ht="16" hidden="1" x14ac:dyDescent="0.2">
      <c r="A530" s="1"/>
      <c r="B530" s="2"/>
    </row>
    <row r="531" spans="1:2" hidden="1" x14ac:dyDescent="0.2"/>
    <row r="532" spans="1:2" hidden="1" x14ac:dyDescent="0.2"/>
    <row r="533" spans="1:2" hidden="1" x14ac:dyDescent="0.2"/>
    <row r="534" spans="1:2" hidden="1" x14ac:dyDescent="0.2"/>
    <row r="535" spans="1:2" hidden="1" x14ac:dyDescent="0.2"/>
    <row r="536" spans="1:2" hidden="1" x14ac:dyDescent="0.2"/>
    <row r="537" spans="1:2" ht="16" hidden="1" x14ac:dyDescent="0.2">
      <c r="A537" s="1"/>
    </row>
    <row r="538" spans="1:2" hidden="1" x14ac:dyDescent="0.2"/>
    <row r="539" spans="1:2" hidden="1" x14ac:dyDescent="0.2"/>
    <row r="540" spans="1:2" hidden="1" x14ac:dyDescent="0.2"/>
    <row r="541" spans="1:2" hidden="1" x14ac:dyDescent="0.2"/>
    <row r="542" spans="1:2" hidden="1" x14ac:dyDescent="0.2"/>
    <row r="543" spans="1:2" hidden="1" x14ac:dyDescent="0.2">
      <c r="B543" s="3"/>
    </row>
    <row r="544" spans="1:2" hidden="1" x14ac:dyDescent="0.2">
      <c r="B544" s="3"/>
    </row>
    <row r="545" spans="1:7" hidden="1" x14ac:dyDescent="0.2"/>
    <row r="546" spans="1:7" ht="16" hidden="1" x14ac:dyDescent="0.2">
      <c r="A546" s="1"/>
      <c r="B546" s="2"/>
    </row>
    <row r="547" spans="1:7" hidden="1" x14ac:dyDescent="0.2"/>
    <row r="548" spans="1:7" hidden="1" x14ac:dyDescent="0.2"/>
    <row r="549" spans="1:7" hidden="1" x14ac:dyDescent="0.2"/>
    <row r="550" spans="1:7" hidden="1" x14ac:dyDescent="0.2"/>
    <row r="551" spans="1:7" hidden="1" x14ac:dyDescent="0.2"/>
    <row r="552" spans="1:7" hidden="1" x14ac:dyDescent="0.2"/>
    <row r="553" spans="1:7" ht="16" hidden="1" x14ac:dyDescent="0.2">
      <c r="A553" s="1"/>
    </row>
    <row r="554" spans="1:7" hidden="1" x14ac:dyDescent="0.2"/>
    <row r="555" spans="1:7" hidden="1" x14ac:dyDescent="0.2"/>
    <row r="556" spans="1:7" ht="16" hidden="1" x14ac:dyDescent="0.2">
      <c r="A556" s="4"/>
      <c r="G556" s="4"/>
    </row>
    <row r="557" spans="1:7" hidden="1" x14ac:dyDescent="0.2"/>
    <row r="558" spans="1:7" hidden="1" x14ac:dyDescent="0.2"/>
    <row r="559" spans="1:7" hidden="1" x14ac:dyDescent="0.2"/>
    <row r="560" spans="1:7" hidden="1" x14ac:dyDescent="0.2">
      <c r="B560" s="5"/>
    </row>
    <row r="561" spans="1:7" hidden="1" x14ac:dyDescent="0.2">
      <c r="B561" s="5"/>
    </row>
    <row r="562" spans="1:7" ht="16" hidden="1" x14ac:dyDescent="0.2">
      <c r="A562" s="1"/>
      <c r="B562" s="2"/>
    </row>
    <row r="563" spans="1:7" hidden="1" x14ac:dyDescent="0.2"/>
    <row r="564" spans="1:7" hidden="1" x14ac:dyDescent="0.2"/>
    <row r="565" spans="1:7" hidden="1" x14ac:dyDescent="0.2"/>
    <row r="566" spans="1:7" hidden="1" x14ac:dyDescent="0.2"/>
    <row r="567" spans="1:7" hidden="1" x14ac:dyDescent="0.2"/>
    <row r="568" spans="1:7" hidden="1" x14ac:dyDescent="0.2"/>
    <row r="569" spans="1:7" ht="16" hidden="1" x14ac:dyDescent="0.2">
      <c r="A569" s="1"/>
    </row>
    <row r="570" spans="1:7" hidden="1" x14ac:dyDescent="0.2"/>
    <row r="571" spans="1:7" hidden="1" x14ac:dyDescent="0.2"/>
    <row r="572" spans="1:7" ht="16" hidden="1" x14ac:dyDescent="0.2">
      <c r="A572" s="4"/>
      <c r="G572" s="4"/>
    </row>
    <row r="573" spans="1:7" ht="16" hidden="1" x14ac:dyDescent="0.2">
      <c r="A573" s="4"/>
      <c r="G573" s="4"/>
    </row>
    <row r="574" spans="1:7" hidden="1" x14ac:dyDescent="0.2"/>
    <row r="575" spans="1:7" hidden="1" x14ac:dyDescent="0.2"/>
    <row r="576" spans="1:7" ht="16" hidden="1" x14ac:dyDescent="0.2">
      <c r="A576" s="1"/>
      <c r="B576" s="2"/>
    </row>
    <row r="577" spans="1:2" hidden="1" x14ac:dyDescent="0.2"/>
    <row r="578" spans="1:2" hidden="1" x14ac:dyDescent="0.2"/>
    <row r="579" spans="1:2" hidden="1" x14ac:dyDescent="0.2"/>
    <row r="580" spans="1:2" hidden="1" x14ac:dyDescent="0.2"/>
    <row r="581" spans="1:2" hidden="1" x14ac:dyDescent="0.2"/>
    <row r="582" spans="1:2" hidden="1" x14ac:dyDescent="0.2"/>
    <row r="583" spans="1:2" ht="16" hidden="1" x14ac:dyDescent="0.2">
      <c r="A583" s="1"/>
    </row>
    <row r="584" spans="1:2" hidden="1" x14ac:dyDescent="0.2"/>
    <row r="585" spans="1:2" hidden="1" x14ac:dyDescent="0.2"/>
    <row r="586" spans="1:2" hidden="1" x14ac:dyDescent="0.2"/>
    <row r="587" spans="1:2" hidden="1" x14ac:dyDescent="0.2"/>
    <row r="588" spans="1:2" hidden="1" x14ac:dyDescent="0.2"/>
    <row r="589" spans="1:2" hidden="1" x14ac:dyDescent="0.2">
      <c r="B589" s="3"/>
    </row>
    <row r="590" spans="1:2" hidden="1" x14ac:dyDescent="0.2">
      <c r="B590" s="3"/>
    </row>
    <row r="591" spans="1:2" hidden="1" x14ac:dyDescent="0.2"/>
    <row r="592" spans="1:2" ht="16" hidden="1" x14ac:dyDescent="0.2">
      <c r="A592" s="1"/>
      <c r="B592" s="2"/>
    </row>
    <row r="593" spans="1:7" hidden="1" x14ac:dyDescent="0.2"/>
    <row r="594" spans="1:7" hidden="1" x14ac:dyDescent="0.2"/>
    <row r="595" spans="1:7" hidden="1" x14ac:dyDescent="0.2"/>
    <row r="596" spans="1:7" hidden="1" x14ac:dyDescent="0.2"/>
    <row r="597" spans="1:7" hidden="1" x14ac:dyDescent="0.2"/>
    <row r="598" spans="1:7" hidden="1" x14ac:dyDescent="0.2"/>
    <row r="599" spans="1:7" ht="16" hidden="1" x14ac:dyDescent="0.2">
      <c r="A599" s="1"/>
    </row>
    <row r="600" spans="1:7" hidden="1" x14ac:dyDescent="0.2"/>
    <row r="601" spans="1:7" hidden="1" x14ac:dyDescent="0.2"/>
    <row r="602" spans="1:7" ht="16" hidden="1" x14ac:dyDescent="0.2">
      <c r="A602" s="4"/>
      <c r="G602" s="4"/>
    </row>
    <row r="603" spans="1:7" hidden="1" x14ac:dyDescent="0.2"/>
    <row r="604" spans="1:7" hidden="1" x14ac:dyDescent="0.2"/>
    <row r="605" spans="1:7" hidden="1" x14ac:dyDescent="0.2"/>
    <row r="606" spans="1:7" hidden="1" x14ac:dyDescent="0.2">
      <c r="B606" s="5"/>
    </row>
    <row r="607" spans="1:7" hidden="1" x14ac:dyDescent="0.2"/>
    <row r="608" spans="1:7" ht="16" hidden="1" x14ac:dyDescent="0.2">
      <c r="A608" s="1"/>
      <c r="B608" s="2"/>
    </row>
    <row r="609" spans="1:7" hidden="1" x14ac:dyDescent="0.2"/>
    <row r="610" spans="1:7" hidden="1" x14ac:dyDescent="0.2"/>
    <row r="611" spans="1:7" hidden="1" x14ac:dyDescent="0.2"/>
    <row r="612" spans="1:7" hidden="1" x14ac:dyDescent="0.2"/>
    <row r="613" spans="1:7" hidden="1" x14ac:dyDescent="0.2"/>
    <row r="614" spans="1:7" hidden="1" x14ac:dyDescent="0.2"/>
    <row r="615" spans="1:7" ht="16" hidden="1" x14ac:dyDescent="0.2">
      <c r="A615" s="1"/>
    </row>
    <row r="616" spans="1:7" hidden="1" x14ac:dyDescent="0.2"/>
    <row r="617" spans="1:7" hidden="1" x14ac:dyDescent="0.2"/>
    <row r="618" spans="1:7" ht="16" hidden="1" x14ac:dyDescent="0.2">
      <c r="A618" s="4"/>
      <c r="G618" s="4"/>
    </row>
    <row r="619" spans="1:7" ht="16" hidden="1" x14ac:dyDescent="0.2">
      <c r="A619" s="4"/>
      <c r="G619" s="4"/>
    </row>
    <row r="620" spans="1:7" hidden="1" x14ac:dyDescent="0.2"/>
    <row r="621" spans="1:7" ht="16" hidden="1" x14ac:dyDescent="0.2">
      <c r="A621" s="1"/>
      <c r="B621" s="2"/>
    </row>
    <row r="622" spans="1:7" hidden="1" x14ac:dyDescent="0.2"/>
    <row r="623" spans="1:7" hidden="1" x14ac:dyDescent="0.2"/>
    <row r="624" spans="1:7" hidden="1" x14ac:dyDescent="0.2"/>
    <row r="625" spans="1:2" hidden="1" x14ac:dyDescent="0.2"/>
    <row r="626" spans="1:2" hidden="1" x14ac:dyDescent="0.2"/>
    <row r="627" spans="1:2" ht="16" hidden="1" x14ac:dyDescent="0.2">
      <c r="A627" s="1"/>
    </row>
    <row r="628" spans="1:2" hidden="1" x14ac:dyDescent="0.2"/>
    <row r="629" spans="1:2" hidden="1" x14ac:dyDescent="0.2"/>
    <row r="630" spans="1:2" hidden="1" x14ac:dyDescent="0.2"/>
    <row r="631" spans="1:2" hidden="1" x14ac:dyDescent="0.2"/>
    <row r="632" spans="1:2" ht="16" hidden="1" x14ac:dyDescent="0.2">
      <c r="A632" s="1"/>
      <c r="B632" s="2"/>
    </row>
    <row r="633" spans="1:2" hidden="1" x14ac:dyDescent="0.2"/>
    <row r="634" spans="1:2" hidden="1" x14ac:dyDescent="0.2"/>
    <row r="635" spans="1:2" hidden="1" x14ac:dyDescent="0.2"/>
    <row r="636" spans="1:2" hidden="1" x14ac:dyDescent="0.2"/>
    <row r="637" spans="1:2" hidden="1" x14ac:dyDescent="0.2"/>
    <row r="638" spans="1:2" ht="16" hidden="1" x14ac:dyDescent="0.2">
      <c r="A638" s="1"/>
    </row>
  </sheetData>
  <autoFilter ref="A1:K638" xr:uid="{00000000-0001-0000-0000-000000000000}">
    <filterColumn colId="0">
      <filters>
        <filter val="hydrogen production, gaseous, 25 bar, from electrolysis"/>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FT Process description</vt:lpstr>
      <vt:lpstr>FT fuel - Diesel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2020-03-25T12:54:37Z</dcterms:created>
  <dcterms:modified xsi:type="dcterms:W3CDTF">2023-06-21T15:36:03Z</dcterms:modified>
</cp:coreProperties>
</file>