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E58873D-ABA9-0644-9DC0-417D49BB1138}" xr6:coauthVersionLast="47" xr6:coauthVersionMax="47" xr10:uidLastSave="{00000000-0000-0000-0000-000000000000}"/>
  <bookViews>
    <workbookView xWindow="0" yWindow="760" windowWidth="30240" windowHeight="18880" xr2:uid="{00000000-000D-0000-FFFF-FFFF00000000}"/>
  </bookViews>
  <sheets>
    <sheet name="Battery - Li-S" sheetId="1" r:id="rId1"/>
  </sheets>
  <definedNames>
    <definedName name="_xlnm._FilterDatabase" localSheetId="0" hidden="1">'Battery - Li-S'!$A$1:$O$1073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22" i="1" l="1"/>
  <c r="B821" i="1" l="1"/>
  <c r="B474" i="1" l="1"/>
  <c r="B163" i="1" l="1"/>
  <c r="B473" i="1"/>
  <c r="B973" i="1" l="1"/>
  <c r="B971" i="1"/>
  <c r="B970" i="1"/>
  <c r="B954" i="1" l="1"/>
  <c r="B936" i="1" l="1"/>
  <c r="B837" i="1" l="1"/>
  <c r="B838" i="1"/>
  <c r="B839" i="1"/>
  <c r="B100" i="1"/>
  <c r="B99" i="1"/>
  <c r="B98" i="1"/>
  <c r="B97" i="1"/>
  <c r="B96" i="1"/>
  <c r="B95" i="1"/>
  <c r="B94" i="1"/>
  <c r="B93" i="1"/>
  <c r="B92" i="1"/>
  <c r="B91" i="1"/>
  <c r="B90" i="1"/>
  <c r="B89" i="1"/>
  <c r="B88" i="1"/>
  <c r="B87" i="1"/>
  <c r="B86" i="1"/>
  <c r="B85" i="1"/>
  <c r="B84" i="1"/>
  <c r="B83" i="1"/>
  <c r="B82" i="1"/>
  <c r="B81" i="1"/>
  <c r="B80" i="1"/>
  <c r="B79" i="1"/>
  <c r="B78" i="1"/>
  <c r="B77" i="1"/>
  <c r="B506" i="1" l="1"/>
  <c r="B511" i="1"/>
  <c r="B803" i="1"/>
  <c r="B751" i="1"/>
  <c r="B513" i="1"/>
  <c r="B512" i="1"/>
  <c r="B510" i="1"/>
  <c r="B509" i="1"/>
  <c r="B508" i="1"/>
  <c r="B507" i="1"/>
  <c r="B457" i="1" l="1"/>
  <c r="B458" i="1"/>
  <c r="B456" i="1"/>
  <c r="B455" i="1"/>
  <c r="B454" i="1"/>
  <c r="B453" i="1"/>
  <c r="B452" i="1"/>
  <c r="B451" i="1"/>
  <c r="B450" i="1"/>
  <c r="B449" i="1"/>
  <c r="B823" i="1" l="1"/>
  <c r="B385" i="1"/>
  <c r="B384" i="1"/>
  <c r="B383" i="1"/>
  <c r="B363" i="1"/>
  <c r="B362" i="1"/>
  <c r="B361" i="1"/>
  <c r="B675" i="1"/>
  <c r="B674" i="1"/>
  <c r="B671" i="1"/>
  <c r="B669" i="1"/>
  <c r="B655" i="1"/>
  <c r="B654" i="1"/>
  <c r="B653" i="1"/>
  <c r="B652" i="1"/>
  <c r="B651" i="1"/>
  <c r="B650" i="1"/>
  <c r="B648" i="1"/>
  <c r="B647" i="1"/>
  <c r="B645" i="1"/>
  <c r="B644" i="1"/>
  <c r="B642" i="1"/>
  <c r="B628" i="1"/>
  <c r="B627" i="1"/>
  <c r="B626" i="1"/>
  <c r="B624" i="1"/>
  <c r="B623" i="1"/>
  <c r="B622" i="1"/>
  <c r="B621" i="1"/>
  <c r="B620" i="1"/>
  <c r="B619" i="1"/>
  <c r="B618" i="1"/>
  <c r="B617" i="1"/>
  <c r="B616" i="1"/>
  <c r="B615" i="1"/>
  <c r="B492" i="1"/>
  <c r="B491" i="1"/>
  <c r="B490" i="1"/>
  <c r="B60" i="1"/>
  <c r="B202" i="1"/>
  <c r="B574" i="1" l="1"/>
  <c r="B572" i="1"/>
  <c r="B554" i="1"/>
  <c r="B551" i="1"/>
  <c r="B532" i="1"/>
  <c r="B528" i="1"/>
  <c r="B770" i="1"/>
  <c r="B735" i="1"/>
  <c r="B718" i="1"/>
  <c r="B693" i="1"/>
  <c r="B670" i="1"/>
  <c r="B668" i="1"/>
  <c r="B614" i="1"/>
  <c r="B592" i="1"/>
  <c r="B324" i="1"/>
  <c r="B283" i="1"/>
  <c r="B263" i="1"/>
  <c r="B243" i="1"/>
  <c r="B242" i="1"/>
  <c r="B180" i="1"/>
  <c r="B161" i="1"/>
  <c r="B140" i="1"/>
  <c r="B116" i="1"/>
  <c r="B36" i="1"/>
  <c r="B16" i="1"/>
</calcChain>
</file>

<file path=xl/sharedStrings.xml><?xml version="1.0" encoding="utf-8"?>
<sst xmlns="http://schemas.openxmlformats.org/spreadsheetml/2006/main" count="3115" uniqueCount="447">
  <si>
    <t>Activity</t>
  </si>
  <si>
    <t>comment</t>
  </si>
  <si>
    <t>location</t>
  </si>
  <si>
    <t>GLO</t>
  </si>
  <si>
    <t>production amount</t>
  </si>
  <si>
    <t>reference product</t>
  </si>
  <si>
    <t>unit</t>
  </si>
  <si>
    <t>kilogram</t>
  </si>
  <si>
    <t>source</t>
  </si>
  <si>
    <t>Exchanges</t>
  </si>
  <si>
    <t>name</t>
  </si>
  <si>
    <t>amount</t>
  </si>
  <si>
    <t>type</t>
  </si>
  <si>
    <t>production</t>
  </si>
  <si>
    <t>market for aluminium, wrought alloy</t>
  </si>
  <si>
    <t>technosphere</t>
  </si>
  <si>
    <t>aluminium, wrought alloy</t>
  </si>
  <si>
    <t>RoW</t>
  </si>
  <si>
    <t>market for injection moulding</t>
  </si>
  <si>
    <t>injection moulding</t>
  </si>
  <si>
    <t>market for sheet rolling, aluminium</t>
  </si>
  <si>
    <t>sheet rolling, aluminium</t>
  </si>
  <si>
    <t>market group for electricity, medium voltage</t>
  </si>
  <si>
    <t>kilowatt hour</t>
  </si>
  <si>
    <t>electricity, medium voltage</t>
  </si>
  <si>
    <t>market for metal working factory</t>
  </si>
  <si>
    <t>metal working factory</t>
  </si>
  <si>
    <t>market for polyethylene terephthalate, granulate, amorphous</t>
  </si>
  <si>
    <t>polyethylene terephthalate, granulate, amorphous</t>
  </si>
  <si>
    <t>RER</t>
  </si>
  <si>
    <t>market for nylon 6</t>
  </si>
  <si>
    <t>nylon 6</t>
  </si>
  <si>
    <t>casting, brass</t>
  </si>
  <si>
    <t>market for heat, district or industrial, natural gas</t>
  </si>
  <si>
    <t>megajoule</t>
  </si>
  <si>
    <t>heat, district or industrial, natural gas</t>
  </si>
  <si>
    <t>market for polypropylene, granulate</t>
  </si>
  <si>
    <t>polypropylene, granulate</t>
  </si>
  <si>
    <t>market for chemical factory, organics</t>
  </si>
  <si>
    <t>chemical factory, organics</t>
  </si>
  <si>
    <t>market for polyvinylfluoride</t>
  </si>
  <si>
    <t>polyvinylfluoride</t>
  </si>
  <si>
    <t>categories</t>
  </si>
  <si>
    <t>air</t>
  </si>
  <si>
    <t>biosphere</t>
  </si>
  <si>
    <t>cubic meter</t>
  </si>
  <si>
    <t>sodium hydroxide, without water, in 50% solution state</t>
  </si>
  <si>
    <t>market for ammonia, anhydrous, liquid</t>
  </si>
  <si>
    <t>ammonia, anhydrous, liquid</t>
  </si>
  <si>
    <t>market for wastewater, average</t>
  </si>
  <si>
    <t>wastewater, average</t>
  </si>
  <si>
    <t>market for water, deionised</t>
  </si>
  <si>
    <t>water, deionised</t>
  </si>
  <si>
    <t>market for spent solvent mixture</t>
  </si>
  <si>
    <t>Europe without Switzerland</t>
  </si>
  <si>
    <t>spent solvent mixture</t>
  </si>
  <si>
    <t>market for sulfuric acid</t>
  </si>
  <si>
    <t>sulfuric acid</t>
  </si>
  <si>
    <t>market for aluminium casting facility</t>
  </si>
  <si>
    <t>aluminium casting facility</t>
  </si>
  <si>
    <t>market for phthalic anhydride</t>
  </si>
  <si>
    <t>phthalic anhydride</t>
  </si>
  <si>
    <t>market for silica sand</t>
  </si>
  <si>
    <t>silica sand</t>
  </si>
  <si>
    <t>market for hexafluoroethane</t>
  </si>
  <si>
    <t>hexafluoroethane</t>
  </si>
  <si>
    <t>market for acetone, liquid</t>
  </si>
  <si>
    <t>acetone, liquid</t>
  </si>
  <si>
    <t>market for nitrogen, liquid</t>
  </si>
  <si>
    <t>nitrogen, liquid</t>
  </si>
  <si>
    <t>database</t>
  </si>
  <si>
    <t>aluminium, primary, ingot</t>
  </si>
  <si>
    <t>market for plastic processing factory</t>
  </si>
  <si>
    <t>plastic processing factory</t>
  </si>
  <si>
    <t>batteries</t>
  </si>
  <si>
    <t xml:space="preserve">market for methane sulfonic acid </t>
  </si>
  <si>
    <t>methane sulfonic acid</t>
  </si>
  <si>
    <t>market for hydrogen fluoride</t>
  </si>
  <si>
    <t>hydrogen fluoride</t>
  </si>
  <si>
    <t>CF3SO2NHNa</t>
  </si>
  <si>
    <t>market for cooling energy</t>
  </si>
  <si>
    <t>cooling energy</t>
  </si>
  <si>
    <t>market for methanol</t>
  </si>
  <si>
    <t>methanol</t>
  </si>
  <si>
    <t>market for sodium methoxide</t>
  </si>
  <si>
    <t>sodium methoxide</t>
  </si>
  <si>
    <t>market for steam, in chemical industry</t>
  </si>
  <si>
    <t>steam, in chemical industry</t>
  </si>
  <si>
    <t>(Me3Si)2NH</t>
  </si>
  <si>
    <t>trimethylchlorosilane</t>
  </si>
  <si>
    <t>CF3SO2NNaSiMe3</t>
  </si>
  <si>
    <t>(CF3SO2)2NNa</t>
  </si>
  <si>
    <t>market for tetrahydrofuran</t>
  </si>
  <si>
    <t>tetrahydrofuran</t>
  </si>
  <si>
    <t>market for dichloromethane</t>
  </si>
  <si>
    <t>dichloromethane</t>
  </si>
  <si>
    <t>(CF3SO2)2NH</t>
  </si>
  <si>
    <t>lithium carbonate</t>
  </si>
  <si>
    <t>Pluronic P123</t>
  </si>
  <si>
    <t>market for ethylene oxide</t>
  </si>
  <si>
    <t>ethylene oxide</t>
  </si>
  <si>
    <t>SBA-15</t>
  </si>
  <si>
    <t xml:space="preserve">market for tetraethyl orthosilicate </t>
  </si>
  <si>
    <t xml:space="preserve">tetraethyl orthosilicate </t>
  </si>
  <si>
    <t>market for hydrochloric acid, without water, in 30% solution state</t>
  </si>
  <si>
    <t>hydrochloric acid, without water, in 30% solution state</t>
  </si>
  <si>
    <t>CMK-3</t>
  </si>
  <si>
    <t>market for sugar, from sugar beet</t>
  </si>
  <si>
    <t>sugar, from sugar beet</t>
  </si>
  <si>
    <t>lithium foil</t>
  </si>
  <si>
    <t>electrolysis of lithium chloride</t>
  </si>
  <si>
    <t>lithium</t>
  </si>
  <si>
    <t>separator</t>
  </si>
  <si>
    <t>market for fleece, polyethylene</t>
  </si>
  <si>
    <t>fleece, polyethylene</t>
  </si>
  <si>
    <t>cathode</t>
  </si>
  <si>
    <t>market for sulfur</t>
  </si>
  <si>
    <t>sulfur</t>
  </si>
  <si>
    <t>market for acetonitrile</t>
  </si>
  <si>
    <t>acetonitrile</t>
  </si>
  <si>
    <t>aluminium foil</t>
  </si>
  <si>
    <t>electrolyte</t>
  </si>
  <si>
    <t>DOL</t>
  </si>
  <si>
    <t>ethylene glycol dimethyl ether production</t>
  </si>
  <si>
    <t>ethylene glycol dimethyl ether</t>
  </si>
  <si>
    <t>LiNO3</t>
  </si>
  <si>
    <t>battery pouch</t>
  </si>
  <si>
    <t>negative tab</t>
  </si>
  <si>
    <t>positive tab</t>
  </si>
  <si>
    <t>market for precious metal refinery</t>
  </si>
  <si>
    <t>precious metal refinery</t>
  </si>
  <si>
    <t>market for electronic component factory</t>
  </si>
  <si>
    <t>electronic component factory</t>
  </si>
  <si>
    <t>operating battery factory</t>
  </si>
  <si>
    <t>aluminium busbar</t>
  </si>
  <si>
    <t>bimetallic busbar</t>
  </si>
  <si>
    <t>copper busbar</t>
  </si>
  <si>
    <t>market for steel, low-alloyed</t>
  </si>
  <si>
    <t>steel, low-alloyed</t>
  </si>
  <si>
    <t>market for metal working, average for steel product manufacturing</t>
  </si>
  <si>
    <t>metal working, average for steel product manufacturing</t>
  </si>
  <si>
    <t>BMS</t>
  </si>
  <si>
    <t>high voltage system</t>
  </si>
  <si>
    <t>low voltage system</t>
  </si>
  <si>
    <t>market for acrylonitrile-butadiene-styrene copolymer</t>
  </si>
  <si>
    <t>acrylonitrile-butadiene-styrene copolymer</t>
  </si>
  <si>
    <t>market for brass</t>
  </si>
  <si>
    <t>BMS board, assembled, w/o external connector</t>
  </si>
  <si>
    <t>brass</t>
  </si>
  <si>
    <t>market for casting, brass</t>
  </si>
  <si>
    <t>IBIS fasteners</t>
  </si>
  <si>
    <t>logic board, assembled, with external connector</t>
  </si>
  <si>
    <t>BMS board and devices, unassembled</t>
  </si>
  <si>
    <t>square meter</t>
  </si>
  <si>
    <t>market for capacitor, electrolyte type, &lt; 2cm height</t>
  </si>
  <si>
    <t>capacitor, electrolyte type, &lt; 2cm height</t>
  </si>
  <si>
    <t>market for capacitor, for surface-mounting</t>
  </si>
  <si>
    <t>capacitor, for surface-mounting</t>
  </si>
  <si>
    <t>market for diode, glass-, for surface-mounting</t>
  </si>
  <si>
    <t>diode, glass-, for surface-mounting</t>
  </si>
  <si>
    <t>market for electric connector, wire clamp</t>
  </si>
  <si>
    <t>electric connector, wire clamp</t>
  </si>
  <si>
    <t>market for inductor, low value multilayer chip</t>
  </si>
  <si>
    <t>inductor, low value multilayer chip</t>
  </si>
  <si>
    <t>market for inductor, miniature radio frequency chip</t>
  </si>
  <si>
    <t>inductor, miniature radio frequency chip</t>
  </si>
  <si>
    <t>market for inductor, ring core choke type</t>
  </si>
  <si>
    <t>inductor, ring core choke type</t>
  </si>
  <si>
    <t>market for integrated circuit, logic type</t>
  </si>
  <si>
    <t>integrated circuit, logic type</t>
  </si>
  <si>
    <t>market for integrated circuit, memory type</t>
  </si>
  <si>
    <t>integrated circuit, memory type</t>
  </si>
  <si>
    <t>market for light emitting diode</t>
  </si>
  <si>
    <t>light emitting diode</t>
  </si>
  <si>
    <t>market for resistor, surface-mounted</t>
  </si>
  <si>
    <t>resistor, surface-mounted</t>
  </si>
  <si>
    <t>market for switch, toggle type</t>
  </si>
  <si>
    <t>switch, toggle type</t>
  </si>
  <si>
    <t>market for transistor, surface-mounted</t>
  </si>
  <si>
    <t>transistor, surface-mounted</t>
  </si>
  <si>
    <t>market for [thio]carbamate-compound</t>
  </si>
  <si>
    <t>[thio]carbamate-compound</t>
  </si>
  <si>
    <t>market for butyl acetate</t>
  </si>
  <si>
    <t>butyl acetate</t>
  </si>
  <si>
    <t>market for dipropylene glycol monomethyl ether</t>
  </si>
  <si>
    <t>dipropylene glycol monomethyl ether</t>
  </si>
  <si>
    <t>market for isohexane</t>
  </si>
  <si>
    <t>isohexane</t>
  </si>
  <si>
    <t>market for monoethanolamine</t>
  </si>
  <si>
    <t>monoethanolamine</t>
  </si>
  <si>
    <t>market for solder, paste, Sn95.5Ag3.9Cu0.6, for electronics industry</t>
  </si>
  <si>
    <t>solder, paste, Sn95.5Ag3.9Cu0.6, for electronics industry</t>
  </si>
  <si>
    <t>market for hazardous waste, for incineration</t>
  </si>
  <si>
    <t>hazardous waste, for incineration</t>
  </si>
  <si>
    <t>Ethanol</t>
  </si>
  <si>
    <t>market for adipic acid</t>
  </si>
  <si>
    <t>adipic acid</t>
  </si>
  <si>
    <t>market for aluminium, primary, ingot</t>
  </si>
  <si>
    <t>market for cable, ribbon cable, 20-pin, with plugs</t>
  </si>
  <si>
    <t>cable, ribbon cable, 20-pin, with plugs</t>
  </si>
  <si>
    <t>market for copper scrap, sorted, pressed</t>
  </si>
  <si>
    <t>copper scrap, sorted, pressed</t>
  </si>
  <si>
    <t>market for copper, cathode</t>
  </si>
  <si>
    <t>copper, cathode</t>
  </si>
  <si>
    <t>market for metal working, average for aluminium product manufacturing</t>
  </si>
  <si>
    <t>metal working, average for aluminium product manufacturing</t>
  </si>
  <si>
    <t>metal working, average for copper product manufacturing</t>
  </si>
  <si>
    <t>metal working, average for metal product manufacturing</t>
  </si>
  <si>
    <t>market for nylon 6-6</t>
  </si>
  <si>
    <t>nylon 6-6</t>
  </si>
  <si>
    <t>market for polyphenylene sulfide</t>
  </si>
  <si>
    <t>polyphenylene sulfide</t>
  </si>
  <si>
    <t>market for synthetic rubber</t>
  </si>
  <si>
    <t>synthetic rubber</t>
  </si>
  <si>
    <t>market for tin</t>
  </si>
  <si>
    <t>tin</t>
  </si>
  <si>
    <t>market for electronic component, passive, unspecified</t>
  </si>
  <si>
    <t>electronic component, passive, unspecified</t>
  </si>
  <si>
    <t>battery rack</t>
  </si>
  <si>
    <t>market for cable, unspecified</t>
  </si>
  <si>
    <t>cable, unspecified</t>
  </si>
  <si>
    <t>market for fan, for power supply unit, desktop computer</t>
  </si>
  <si>
    <t>fan, for power supply unit, desktop computer</t>
  </si>
  <si>
    <t>rack housing</t>
  </si>
  <si>
    <t>market for powder coat, steel</t>
  </si>
  <si>
    <t>powder coat, steel</t>
  </si>
  <si>
    <t>fire suppression system</t>
  </si>
  <si>
    <t>carbon dioxide, liquid</t>
  </si>
  <si>
    <t>installation</t>
  </si>
  <si>
    <t>market for intermodal shipping container, 40-foot</t>
  </si>
  <si>
    <t>intermodal shipping container, 40-foot</t>
  </si>
  <si>
    <t>market for inverter, 500kW</t>
  </si>
  <si>
    <t>inverter, 500kW</t>
  </si>
  <si>
    <t>delivered electricity to the grid</t>
  </si>
  <si>
    <t>DE</t>
  </si>
  <si>
    <t>market for sulfur hexafluoride, liquid</t>
  </si>
  <si>
    <t>sulfur hexafluoride, liquid</t>
  </si>
  <si>
    <t>market for transmission network, electricity, medium voltage</t>
  </si>
  <si>
    <t>kilometer</t>
  </si>
  <si>
    <t>transmission network, electricity, medium voltage</t>
  </si>
  <si>
    <t>Sulfur hexafluoride</t>
  </si>
  <si>
    <t>electricity production, wind, 1-3MW turbine, onshore</t>
  </si>
  <si>
    <t>electricity, high voltage</t>
  </si>
  <si>
    <t>disassembled installation</t>
  </si>
  <si>
    <t>disassembled battery module</t>
  </si>
  <si>
    <t>market for aluminium, cast alloy</t>
  </si>
  <si>
    <t>aluminium, cast alloy</t>
  </si>
  <si>
    <t>market for metal working, average for copper product manufacturing</t>
  </si>
  <si>
    <t xml:space="preserve">market for metal working factory </t>
  </si>
  <si>
    <t>deactivated cell</t>
  </si>
  <si>
    <t>market for sodium hydroxide, without water, in 50% solution state</t>
  </si>
  <si>
    <t>market for soda ash, dense</t>
  </si>
  <si>
    <t>soda ash, dense</t>
  </si>
  <si>
    <t>market for nitric acid, without water, in 50% solution state</t>
  </si>
  <si>
    <t>market for hydrogen peroxide, without water, in 50% solution state</t>
  </si>
  <si>
    <t>market for carbon dioxide, in chemical industry</t>
  </si>
  <si>
    <t>carbon dioxide, in chemical industry</t>
  </si>
  <si>
    <t>market for municipal solid waste</t>
  </si>
  <si>
    <t>municipal solid waste</t>
  </si>
  <si>
    <t>market for aluminium scrap, post-consumer</t>
  </si>
  <si>
    <t>aluminium scrap, post-consumer</t>
  </si>
  <si>
    <t>market for scrap copper</t>
  </si>
  <si>
    <t>scrap copper</t>
  </si>
  <si>
    <t>market for scrap steel</t>
  </si>
  <si>
    <t>scrap steel</t>
  </si>
  <si>
    <t>market for electronics scrap</t>
  </si>
  <si>
    <t>electronics scrap</t>
  </si>
  <si>
    <t>market group for heat, district or industrial, natural gas</t>
  </si>
  <si>
    <t>market for heat, from steam, in chemical industry</t>
  </si>
  <si>
    <t>heat, from steam, in chemical industry</t>
  </si>
  <si>
    <t>market for methylchloride</t>
  </si>
  <si>
    <t>methylchloride</t>
  </si>
  <si>
    <t>market for silicon, metallurgical grade</t>
  </si>
  <si>
    <t>silicon, metallurgical grade</t>
  </si>
  <si>
    <t>market group for tap water</t>
  </si>
  <si>
    <t>tap water</t>
  </si>
  <si>
    <t>CH</t>
  </si>
  <si>
    <t>water</t>
  </si>
  <si>
    <t>market for ethylene glycol</t>
  </si>
  <si>
    <t>ethylene glycol</t>
  </si>
  <si>
    <t>market for formaldehyde</t>
  </si>
  <si>
    <t>formaldehyde</t>
  </si>
  <si>
    <t>market for polyethylene, low density, granulate</t>
  </si>
  <si>
    <t>polyethylene, low density, granulate</t>
  </si>
  <si>
    <t>market for lithium hydroxide</t>
  </si>
  <si>
    <t>lithium hydroxide</t>
  </si>
  <si>
    <t>nitric acid, without water, in 50% solution state</t>
  </si>
  <si>
    <t>Carbon dioxide, fossil</t>
  </si>
  <si>
    <t>market for aluminium scrap, new</t>
  </si>
  <si>
    <t>aluminium scrap, new</t>
  </si>
  <si>
    <t>market for sheet rolling, copper</t>
  </si>
  <si>
    <t>sheet rolling, copper</t>
  </si>
  <si>
    <t>Comment</t>
  </si>
  <si>
    <t>trifluoromethanesulphonyl fluoride (CF3SO2F)</t>
  </si>
  <si>
    <t>Originally from  Wickerts et al. (2023). Prospective Life Cycle Assessment of Lithium-Sulfur Batteries for Stationary Energy Storage. ACS Sustainable Chemistry &amp; Engineering. Synthesis from Desmarteau, D. D., &amp; Witz, M. (1991). N-fluoro-bis (trifluoromethanesulfonyl) imide. An improved synthesis. Journal of fluorine chemistry, 52(1), 7-12. Scaled-up production based on Piccinno, F., Hischier, R., Seeger, S., &amp; Som, C. (2016). From laboratory to industrial scale: a scale-up framework for chemical processes in life cycle assessment studies. Journal of Cleaner Production, 135, 1085-1097.</t>
  </si>
  <si>
    <t>natural resource::in water</t>
  </si>
  <si>
    <t>Originally from  Wickerts et al. (2023). Prospective Life Cycle Assessment of Lithium-Sulfur Batteries for Stationary Energy Storage. ACS Sustainable Chemistry &amp; Engineering. Ecoinvent process, modified based on Wickerts et al. (2021). Prospective Life-Cycle Modeling of Quantum Dot Nanoparticles for Use in Photon Upconversion Devices. ACS Sustainable Chemistry &amp; Engineering, 9(14), 5187-5195.</t>
  </si>
  <si>
    <t>water::surface water</t>
  </si>
  <si>
    <t>Originally from  Wickerts et al. (2023). Prospective Life Cycle Assessment of Lithium-Sulfur Batteries for Stationary Energy Storage. ACS Sustainable Chemistry &amp; Engineering.. Based on Deng et al. (2017). Life cycle assessment of lithium sulfur battery for electric vehicles. Journal of Power Sources, 343, 284-295.</t>
  </si>
  <si>
    <t>Originally from  Wickerts et al. (2023). Prospective Life Cycle Assessment of Lithium-Sulfur Batteries for Stationary Energy Storage. ACS Sustainable Chemistry &amp; Engineering. Based on Deng et al. (2017). Life cycle assessment of lithium sulfur battery for electric vehicles. Journal of Power Sources, 343, 284-295.</t>
  </si>
  <si>
    <t>Originally from  Wickerts et al. (2023). Prospective Life Cycle Assessment of Lithium-Sulfur Batteries for Stationary Energy Storage. ACS Sustainable Chemistry &amp; Engineering. General polymerization reaction from Moulijn et al. (2013), reaction temperature from Noshay and McGrath (1977), upscaling based on Piccinno et al. (2016)</t>
  </si>
  <si>
    <t>Originally from  Wickerts et al. (2023). Prospective Life Cycle Assessment of Lithium-Sulfur Batteries for Stationary Energy Storage. ACS Sustainable Chemistry &amp; Engineering. Synthesis from Jun et al., upscaling based on Piccinno et al. (2016)</t>
  </si>
  <si>
    <t>Originally from  Wickerts et al. (2023). Prospective Life Cycle Assessment of Lithium-Sulfur Batteries for Stationary Energy Storage. ACS Sustainable Chemistry &amp; Engineering. Based on data and descriptions from Deng et al. (2017), Chordia et al. (2021), Heimes et al. (2018) and Schnell et al. (2018)</t>
  </si>
  <si>
    <t>Originally from  Wickerts et al. (2023). Prospective Life Cycle Assessment of Lithium-Sulfur Batteries for Stationary Energy Storage. ACS Sustainable Chemistry &amp; Engineering. Based on Li et al. (2014)</t>
  </si>
  <si>
    <t>Originally from  Wickerts et al. (2023). Prospective Life Cycle Assessment of Lithium-Sulfur Batteries for Stationary Energy Storage. ACS Sustainable Chemistry &amp; Engineering.. Obtained from Chordia et al. (2021)</t>
  </si>
  <si>
    <t>Originally from  Wickerts et al. (2023). Prospective Life Cycle Assessment of Lithium-Sulfur Batteries for Stationary Energy Storage. ACS Sustainable Chemistry &amp; Engineering. Based on Arvidsson et al. (2018) and Kolosnitsyn and Karaseva (2015)</t>
  </si>
  <si>
    <t>Originally from  Wickerts et al. (2023). Prospective Life Cycle Assessment of Lithium-Sulfur Batteries for Stationary Energy Storage. ACS Sustainable Chemistry &amp; Engineering. Based on Chordia et al. (2021)</t>
  </si>
  <si>
    <t>Originally from  Wickerts et al. (2023). Prospective Life Cycle Assessment of Lithium-Sulfur Batteries for Stationary Energy Storage. ACS Sustainable Chemistry &amp; Engineering. Based on Ellingsen et al. (2014)</t>
  </si>
  <si>
    <t>Originally from  Wickerts et al. (2023). Prospective Life Cycle Assessment of Lithium-Sulfur Batteries for Stationary Energy Storage. ACS Sustainable Chemistry &amp; Engineering. Adapted from Chordia et al. (2021)</t>
  </si>
  <si>
    <t>Originally from  Wickerts et al. (2023). Prospective Life Cycle Assessment of Lithium-Sulfur Batteries for Stationary Energy Storage. ACS Sustainable Chemistry &amp; Engineering. Obtained from Chordia et al. (2021)</t>
  </si>
  <si>
    <t>Originally from  Wickerts et al. (2023). Prospective Life Cycle Assessment of Lithium-Sulfur Batteries for Stationary Energy Storage. ACS Sustainable Chemistry &amp; Engineering. Based on Ainsworth (2016), Peters and Weil (2017), Ellingsen et al. (2014)</t>
  </si>
  <si>
    <t>Originally from  Wickerts et al. (2023). Prospective Life Cycle Assessment of Lithium-Sulfur Batteries for Stationary Energy Storage. ACS Sustainable Chemistry &amp; Engineering. Obtained from Ellingsen et al. (2014)</t>
  </si>
  <si>
    <t>Originally from  Wickerts et al. (2023). Prospective Life Cycle Assessment of Lithium-Sulfur Batteries for Stationary Energy Storage. ACS Sustainable Chemistry &amp; Engineering. Production of the BMS components is based on Nordelöf and Alatalo (2018), and Ellingsen et al. (2014)</t>
  </si>
  <si>
    <t>Originally from  Wickerts et al. (2023). Prospective Life Cycle Assessment of Lithium-Sulfur Batteries for Stationary Energy Storage. ACS Sustainable Chemistry &amp; Engineering. Obtained from first author of Nordelöf and Alatalo (2018), Nordelöf et al. (2019) and Nordelöf (2019)</t>
  </si>
  <si>
    <t>NMVOC, non-methane volatile organic compounds</t>
  </si>
  <si>
    <t>Originally from  Wickerts et al. (2023). Prospective Life Cycle Assessment of Lithium-Sulfur Batteries for Stationary Energy Storage. ACS Sustainable Chemistry &amp; Engineering. Based on data from Peters and Weil (2017), Ainsworth (2016), Ellingsen et al. (2014), Pellow et al. (2020)</t>
  </si>
  <si>
    <t>Originally from  Wickerts et al. (2023). Prospective Life Cycle Assessment of Lithium-Sulfur Batteries for Stationary Energy Storage. ACS Sustainable Chemistry &amp; Engineering. Based on data from Peters and Weil (2017)</t>
  </si>
  <si>
    <t>Originally from  Wickerts et al. (2023). Prospective Life Cycle Assessment of Lithium-Sulfur Batteries for Stationary Energy Storage. ACS Sustainable Chemistry &amp; Engineering. Based on data from Pellow et al. (2020)</t>
  </si>
  <si>
    <t>Originally from  Wickerts et al. (2023). Prospective Life Cycle Assessment of Lithium-Sulfur Batteries for Stationary Energy Storage. ACS Sustainable Chemistry &amp; Engineering. Based on proxies from Pellow et al. (2020)</t>
  </si>
  <si>
    <t>Originally from  Wickerts et al. (2023). Prospective Life Cycle Assessment of Lithium-Sulfur Batteries for Stationary Energy Storage. ACS Sustainable Chemistry &amp; Engineering.</t>
  </si>
  <si>
    <t>trifluoromethanesulphonyl fluoride (CF3SO2F) production, for LiS battery</t>
  </si>
  <si>
    <t>CF3SO2NHNa production, for LiS battery</t>
  </si>
  <si>
    <r>
      <t>(Me</t>
    </r>
    <r>
      <rPr>
        <b/>
        <vertAlign val="subscript"/>
        <sz val="12"/>
        <color theme="1"/>
        <rFont val="Calibri"/>
        <family val="2"/>
        <scheme val="minor"/>
      </rPr>
      <t>3</t>
    </r>
    <r>
      <rPr>
        <b/>
        <sz val="12"/>
        <color theme="1"/>
        <rFont val="Calibri"/>
        <family val="2"/>
        <scheme val="minor"/>
      </rPr>
      <t>Si)</t>
    </r>
    <r>
      <rPr>
        <b/>
        <vertAlign val="subscript"/>
        <sz val="12"/>
        <color theme="1"/>
        <rFont val="Calibri"/>
        <family val="2"/>
        <scheme val="minor"/>
      </rPr>
      <t>2</t>
    </r>
    <r>
      <rPr>
        <b/>
        <sz val="12"/>
        <color theme="1"/>
        <rFont val="Calibri"/>
        <family val="2"/>
        <scheme val="minor"/>
      </rPr>
      <t>NH production, for LiS battery</t>
    </r>
  </si>
  <si>
    <t>(Me3Si)2NH production, for LiS battery</t>
  </si>
  <si>
    <t>trimethylchlorosilane production, for LiS battery</t>
  </si>
  <si>
    <r>
      <t>CF</t>
    </r>
    <r>
      <rPr>
        <b/>
        <vertAlign val="subscript"/>
        <sz val="12"/>
        <color rgb="FF000000"/>
        <rFont val="Calibri"/>
        <family val="2"/>
        <scheme val="minor"/>
      </rPr>
      <t>3</t>
    </r>
    <r>
      <rPr>
        <b/>
        <sz val="12"/>
        <color rgb="FF000000"/>
        <rFont val="Calibri"/>
        <family val="2"/>
        <scheme val="minor"/>
      </rPr>
      <t>SO</t>
    </r>
    <r>
      <rPr>
        <b/>
        <vertAlign val="subscript"/>
        <sz val="12"/>
        <color rgb="FF000000"/>
        <rFont val="Calibri"/>
        <family val="2"/>
        <scheme val="minor"/>
      </rPr>
      <t>2</t>
    </r>
    <r>
      <rPr>
        <b/>
        <sz val="12"/>
        <color rgb="FF000000"/>
        <rFont val="Calibri"/>
        <family val="2"/>
        <scheme val="minor"/>
      </rPr>
      <t>NNaSiMe</t>
    </r>
    <r>
      <rPr>
        <b/>
        <vertAlign val="subscript"/>
        <sz val="12"/>
        <color rgb="FF000000"/>
        <rFont val="Calibri"/>
        <family val="2"/>
        <scheme val="minor"/>
      </rPr>
      <t>3</t>
    </r>
    <r>
      <rPr>
        <b/>
        <sz val="12"/>
        <color rgb="FF000000"/>
        <rFont val="Calibri"/>
        <family val="2"/>
        <scheme val="minor"/>
      </rPr>
      <t xml:space="preserve"> </t>
    </r>
    <r>
      <rPr>
        <b/>
        <sz val="12"/>
        <color theme="1"/>
        <rFont val="Calibri"/>
        <family val="2"/>
        <scheme val="minor"/>
      </rPr>
      <t>production</t>
    </r>
    <r>
      <rPr>
        <b/>
        <sz val="12"/>
        <color rgb="FF000000"/>
        <rFont val="Calibri"/>
        <family val="2"/>
        <scheme val="minor"/>
      </rPr>
      <t>, for LiS battery</t>
    </r>
  </si>
  <si>
    <t>CF3SO2NNaSiMe3 production, for LiS battery</t>
  </si>
  <si>
    <t>(CF3SO2)2NNa production, for LiS battery</t>
  </si>
  <si>
    <t>(CF3SO2)2NH production, for LiS battery</t>
  </si>
  <si>
    <t>DOL production, for LiS battery</t>
  </si>
  <si>
    <t>LiNO3 production, for LiS battery</t>
  </si>
  <si>
    <t>Pluronic P123 production, for LiS battery</t>
  </si>
  <si>
    <t>SBA-15 production, for LiS battery</t>
  </si>
  <si>
    <t>CMK-3 production, for LiS battery</t>
  </si>
  <si>
    <t>lithium foil production, for LiS battery</t>
  </si>
  <si>
    <t>separator production, for LiS battery</t>
  </si>
  <si>
    <t>aluminium foil production, for LiS battery</t>
  </si>
  <si>
    <t>cathode production, for LiS battery</t>
  </si>
  <si>
    <t>electrolyte mixing and feeding, for LiS battery</t>
  </si>
  <si>
    <t>battery pouch production, for LiS battery</t>
  </si>
  <si>
    <t>positive tab production, for LiS battery</t>
  </si>
  <si>
    <t>negative tab production, for LiS battery</t>
  </si>
  <si>
    <t>factory construction and operation, for LiS battery</t>
  </si>
  <si>
    <t>battery module production, for LiS battery</t>
  </si>
  <si>
    <t>aluminium busbar production, for LiS battery</t>
  </si>
  <si>
    <t>bimetallic busbar production, for LiS battery</t>
  </si>
  <si>
    <t>copper busbar production, for LiS battery</t>
  </si>
  <si>
    <t>BMS production, for LiS battery</t>
  </si>
  <si>
    <t>high voltage system production, for LiS battery</t>
  </si>
  <si>
    <t>IBIS fasteners production, for LiS battery</t>
  </si>
  <si>
    <t>selective soldering for mounting larger external connector on BMS board, for LiS battery</t>
  </si>
  <si>
    <t>low voltage system production, for LiS battery</t>
  </si>
  <si>
    <t>Board components and panel input to logic board, for LiS battery</t>
  </si>
  <si>
    <t>board components and panel input to logic board, for LiS battery</t>
  </si>
  <si>
    <t>printed circuit board assembly, for LiS battery</t>
  </si>
  <si>
    <t>battery rack production, for LiS battery</t>
  </si>
  <si>
    <t>rack housing production, for LiS battery</t>
  </si>
  <si>
    <t>fire suppression system production, for LiS battery</t>
  </si>
  <si>
    <t>installation production, for LiS battery</t>
  </si>
  <si>
    <t>market for electricity, medium voltage, for LiS battery</t>
  </si>
  <si>
    <t>electricity voltage transformation from high to medium voltage, for LiS battery</t>
  </si>
  <si>
    <t>installation disassembly, for LiS battery</t>
  </si>
  <si>
    <t>battery module disassembly, for LiS battery</t>
  </si>
  <si>
    <t>battery cell deactivation, for LiS battery</t>
  </si>
  <si>
    <t>cell separation and grinding, for LiS battery</t>
  </si>
  <si>
    <t>hydrometallurgical recycling, for LiS battery</t>
  </si>
  <si>
    <t>LiTFSi, (CF3SO2)2NLi, production, for LiS battery</t>
  </si>
  <si>
    <t>LiTFSi, (CF3SO2)2NLi</t>
  </si>
  <si>
    <t>Multiplied by 10e6 to convert from gwh to kwh</t>
  </si>
  <si>
    <t>Multiplied by 10e6 to convert from TJ to MJ</t>
  </si>
  <si>
    <t>Location changed from "GLO" to "RoW". There is no GLO market for this activity</t>
  </si>
  <si>
    <t>Reference product was corrected</t>
  </si>
  <si>
    <t>Multiplied by 10e-3 to convert from kg to cubic meter</t>
  </si>
  <si>
    <t>propylene oxide, liquid</t>
  </si>
  <si>
    <t>use phase, for LiS battery</t>
  </si>
  <si>
    <t>market for propylene oxide, liquid</t>
  </si>
  <si>
    <t>note that this process is adjusted to have a lithium input instead of a aluminium input</t>
  </si>
  <si>
    <t>Multiplied by 10e-3 to convert from gram to kg</t>
  </si>
  <si>
    <t>Multiplied by 10e- to convert from gram to kg</t>
  </si>
  <si>
    <t>Multiplied by 10e3 as reference unit was changed from grams to kg</t>
  </si>
  <si>
    <t>Location changed from RoW to GLO</t>
  </si>
  <si>
    <t>Multiplied by 10e6 to convert from TJ to MJ. Location changed from GLO to RoW</t>
  </si>
  <si>
    <t>mounting, surface mount technology, Pb-free solder</t>
  </si>
  <si>
    <t>market for mounting, surface mount technology, Pb-free solder</t>
  </si>
  <si>
    <t>Activity name and product changed to match EI</t>
  </si>
  <si>
    <t>Location changed from GLO to RoW</t>
  </si>
  <si>
    <t>market for carbon dioxide, liquid</t>
  </si>
  <si>
    <t>market for concrete, normal strength</t>
  </si>
  <si>
    <t>concrete, normal strength</t>
  </si>
  <si>
    <t>Added 'strength' to match EI</t>
  </si>
  <si>
    <t>Original values in SI have been corrected. Additionally, unit changed from MWh to kWh</t>
  </si>
  <si>
    <t>heat production, natural gas, at industrial furnace &gt;100kW</t>
  </si>
  <si>
    <t>Reference product changed to match EI</t>
  </si>
  <si>
    <t>hydrogen peroxide, without water, in 50% solution state</t>
  </si>
  <si>
    <t>Multiplied by 10e-3 to convert from kilogram to cubic meter</t>
  </si>
  <si>
    <t>market for lithium carbonate, battery grade</t>
  </si>
  <si>
    <t>Changed to generic market to make it compatible with metals work</t>
  </si>
  <si>
    <t>lithium carbonate, battery grade</t>
  </si>
  <si>
    <t>Water, cooling, unspecified natural origin</t>
  </si>
  <si>
    <t>Water, river</t>
  </si>
  <si>
    <t>Methane, monochloro-, R-40</t>
  </si>
  <si>
    <t>Dimethyldichlorosilane</t>
  </si>
  <si>
    <t>Water, well, in ground</t>
  </si>
  <si>
    <t>Nitrogen</t>
  </si>
  <si>
    <t>Silicon</t>
  </si>
  <si>
    <t>Water</t>
  </si>
  <si>
    <t>Multiplied by 10e-3 to convert from gram to kg. Then multiplied by (1/0.046) to convert from unit of cell to kg of cell</t>
  </si>
  <si>
    <t>battery cell, LiS</t>
  </si>
  <si>
    <t>Source: Wickerts et al. (2023). Prospective Life Cycle Assessment of Lithium-Sulfur Batteries for Stationary Energy Storage. ACS Sustainable Chemistry &amp; Engineering. https://doi.org/10.1021/acssuschemeng.3c00141</t>
  </si>
  <si>
    <t>This is the functional unit for the cradle-to-grave boundary. Note that we have modified  "market for electricity, medium voltage". The upstream processes are provided below. See more details in the SI of the published paper. Source: Wickerts et al. (2023). Prospective Life Cycle Assessment of Lithium-Sulfur Batteries for Stationary Energy Storage. ACS Sustainable Chemistry &amp; Engineering. https://doi.org/10.1021/acssuschemeng.3c00141</t>
  </si>
  <si>
    <r>
      <t xml:space="preserve">This activity is aggregated to match the requirements of one battery rack, as it is modelled in the lithium-sulfur study. This includes both the BMS on a module level as well as on the rack level. BMS=battery management system. PCB=printed circut board. </t>
    </r>
    <r>
      <rPr>
        <b/>
        <sz val="11"/>
        <color theme="1"/>
        <rFont val="Calibri"/>
        <family val="2"/>
        <scheme val="minor"/>
      </rPr>
      <t>Source: Wickerts et al. (2023). Prospective Life Cycle Assessment of Lithium-Sulfur Batteries for Stationary Energy Storage. ACS Sustainable Chemistry &amp; Engineering. https://doi.org/10.1021/acssuschemeng.3c00141</t>
    </r>
  </si>
  <si>
    <t>Note that this is the updated dataset obtained from the published correction from Chordia et al. (2021) (which was not used in our published study). Source: Wickerts et al. (2023). Prospective Life Cycle Assessment of Lithium-Sulfur Batteries for Stationary Energy Storage. ACS Sustainable Chemistry &amp; Engineering. https://doi.org/10.1021/acssuschemeng.3c00141</t>
  </si>
  <si>
    <t>this is LiTFSI. Source: Wickerts et al. (2023). Prospective Life Cycle Assessment of Lithium-Sulfur Batteries for Stationary Energy Storage. ACS Sustainable Chemistry &amp; Engineering. https://doi.org/10.1021/acssuschemeng.3c00141</t>
  </si>
  <si>
    <t>This is a multi-output process. As openLCA (which I used in this study) can handle this kind of processes, I have not done any allocation in the dataset, but instead used the allocation-function in OpenLCA. This dataset is mass-allocated to the product "trimethylchlorosilane" (3%w/w) in the study. Source: Wickerts et al. (2023). Prospective Life Cycle Assessment of Lithium-Sulfur Batteries for Stationary Energy Storage. ACS Sustainable Chemistry &amp; Engineering. https://doi.org/10.1021/acssuschemeng.3c00141</t>
  </si>
  <si>
    <t>Specific energy density: 150 Wh/kg. Projected up to 500 Wh/kg in an optimistic future || Cycle life: 1500 || Lifetime: 225 kWh/kg.Source: Wickerts et al. (2023). Prospective Life Cycle Assessment of Lithium-Sulfur Batteries for Stationary Energy Storage. ACS Sustainable Chemistry &amp; Engineering. https://doi.org/10.1021/acssuschemeng.3c00141</t>
  </si>
  <si>
    <t>battery, LiS module</t>
  </si>
  <si>
    <t>Original value multiplied by 0.03 to solve mass-allocation - and then divided by 0.03 to scale it to the production of 1 kg</t>
  </si>
  <si>
    <t>Original values in SI have been corrected. The specific electricity market that was created for the paper has been deleted and unified under the conventional market in Ecoinvent</t>
  </si>
  <si>
    <t>multiplied by (1/0.046) to convert from unit of cell to kg of cell</t>
  </si>
  <si>
    <t>Converted from battery unit to kilogram of battery. The size (41 litre) and total weight (25 kg) of a battery module, as well as the total battery cell weight in one module (19 kg), are obtained from Ainsworth</t>
  </si>
  <si>
    <t>converted from unit to kilogram</t>
  </si>
  <si>
    <t>converted from 'unit' to 'kilogram'</t>
  </si>
  <si>
    <t>Changed to negative</t>
  </si>
  <si>
    <t>EoL phase was not being considered</t>
  </si>
  <si>
    <t>cells to deactivation</t>
  </si>
  <si>
    <t>market for waste plastic, consumer electronics</t>
  </si>
  <si>
    <t>waste plastic, consumer electronics</t>
  </si>
  <si>
    <t>shredding and sorting, cell, for LiS battery</t>
  </si>
  <si>
    <t>shredded and sorted cell components</t>
  </si>
  <si>
    <t xml:space="preserve">shredded and sorted cell components </t>
  </si>
  <si>
    <t xml:space="preserve">shredded and sorted module components </t>
  </si>
  <si>
    <t>shredded and sorted module components</t>
  </si>
  <si>
    <t>shredding and sorting, module, for LiS battery</t>
  </si>
  <si>
    <t>shredding and sorting, installation, for LiS battery</t>
  </si>
  <si>
    <t xml:space="preserve">shredded and sorted installation components </t>
  </si>
  <si>
    <t>Market for aluminium or steel? Original inventory was not consistent</t>
  </si>
  <si>
    <t>Multiplied by 10e-3 to convert from kg to cubic meter. This should be negative, right?</t>
  </si>
  <si>
    <t>Should be negative</t>
  </si>
  <si>
    <t>Should be negative?</t>
  </si>
  <si>
    <t>market for extrusion, plastic film</t>
  </si>
  <si>
    <t>extrusion, plastic film</t>
  </si>
  <si>
    <t>battery cell production, Li-S</t>
  </si>
  <si>
    <t>battery cell</t>
  </si>
  <si>
    <t>A cell weight of 46 g is modeled, due to the slight difference in cell weight of the different cell compositions. The number of formed cells required to provide the function depends on the specific energy density. Consequently, fewer cells are required in the technical performance and combined scenarios because of the higher specific energy density considered in those scenarios. SI. S3.6.6. Source: Wickerts et al. (2023). Prospective Life Cycle Assessment of Lithium-Sulfur Batteries for Stationary Energy Storage. ACS Sustainable Chemistry &amp; Engineering. https://doi.org/10.1021/acssuschemeng.3c00141</t>
  </si>
  <si>
    <t>battery cell assembly, Li-S</t>
  </si>
  <si>
    <t>Originally from  Wickerts et al. (2023). Prospective Life Cycle Assessment of Lithium-Sulfur Batteries for Stationary Energy Storage. ACS Sustainable Chemistry &amp; Engineering. Based on Chordia et al. (2021).</t>
  </si>
  <si>
    <t>Source: Wickerts et al. (2023). Prospective Life Cycle Assessment of Lithium-Sulfur Batteries for Stationary Energy Storage. ACS Sustainable Chemistry &amp; Engineering. https://doi.org/10.1021/acssuschemeng.3c00141. Manufacturing of Li-S cells was based on the work by Chordia, M.; Nordelöf, A.; Ellingsen, L. A.-W. Environmental life cycle implications of upscaling lithium-ion battery production. Int. J. Life Cycle Assess. 2021, 26, 2024– 2039,  DOI: 10.1007/s11367-021-01976-0 8. Note that the factory construction and operation is included in this activity, and not in the "1 kWh storage capacity" as it is in the supporting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</si>
</sst>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
    <numFmt numFmtId="167" formatCode="0E+00"/>
    <numFmt numFmtId="168" formatCode="0.0E+00"/>
    <numFmt numFmtId="169" formatCode="0.00000"/>
    <numFmt numFmtId="170" formatCode="0.000000"/>
  </numFmts>
  <fonts count="1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2"/>
      <color theme="1"/>
      <name val="Times New Roman"/>
      <family val="1"/>
    </font>
    <font>
      <b/>
      <vertAlign val="subscript"/>
      <sz val="12"/>
      <color theme="1"/>
      <name val="Calibri"/>
      <family val="2"/>
      <scheme val="minor"/>
    </font>
    <font>
      <b/>
      <sz val="12"/>
      <color rgb="FF000000"/>
      <name val="Calibri"/>
      <family val="2"/>
      <scheme val="minor"/>
    </font>
    <font>
      <b/>
      <vertAlign val="subscript"/>
      <sz val="12"/>
      <color rgb="FF000000"/>
      <name val="Calibri"/>
      <family val="2"/>
      <scheme val="minor"/>
    </font>
    <font>
      <sz val="11"/>
      <color theme="1"/>
      <name val="Calibri (Body)"/>
    </font>
    <font>
      <sz val="11"/>
      <color rgb="FF000000"/>
      <name val="Calibri"/>
      <family val="2"/>
      <scheme val="minor"/>
    </font>
    <font>
      <b/>
      <sz val="11"/>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4" fillId="0" borderId="0"/>
    <xf numFmtId="9" fontId="4" fillId="0" borderId="0" applyFont="0" applyFill="0" applyBorder="0" applyAlignment="0" applyProtection="0"/>
  </cellStyleXfs>
  <cellXfs count="27">
    <xf numFmtId="0" fontId="0" fillId="0" borderId="0" xfId="0"/>
    <xf numFmtId="0" fontId="6" fillId="0" borderId="0" xfId="0" applyFont="1"/>
    <xf numFmtId="0" fontId="5" fillId="0" borderId="0" xfId="0" applyFont="1"/>
    <xf numFmtId="11" fontId="0" fillId="0" borderId="0" xfId="0" applyNumberFormat="1"/>
    <xf numFmtId="165" fontId="0" fillId="0" borderId="0" xfId="0" applyNumberFormat="1"/>
    <xf numFmtId="2" fontId="0" fillId="0" borderId="0" xfId="0" applyNumberFormat="1"/>
    <xf numFmtId="0" fontId="7" fillId="0" borderId="0" xfId="0" applyFont="1"/>
    <xf numFmtId="166" fontId="0" fillId="0" borderId="0" xfId="0" applyNumberFormat="1"/>
    <xf numFmtId="164" fontId="0" fillId="0" borderId="0" xfId="0" applyNumberFormat="1"/>
    <xf numFmtId="0" fontId="8" fillId="0" borderId="0" xfId="0" applyFont="1"/>
    <xf numFmtId="0" fontId="0" fillId="2" borderId="0" xfId="0" applyFill="1"/>
    <xf numFmtId="0" fontId="10" fillId="0" borderId="0" xfId="0" applyFont="1"/>
    <xf numFmtId="167" fontId="0" fillId="0" borderId="0" xfId="0" applyNumberFormat="1"/>
    <xf numFmtId="168" fontId="0" fillId="0" borderId="0" xfId="0" applyNumberFormat="1"/>
    <xf numFmtId="0" fontId="12" fillId="0" borderId="0" xfId="0" applyFont="1"/>
    <xf numFmtId="0" fontId="13" fillId="0" borderId="0" xfId="0" applyFont="1"/>
    <xf numFmtId="0" fontId="3" fillId="0" borderId="0" xfId="0" applyFont="1"/>
    <xf numFmtId="169" fontId="0" fillId="0" borderId="0" xfId="0" applyNumberFormat="1"/>
    <xf numFmtId="1" fontId="0" fillId="0" borderId="0" xfId="0" applyNumberFormat="1"/>
    <xf numFmtId="0" fontId="14" fillId="0" borderId="0" xfId="0" applyFont="1"/>
    <xf numFmtId="2" fontId="13" fillId="0" borderId="0" xfId="0" applyNumberFormat="1" applyFont="1"/>
    <xf numFmtId="11" fontId="13" fillId="0" borderId="0" xfId="0" applyNumberFormat="1" applyFont="1"/>
    <xf numFmtId="0" fontId="15" fillId="0" borderId="0" xfId="0" applyFont="1"/>
    <xf numFmtId="170" fontId="0" fillId="0" borderId="0" xfId="0" applyNumberFormat="1"/>
    <xf numFmtId="165" fontId="13" fillId="0" borderId="0" xfId="0" applyNumberFormat="1" applyFont="1"/>
    <xf numFmtId="0" fontId="2" fillId="0" borderId="0" xfId="0" applyFont="1"/>
    <xf numFmtId="0" fontId="1" fillId="0" borderId="0" xfId="0" applyFont="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68"/>
  <sheetViews>
    <sheetView tabSelected="1" topLeftCell="A435" zoomScale="91" zoomScaleNormal="100" workbookViewId="0">
      <selection activeCell="B462" sqref="B462"/>
    </sheetView>
  </sheetViews>
  <sheetFormatPr baseColWidth="10" defaultColWidth="8.83203125" defaultRowHeight="15" x14ac:dyDescent="0.2"/>
  <cols>
    <col min="1" max="1" width="67.1640625" bestFit="1" customWidth="1"/>
    <col min="2" max="2" width="13.6640625" bestFit="1" customWidth="1"/>
    <col min="3" max="3" width="14.1640625" customWidth="1"/>
    <col min="4" max="5" width="26.1640625" bestFit="1" customWidth="1"/>
    <col min="6" max="6" width="36.5" customWidth="1"/>
    <col min="7" max="7" width="37.6640625" customWidth="1"/>
    <col min="9" max="9" width="9.5" bestFit="1" customWidth="1"/>
  </cols>
  <sheetData>
    <row r="1" spans="1:8" x14ac:dyDescent="0.2">
      <c r="A1" s="2" t="s">
        <v>70</v>
      </c>
      <c r="B1" t="s">
        <v>74</v>
      </c>
    </row>
    <row r="2" spans="1:8" x14ac:dyDescent="0.2">
      <c r="A2" s="2"/>
    </row>
    <row r="3" spans="1:8" x14ac:dyDescent="0.2">
      <c r="A3" s="2"/>
    </row>
    <row r="4" spans="1:8" ht="16" x14ac:dyDescent="0.2">
      <c r="A4" s="1" t="s">
        <v>0</v>
      </c>
      <c r="B4" s="1" t="s">
        <v>320</v>
      </c>
    </row>
    <row r="5" spans="1:8" ht="16" x14ac:dyDescent="0.2">
      <c r="A5" s="16" t="s">
        <v>1</v>
      </c>
      <c r="B5" s="16" t="s">
        <v>408</v>
      </c>
    </row>
    <row r="6" spans="1:8" x14ac:dyDescent="0.2">
      <c r="A6" t="s">
        <v>2</v>
      </c>
      <c r="B6" t="s">
        <v>3</v>
      </c>
    </row>
    <row r="7" spans="1:8" x14ac:dyDescent="0.2">
      <c r="A7" t="s">
        <v>4</v>
      </c>
      <c r="B7">
        <v>1</v>
      </c>
    </row>
    <row r="8" spans="1:8" x14ac:dyDescent="0.2">
      <c r="A8" t="s">
        <v>5</v>
      </c>
      <c r="B8" t="s">
        <v>293</v>
      </c>
    </row>
    <row r="9" spans="1:8" x14ac:dyDescent="0.2">
      <c r="A9" t="s">
        <v>6</v>
      </c>
      <c r="B9" t="s">
        <v>7</v>
      </c>
    </row>
    <row r="10" spans="1:8" x14ac:dyDescent="0.2">
      <c r="A10" t="s">
        <v>8</v>
      </c>
      <c r="B10" t="s">
        <v>294</v>
      </c>
    </row>
    <row r="11" spans="1:8" x14ac:dyDescent="0.2">
      <c r="A11" s="2" t="s">
        <v>9</v>
      </c>
    </row>
    <row r="12" spans="1:8" x14ac:dyDescent="0.2">
      <c r="A12" t="s">
        <v>10</v>
      </c>
      <c r="B12" t="s">
        <v>11</v>
      </c>
      <c r="C12" t="s">
        <v>6</v>
      </c>
      <c r="D12" t="s">
        <v>42</v>
      </c>
      <c r="E12" t="s">
        <v>2</v>
      </c>
      <c r="F12" t="s">
        <v>12</v>
      </c>
      <c r="G12" t="s">
        <v>5</v>
      </c>
      <c r="H12" t="s">
        <v>1</v>
      </c>
    </row>
    <row r="13" spans="1:8" x14ac:dyDescent="0.2">
      <c r="A13" t="s">
        <v>320</v>
      </c>
      <c r="B13">
        <v>1</v>
      </c>
      <c r="C13" t="s">
        <v>7</v>
      </c>
      <c r="E13" t="s">
        <v>3</v>
      </c>
      <c r="F13" t="s">
        <v>13</v>
      </c>
      <c r="G13" t="s">
        <v>293</v>
      </c>
    </row>
    <row r="14" spans="1:8" ht="16" x14ac:dyDescent="0.2">
      <c r="A14" s="9" t="s">
        <v>75</v>
      </c>
      <c r="B14" s="5">
        <v>0.66</v>
      </c>
      <c r="C14" t="s">
        <v>7</v>
      </c>
      <c r="E14" t="s">
        <v>3</v>
      </c>
      <c r="F14" t="s">
        <v>15</v>
      </c>
      <c r="G14" t="s">
        <v>76</v>
      </c>
    </row>
    <row r="15" spans="1:8" x14ac:dyDescent="0.2">
      <c r="A15" t="s">
        <v>77</v>
      </c>
      <c r="B15" s="5">
        <v>0.55000000000000004</v>
      </c>
      <c r="C15" t="s">
        <v>7</v>
      </c>
      <c r="E15" t="s">
        <v>17</v>
      </c>
      <c r="F15" t="s">
        <v>15</v>
      </c>
      <c r="G15" t="s">
        <v>78</v>
      </c>
    </row>
    <row r="16" spans="1:8" x14ac:dyDescent="0.2">
      <c r="A16" t="s">
        <v>38</v>
      </c>
      <c r="B16">
        <f>4*10^-10</f>
        <v>4.0000000000000001E-10</v>
      </c>
      <c r="C16" t="s">
        <v>6</v>
      </c>
      <c r="E16" t="s">
        <v>3</v>
      </c>
      <c r="F16" t="s">
        <v>15</v>
      </c>
      <c r="G16" t="s">
        <v>39</v>
      </c>
    </row>
    <row r="17" spans="1:7" x14ac:dyDescent="0.2">
      <c r="A17" t="s">
        <v>22</v>
      </c>
      <c r="B17" s="18">
        <v>30</v>
      </c>
      <c r="C17" t="s">
        <v>23</v>
      </c>
      <c r="E17" t="s">
        <v>54</v>
      </c>
      <c r="F17" t="s">
        <v>15</v>
      </c>
      <c r="G17" t="s">
        <v>24</v>
      </c>
    </row>
    <row r="18" spans="1:7" x14ac:dyDescent="0.2">
      <c r="A18" t="s">
        <v>53</v>
      </c>
      <c r="B18" s="5">
        <v>-0.22</v>
      </c>
      <c r="C18" t="s">
        <v>7</v>
      </c>
      <c r="E18" t="s">
        <v>17</v>
      </c>
      <c r="F18" t="s">
        <v>15</v>
      </c>
      <c r="G18" t="s">
        <v>55</v>
      </c>
    </row>
    <row r="19" spans="1:7" x14ac:dyDescent="0.2">
      <c r="B19" s="8"/>
    </row>
    <row r="20" spans="1:7" x14ac:dyDescent="0.2">
      <c r="B20" s="8"/>
    </row>
    <row r="22" spans="1:7" ht="16" x14ac:dyDescent="0.2">
      <c r="A22" s="1" t="s">
        <v>0</v>
      </c>
      <c r="B22" s="1" t="s">
        <v>321</v>
      </c>
    </row>
    <row r="23" spans="1:7" ht="16" x14ac:dyDescent="0.2">
      <c r="A23" s="16" t="s">
        <v>1</v>
      </c>
      <c r="B23" s="16" t="s">
        <v>408</v>
      </c>
    </row>
    <row r="24" spans="1:7" x14ac:dyDescent="0.2">
      <c r="A24" t="s">
        <v>2</v>
      </c>
      <c r="B24" t="s">
        <v>3</v>
      </c>
    </row>
    <row r="25" spans="1:7" x14ac:dyDescent="0.2">
      <c r="A25" t="s">
        <v>4</v>
      </c>
      <c r="B25">
        <v>1</v>
      </c>
    </row>
    <row r="26" spans="1:7" x14ac:dyDescent="0.2">
      <c r="A26" t="s">
        <v>5</v>
      </c>
      <c r="B26" t="s">
        <v>79</v>
      </c>
    </row>
    <row r="27" spans="1:7" x14ac:dyDescent="0.2">
      <c r="A27" t="s">
        <v>6</v>
      </c>
      <c r="B27" t="s">
        <v>7</v>
      </c>
    </row>
    <row r="28" spans="1:7" x14ac:dyDescent="0.2">
      <c r="A28" t="s">
        <v>8</v>
      </c>
      <c r="B28" t="s">
        <v>294</v>
      </c>
    </row>
    <row r="29" spans="1:7" x14ac:dyDescent="0.2">
      <c r="A29" s="2" t="s">
        <v>9</v>
      </c>
    </row>
    <row r="30" spans="1:7" x14ac:dyDescent="0.2">
      <c r="A30" t="s">
        <v>10</v>
      </c>
      <c r="B30" t="s">
        <v>11</v>
      </c>
      <c r="C30" t="s">
        <v>6</v>
      </c>
      <c r="D30" t="s">
        <v>42</v>
      </c>
      <c r="E30" t="s">
        <v>2</v>
      </c>
      <c r="F30" t="s">
        <v>12</v>
      </c>
      <c r="G30" t="s">
        <v>5</v>
      </c>
    </row>
    <row r="31" spans="1:7" x14ac:dyDescent="0.2">
      <c r="A31" t="s">
        <v>321</v>
      </c>
      <c r="B31">
        <v>1</v>
      </c>
      <c r="C31" t="s">
        <v>7</v>
      </c>
      <c r="E31" t="s">
        <v>3</v>
      </c>
      <c r="F31" t="s">
        <v>13</v>
      </c>
      <c r="G31" t="s">
        <v>79</v>
      </c>
    </row>
    <row r="32" spans="1:7" x14ac:dyDescent="0.2">
      <c r="A32" t="s">
        <v>47</v>
      </c>
      <c r="B32" s="7">
        <v>5</v>
      </c>
      <c r="C32" t="s">
        <v>7</v>
      </c>
      <c r="E32" t="s">
        <v>17</v>
      </c>
      <c r="F32" t="s">
        <v>15</v>
      </c>
      <c r="G32" t="s">
        <v>48</v>
      </c>
    </row>
    <row r="33" spans="1:7" x14ac:dyDescent="0.2">
      <c r="A33" t="s">
        <v>82</v>
      </c>
      <c r="B33" s="7">
        <v>1.6</v>
      </c>
      <c r="C33" t="s">
        <v>7</v>
      </c>
      <c r="E33" t="s">
        <v>3</v>
      </c>
      <c r="F33" t="s">
        <v>15</v>
      </c>
      <c r="G33" t="s">
        <v>83</v>
      </c>
    </row>
    <row r="34" spans="1:7" x14ac:dyDescent="0.2">
      <c r="A34" t="s">
        <v>84</v>
      </c>
      <c r="B34" s="5">
        <v>0.66</v>
      </c>
      <c r="C34" t="s">
        <v>7</v>
      </c>
      <c r="E34" t="s">
        <v>3</v>
      </c>
      <c r="F34" t="s">
        <v>15</v>
      </c>
      <c r="G34" t="s">
        <v>85</v>
      </c>
    </row>
    <row r="35" spans="1:7" x14ac:dyDescent="0.2">
      <c r="A35" t="s">
        <v>320</v>
      </c>
      <c r="B35" s="5">
        <v>0.94</v>
      </c>
      <c r="C35" t="s">
        <v>7</v>
      </c>
      <c r="E35" t="s">
        <v>3</v>
      </c>
      <c r="F35" t="s">
        <v>15</v>
      </c>
      <c r="G35" t="s">
        <v>293</v>
      </c>
    </row>
    <row r="36" spans="1:7" x14ac:dyDescent="0.2">
      <c r="A36" t="s">
        <v>38</v>
      </c>
      <c r="B36" s="12">
        <f>4*10^-10</f>
        <v>4.0000000000000001E-10</v>
      </c>
      <c r="C36" t="s">
        <v>6</v>
      </c>
      <c r="E36" t="s">
        <v>3</v>
      </c>
      <c r="F36" t="s">
        <v>15</v>
      </c>
      <c r="G36" t="s">
        <v>39</v>
      </c>
    </row>
    <row r="37" spans="1:7" x14ac:dyDescent="0.2">
      <c r="A37" t="s">
        <v>80</v>
      </c>
      <c r="B37" s="7">
        <v>5.9</v>
      </c>
      <c r="C37" t="s">
        <v>34</v>
      </c>
      <c r="E37" t="s">
        <v>3</v>
      </c>
      <c r="F37" t="s">
        <v>15</v>
      </c>
      <c r="G37" t="s">
        <v>81</v>
      </c>
    </row>
    <row r="38" spans="1:7" x14ac:dyDescent="0.2">
      <c r="A38" t="s">
        <v>22</v>
      </c>
      <c r="B38" s="8">
        <v>1.2999999999999999E-3</v>
      </c>
      <c r="C38" t="s">
        <v>23</v>
      </c>
      <c r="E38" t="s">
        <v>54</v>
      </c>
      <c r="F38" t="s">
        <v>15</v>
      </c>
      <c r="G38" t="s">
        <v>24</v>
      </c>
    </row>
    <row r="39" spans="1:7" x14ac:dyDescent="0.2">
      <c r="A39" t="s">
        <v>86</v>
      </c>
      <c r="B39" s="7">
        <v>7.8</v>
      </c>
      <c r="C39" t="s">
        <v>7</v>
      </c>
      <c r="E39" t="s">
        <v>17</v>
      </c>
      <c r="F39" t="s">
        <v>15</v>
      </c>
      <c r="G39" t="s">
        <v>87</v>
      </c>
    </row>
    <row r="40" spans="1:7" x14ac:dyDescent="0.2">
      <c r="A40" t="s">
        <v>53</v>
      </c>
      <c r="B40" s="7">
        <v>-2.2999999999999998</v>
      </c>
      <c r="C40" t="s">
        <v>7</v>
      </c>
      <c r="E40" t="s">
        <v>17</v>
      </c>
      <c r="F40" t="s">
        <v>15</v>
      </c>
      <c r="G40" t="s">
        <v>55</v>
      </c>
    </row>
    <row r="41" spans="1:7" x14ac:dyDescent="0.2">
      <c r="A41" t="s">
        <v>49</v>
      </c>
      <c r="B41" s="5">
        <v>-0.13</v>
      </c>
      <c r="C41" t="s">
        <v>45</v>
      </c>
      <c r="E41" t="s">
        <v>17</v>
      </c>
      <c r="F41" t="s">
        <v>15</v>
      </c>
      <c r="G41" t="s">
        <v>50</v>
      </c>
    </row>
    <row r="42" spans="1:7" x14ac:dyDescent="0.2">
      <c r="A42" t="s">
        <v>398</v>
      </c>
      <c r="B42" s="5">
        <v>0.13</v>
      </c>
      <c r="C42" t="s">
        <v>45</v>
      </c>
      <c r="D42" t="s">
        <v>295</v>
      </c>
      <c r="F42" t="s">
        <v>44</v>
      </c>
    </row>
    <row r="43" spans="1:7" x14ac:dyDescent="0.2">
      <c r="B43" s="8"/>
    </row>
    <row r="44" spans="1:7" x14ac:dyDescent="0.2">
      <c r="B44" s="8"/>
    </row>
    <row r="46" spans="1:7" ht="18" x14ac:dyDescent="0.25">
      <c r="A46" s="1" t="s">
        <v>0</v>
      </c>
      <c r="B46" s="1" t="s">
        <v>322</v>
      </c>
    </row>
    <row r="47" spans="1:7" ht="16" x14ac:dyDescent="0.2">
      <c r="A47" s="16" t="s">
        <v>1</v>
      </c>
      <c r="B47" s="16" t="s">
        <v>408</v>
      </c>
    </row>
    <row r="48" spans="1:7" x14ac:dyDescent="0.2">
      <c r="A48" t="s">
        <v>2</v>
      </c>
      <c r="B48" t="s">
        <v>3</v>
      </c>
    </row>
    <row r="49" spans="1:8" x14ac:dyDescent="0.2">
      <c r="A49" t="s">
        <v>4</v>
      </c>
      <c r="B49">
        <v>1</v>
      </c>
    </row>
    <row r="50" spans="1:8" x14ac:dyDescent="0.2">
      <c r="A50" t="s">
        <v>5</v>
      </c>
      <c r="B50" t="s">
        <v>88</v>
      </c>
    </row>
    <row r="51" spans="1:8" x14ac:dyDescent="0.2">
      <c r="A51" t="s">
        <v>6</v>
      </c>
      <c r="B51" t="s">
        <v>7</v>
      </c>
    </row>
    <row r="52" spans="1:8" x14ac:dyDescent="0.2">
      <c r="A52" t="s">
        <v>8</v>
      </c>
      <c r="B52" t="s">
        <v>294</v>
      </c>
    </row>
    <row r="53" spans="1:8" x14ac:dyDescent="0.2">
      <c r="A53" s="2" t="s">
        <v>9</v>
      </c>
    </row>
    <row r="54" spans="1:8" x14ac:dyDescent="0.2">
      <c r="A54" t="s">
        <v>10</v>
      </c>
      <c r="B54" t="s">
        <v>11</v>
      </c>
      <c r="C54" t="s">
        <v>6</v>
      </c>
      <c r="D54" t="s">
        <v>42</v>
      </c>
      <c r="E54" t="s">
        <v>2</v>
      </c>
      <c r="F54" t="s">
        <v>12</v>
      </c>
      <c r="G54" t="s">
        <v>5</v>
      </c>
      <c r="H54" t="s">
        <v>292</v>
      </c>
    </row>
    <row r="55" spans="1:8" x14ac:dyDescent="0.2">
      <c r="A55" t="s">
        <v>323</v>
      </c>
      <c r="B55">
        <v>1</v>
      </c>
      <c r="C55" t="s">
        <v>7</v>
      </c>
      <c r="E55" t="s">
        <v>3</v>
      </c>
      <c r="F55" t="s">
        <v>13</v>
      </c>
      <c r="G55" t="s">
        <v>88</v>
      </c>
    </row>
    <row r="56" spans="1:8" x14ac:dyDescent="0.2">
      <c r="A56" t="s">
        <v>324</v>
      </c>
      <c r="B56" s="7">
        <v>2.6</v>
      </c>
      <c r="C56" t="s">
        <v>7</v>
      </c>
      <c r="E56" t="s">
        <v>3</v>
      </c>
      <c r="F56" t="s">
        <v>15</v>
      </c>
      <c r="G56" t="s">
        <v>89</v>
      </c>
    </row>
    <row r="57" spans="1:8" x14ac:dyDescent="0.2">
      <c r="A57" t="s">
        <v>47</v>
      </c>
      <c r="B57" s="5">
        <v>0.64</v>
      </c>
      <c r="C57" t="s">
        <v>7</v>
      </c>
      <c r="E57" t="s">
        <v>17</v>
      </c>
      <c r="F57" t="s">
        <v>15</v>
      </c>
      <c r="G57" t="s">
        <v>48</v>
      </c>
      <c r="H57" t="s">
        <v>370</v>
      </c>
    </row>
    <row r="58" spans="1:8" x14ac:dyDescent="0.2">
      <c r="A58" t="s">
        <v>22</v>
      </c>
      <c r="B58" s="8">
        <v>3.5999999999999999E-3</v>
      </c>
      <c r="C58" t="s">
        <v>23</v>
      </c>
      <c r="E58" t="s">
        <v>54</v>
      </c>
      <c r="F58" t="s">
        <v>15</v>
      </c>
      <c r="G58" t="s">
        <v>24</v>
      </c>
    </row>
    <row r="59" spans="1:8" x14ac:dyDescent="0.2">
      <c r="A59" t="s">
        <v>86</v>
      </c>
      <c r="B59" s="7">
        <v>5.4</v>
      </c>
      <c r="C59" t="s">
        <v>7</v>
      </c>
      <c r="E59" t="s">
        <v>17</v>
      </c>
      <c r="F59" t="s">
        <v>15</v>
      </c>
      <c r="G59" t="s">
        <v>87</v>
      </c>
    </row>
    <row r="60" spans="1:8" x14ac:dyDescent="0.2">
      <c r="A60" t="s">
        <v>38</v>
      </c>
      <c r="B60" s="3">
        <f>0.0000000004</f>
        <v>4.0000000000000001E-10</v>
      </c>
      <c r="C60" t="s">
        <v>6</v>
      </c>
      <c r="E60" t="s">
        <v>3</v>
      </c>
      <c r="F60" t="s">
        <v>15</v>
      </c>
      <c r="G60" t="s">
        <v>39</v>
      </c>
    </row>
    <row r="61" spans="1:8" x14ac:dyDescent="0.2">
      <c r="A61" t="s">
        <v>53</v>
      </c>
      <c r="B61" s="7">
        <v>-2.2000000000000002</v>
      </c>
      <c r="C61" t="s">
        <v>7</v>
      </c>
      <c r="E61" t="s">
        <v>17</v>
      </c>
      <c r="F61" t="s">
        <v>15</v>
      </c>
      <c r="G61" t="s">
        <v>55</v>
      </c>
    </row>
    <row r="62" spans="1:8" x14ac:dyDescent="0.2">
      <c r="A62" t="s">
        <v>49</v>
      </c>
      <c r="B62" s="4">
        <v>-9.5000000000000001E-2</v>
      </c>
      <c r="C62" t="s">
        <v>45</v>
      </c>
      <c r="E62" t="s">
        <v>17</v>
      </c>
      <c r="F62" t="s">
        <v>15</v>
      </c>
      <c r="G62" t="s">
        <v>50</v>
      </c>
    </row>
    <row r="63" spans="1:8" x14ac:dyDescent="0.2">
      <c r="A63" t="s">
        <v>398</v>
      </c>
      <c r="B63" s="4">
        <v>9.5000000000000001E-2</v>
      </c>
      <c r="C63" t="s">
        <v>45</v>
      </c>
      <c r="D63" t="s">
        <v>295</v>
      </c>
      <c r="F63" t="s">
        <v>44</v>
      </c>
    </row>
    <row r="64" spans="1:8" x14ac:dyDescent="0.2">
      <c r="B64" s="8"/>
    </row>
    <row r="65" spans="1:8" x14ac:dyDescent="0.2">
      <c r="B65" s="8"/>
    </row>
    <row r="66" spans="1:8" x14ac:dyDescent="0.2">
      <c r="B66" s="8"/>
    </row>
    <row r="67" spans="1:8" ht="16" x14ac:dyDescent="0.2">
      <c r="A67" s="1" t="s">
        <v>0</v>
      </c>
      <c r="B67" s="1" t="s">
        <v>324</v>
      </c>
    </row>
    <row r="68" spans="1:8" x14ac:dyDescent="0.2">
      <c r="A68" t="s">
        <v>1</v>
      </c>
      <c r="B68" s="10" t="s">
        <v>413</v>
      </c>
    </row>
    <row r="69" spans="1:8" x14ac:dyDescent="0.2">
      <c r="A69" t="s">
        <v>2</v>
      </c>
      <c r="B69" t="s">
        <v>3</v>
      </c>
    </row>
    <row r="70" spans="1:8" x14ac:dyDescent="0.2">
      <c r="A70" t="s">
        <v>4</v>
      </c>
      <c r="B70">
        <v>1</v>
      </c>
    </row>
    <row r="71" spans="1:8" x14ac:dyDescent="0.2">
      <c r="A71" t="s">
        <v>5</v>
      </c>
      <c r="B71" t="s">
        <v>89</v>
      </c>
    </row>
    <row r="72" spans="1:8" x14ac:dyDescent="0.2">
      <c r="A72" t="s">
        <v>6</v>
      </c>
      <c r="B72" t="s">
        <v>7</v>
      </c>
    </row>
    <row r="73" spans="1:8" x14ac:dyDescent="0.2">
      <c r="A73" t="s">
        <v>8</v>
      </c>
      <c r="B73" t="s">
        <v>296</v>
      </c>
    </row>
    <row r="74" spans="1:8" x14ac:dyDescent="0.2">
      <c r="A74" s="2" t="s">
        <v>9</v>
      </c>
    </row>
    <row r="75" spans="1:8" x14ac:dyDescent="0.2">
      <c r="A75" t="s">
        <v>10</v>
      </c>
      <c r="B75" t="s">
        <v>11</v>
      </c>
      <c r="C75" t="s">
        <v>6</v>
      </c>
      <c r="D75" t="s">
        <v>42</v>
      </c>
      <c r="E75" t="s">
        <v>2</v>
      </c>
      <c r="F75" t="s">
        <v>12</v>
      </c>
      <c r="G75" t="s">
        <v>5</v>
      </c>
      <c r="H75" t="s">
        <v>1</v>
      </c>
    </row>
    <row r="76" spans="1:8" x14ac:dyDescent="0.2">
      <c r="A76" t="s">
        <v>324</v>
      </c>
      <c r="B76">
        <v>1</v>
      </c>
      <c r="C76" t="s">
        <v>7</v>
      </c>
      <c r="E76" t="s">
        <v>3</v>
      </c>
      <c r="F76" t="s">
        <v>13</v>
      </c>
      <c r="G76" t="s">
        <v>89</v>
      </c>
    </row>
    <row r="77" spans="1:8" x14ac:dyDescent="0.2">
      <c r="A77" t="s">
        <v>38</v>
      </c>
      <c r="B77">
        <f>0.0000000004</f>
        <v>4.0000000000000001E-10</v>
      </c>
      <c r="C77" t="s">
        <v>6</v>
      </c>
      <c r="E77" t="s">
        <v>3</v>
      </c>
      <c r="F77" t="s">
        <v>15</v>
      </c>
      <c r="G77" t="s">
        <v>39</v>
      </c>
      <c r="H77" t="s">
        <v>416</v>
      </c>
    </row>
    <row r="78" spans="1:8" x14ac:dyDescent="0.2">
      <c r="A78" t="s">
        <v>22</v>
      </c>
      <c r="B78" s="5">
        <f>0.416</f>
        <v>0.41599999999999998</v>
      </c>
      <c r="C78" t="s">
        <v>23</v>
      </c>
      <c r="E78" t="s">
        <v>3</v>
      </c>
      <c r="F78" t="s">
        <v>15</v>
      </c>
      <c r="G78" t="s">
        <v>24</v>
      </c>
    </row>
    <row r="79" spans="1:8" x14ac:dyDescent="0.2">
      <c r="A79" t="s">
        <v>267</v>
      </c>
      <c r="B79" s="7">
        <f>2.15</f>
        <v>2.15</v>
      </c>
      <c r="C79" t="s">
        <v>34</v>
      </c>
      <c r="E79" t="s">
        <v>3</v>
      </c>
      <c r="F79" t="s">
        <v>15</v>
      </c>
      <c r="G79" t="s">
        <v>35</v>
      </c>
    </row>
    <row r="80" spans="1:8" x14ac:dyDescent="0.2">
      <c r="A80" t="s">
        <v>268</v>
      </c>
      <c r="B80" s="4">
        <f>0.02998</f>
        <v>2.998E-2</v>
      </c>
      <c r="C80" t="s">
        <v>34</v>
      </c>
      <c r="E80" t="s">
        <v>29</v>
      </c>
      <c r="F80" t="s">
        <v>15</v>
      </c>
      <c r="G80" t="s">
        <v>269</v>
      </c>
    </row>
    <row r="81" spans="1:7" x14ac:dyDescent="0.2">
      <c r="A81" t="s">
        <v>268</v>
      </c>
      <c r="B81" s="5">
        <f>0.17002</f>
        <v>0.17002</v>
      </c>
      <c r="C81" t="s">
        <v>34</v>
      </c>
      <c r="E81" t="s">
        <v>17</v>
      </c>
      <c r="F81" t="s">
        <v>15</v>
      </c>
      <c r="G81" t="s">
        <v>269</v>
      </c>
    </row>
    <row r="82" spans="1:7" x14ac:dyDescent="0.2">
      <c r="A82" t="s">
        <v>270</v>
      </c>
      <c r="B82" s="5">
        <f>0.70572</f>
        <v>0.70572000000000001</v>
      </c>
      <c r="C82" t="s">
        <v>7</v>
      </c>
      <c r="E82" t="s">
        <v>17</v>
      </c>
      <c r="F82" t="s">
        <v>15</v>
      </c>
      <c r="G82" t="s">
        <v>271</v>
      </c>
    </row>
    <row r="83" spans="1:7" x14ac:dyDescent="0.2">
      <c r="A83" t="s">
        <v>270</v>
      </c>
      <c r="B83" s="5">
        <f>0.12023</f>
        <v>0.12023</v>
      </c>
      <c r="C83" t="s">
        <v>7</v>
      </c>
      <c r="E83" t="s">
        <v>29</v>
      </c>
      <c r="F83" t="s">
        <v>15</v>
      </c>
      <c r="G83" t="s">
        <v>271</v>
      </c>
    </row>
    <row r="84" spans="1:7" x14ac:dyDescent="0.2">
      <c r="A84" t="s">
        <v>68</v>
      </c>
      <c r="B84" s="4">
        <f>0.01491</f>
        <v>1.491E-2</v>
      </c>
      <c r="C84" t="s">
        <v>7</v>
      </c>
      <c r="E84" t="s">
        <v>17</v>
      </c>
      <c r="F84" t="s">
        <v>15</v>
      </c>
      <c r="G84" t="s">
        <v>69</v>
      </c>
    </row>
    <row r="85" spans="1:7" x14ac:dyDescent="0.2">
      <c r="A85" t="s">
        <v>68</v>
      </c>
      <c r="B85" s="8">
        <f>0.00409</f>
        <v>4.0899999999999999E-3</v>
      </c>
      <c r="C85" t="s">
        <v>7</v>
      </c>
      <c r="E85" t="s">
        <v>29</v>
      </c>
      <c r="F85" t="s">
        <v>15</v>
      </c>
      <c r="G85" t="s">
        <v>69</v>
      </c>
    </row>
    <row r="86" spans="1:7" x14ac:dyDescent="0.2">
      <c r="A86" t="s">
        <v>272</v>
      </c>
      <c r="B86" s="5">
        <f>0.22973</f>
        <v>0.22972999999999999</v>
      </c>
      <c r="C86" t="s">
        <v>7</v>
      </c>
      <c r="E86" t="s">
        <v>3</v>
      </c>
      <c r="F86" t="s">
        <v>15</v>
      </c>
      <c r="G86" t="s">
        <v>273</v>
      </c>
    </row>
    <row r="87" spans="1:7" x14ac:dyDescent="0.2">
      <c r="A87" t="s">
        <v>274</v>
      </c>
      <c r="B87">
        <f>0.026</f>
        <v>2.5999999999999999E-2</v>
      </c>
      <c r="C87" t="s">
        <v>7</v>
      </c>
      <c r="E87" t="s">
        <v>3</v>
      </c>
      <c r="F87" t="s">
        <v>15</v>
      </c>
      <c r="G87" t="s">
        <v>275</v>
      </c>
    </row>
    <row r="88" spans="1:7" x14ac:dyDescent="0.2">
      <c r="A88" t="s">
        <v>398</v>
      </c>
      <c r="B88" s="4">
        <f>0.0164</f>
        <v>1.6400000000000001E-2</v>
      </c>
      <c r="C88" t="s">
        <v>45</v>
      </c>
      <c r="D88" t="s">
        <v>295</v>
      </c>
      <c r="F88" t="s">
        <v>44</v>
      </c>
    </row>
    <row r="89" spans="1:7" x14ac:dyDescent="0.2">
      <c r="A89" t="s">
        <v>399</v>
      </c>
      <c r="B89">
        <f>0.00086</f>
        <v>8.5999999999999998E-4</v>
      </c>
      <c r="C89" t="s">
        <v>45</v>
      </c>
      <c r="D89" t="s">
        <v>295</v>
      </c>
      <c r="F89" t="s">
        <v>44</v>
      </c>
    </row>
    <row r="90" spans="1:7" x14ac:dyDescent="0.2">
      <c r="A90" t="s">
        <v>402</v>
      </c>
      <c r="B90">
        <f>0.00083</f>
        <v>8.3000000000000001E-4</v>
      </c>
      <c r="C90" t="s">
        <v>45</v>
      </c>
      <c r="D90" t="s">
        <v>295</v>
      </c>
      <c r="F90" t="s">
        <v>44</v>
      </c>
    </row>
    <row r="91" spans="1:7" x14ac:dyDescent="0.2">
      <c r="A91" t="s">
        <v>49</v>
      </c>
      <c r="B91" s="13">
        <f>(-0.00000176509)</f>
        <v>-1.76509E-6</v>
      </c>
      <c r="C91" t="s">
        <v>45</v>
      </c>
      <c r="E91" t="s">
        <v>17</v>
      </c>
      <c r="F91" t="s">
        <v>15</v>
      </c>
      <c r="G91" t="s">
        <v>50</v>
      </c>
    </row>
    <row r="92" spans="1:7" x14ac:dyDescent="0.2">
      <c r="A92" t="s">
        <v>49</v>
      </c>
      <c r="B92" s="13">
        <f>-0.000000091266</f>
        <v>-9.1266000000000005E-8</v>
      </c>
      <c r="C92" t="s">
        <v>45</v>
      </c>
      <c r="E92" t="s">
        <v>276</v>
      </c>
      <c r="F92" t="s">
        <v>15</v>
      </c>
      <c r="G92" t="s">
        <v>50</v>
      </c>
    </row>
    <row r="93" spans="1:7" x14ac:dyDescent="0.2">
      <c r="A93" t="s">
        <v>49</v>
      </c>
      <c r="B93" s="13">
        <f>-0.000000843646</f>
        <v>-8.4364599999999996E-7</v>
      </c>
      <c r="C93" t="s">
        <v>45</v>
      </c>
      <c r="E93" t="s">
        <v>54</v>
      </c>
      <c r="F93" t="s">
        <v>15</v>
      </c>
      <c r="G93" t="s">
        <v>50</v>
      </c>
    </row>
    <row r="94" spans="1:7" x14ac:dyDescent="0.2">
      <c r="A94" t="s">
        <v>401</v>
      </c>
      <c r="B94" s="13">
        <f>0.00289</f>
        <v>2.8900000000000002E-3</v>
      </c>
      <c r="C94" t="s">
        <v>7</v>
      </c>
      <c r="D94" t="s">
        <v>43</v>
      </c>
      <c r="F94" t="s">
        <v>44</v>
      </c>
    </row>
    <row r="95" spans="1:7" x14ac:dyDescent="0.2">
      <c r="A95" t="s">
        <v>400</v>
      </c>
      <c r="B95" s="13">
        <f>0.0413</f>
        <v>4.1300000000000003E-2</v>
      </c>
      <c r="C95" t="s">
        <v>7</v>
      </c>
      <c r="D95" t="s">
        <v>43</v>
      </c>
      <c r="F95" t="s">
        <v>44</v>
      </c>
    </row>
    <row r="96" spans="1:7" x14ac:dyDescent="0.2">
      <c r="A96" t="s">
        <v>403</v>
      </c>
      <c r="B96" s="13">
        <f>0.019</f>
        <v>1.9E-2</v>
      </c>
      <c r="C96" t="s">
        <v>7</v>
      </c>
      <c r="D96" t="s">
        <v>43</v>
      </c>
      <c r="F96" t="s">
        <v>44</v>
      </c>
    </row>
    <row r="97" spans="1:7" x14ac:dyDescent="0.2">
      <c r="A97" t="s">
        <v>404</v>
      </c>
      <c r="B97" s="13">
        <f>0.01091</f>
        <v>1.091E-2</v>
      </c>
      <c r="C97" t="s">
        <v>7</v>
      </c>
      <c r="D97" t="s">
        <v>297</v>
      </c>
      <c r="F97" t="s">
        <v>44</v>
      </c>
    </row>
    <row r="98" spans="1:7" x14ac:dyDescent="0.2">
      <c r="A98" t="s">
        <v>404</v>
      </c>
      <c r="B98" s="13">
        <f>0.00057</f>
        <v>5.6999999999999998E-4</v>
      </c>
      <c r="C98" t="s">
        <v>7</v>
      </c>
      <c r="D98" t="s">
        <v>277</v>
      </c>
      <c r="F98" t="s">
        <v>44</v>
      </c>
    </row>
    <row r="99" spans="1:7" x14ac:dyDescent="0.2">
      <c r="A99" t="s">
        <v>405</v>
      </c>
      <c r="B99" s="13">
        <f>0.03*0.001</f>
        <v>3.0000000000000001E-5</v>
      </c>
      <c r="C99" t="s">
        <v>45</v>
      </c>
      <c r="D99" t="s">
        <v>43</v>
      </c>
      <c r="F99" t="s">
        <v>44</v>
      </c>
    </row>
    <row r="100" spans="1:7" x14ac:dyDescent="0.2">
      <c r="A100" t="s">
        <v>405</v>
      </c>
      <c r="B100" s="13">
        <f>0.0167</f>
        <v>1.67E-2</v>
      </c>
      <c r="C100" t="s">
        <v>45</v>
      </c>
      <c r="D100" t="s">
        <v>277</v>
      </c>
      <c r="F100" t="s">
        <v>44</v>
      </c>
    </row>
    <row r="101" spans="1:7" x14ac:dyDescent="0.2">
      <c r="B101" s="3"/>
    </row>
    <row r="102" spans="1:7" x14ac:dyDescent="0.2">
      <c r="B102" s="3"/>
    </row>
    <row r="104" spans="1:7" ht="18" x14ac:dyDescent="0.25">
      <c r="A104" s="1" t="s">
        <v>0</v>
      </c>
      <c r="B104" s="11" t="s">
        <v>325</v>
      </c>
    </row>
    <row r="105" spans="1:7" ht="16" x14ac:dyDescent="0.2">
      <c r="A105" s="16" t="s">
        <v>1</v>
      </c>
      <c r="B105" s="22" t="s">
        <v>408</v>
      </c>
    </row>
    <row r="106" spans="1:7" x14ac:dyDescent="0.2">
      <c r="A106" t="s">
        <v>2</v>
      </c>
      <c r="B106" t="s">
        <v>3</v>
      </c>
    </row>
    <row r="107" spans="1:7" x14ac:dyDescent="0.2">
      <c r="A107" t="s">
        <v>4</v>
      </c>
      <c r="B107">
        <v>1</v>
      </c>
    </row>
    <row r="108" spans="1:7" x14ac:dyDescent="0.2">
      <c r="A108" t="s">
        <v>5</v>
      </c>
      <c r="B108" t="s">
        <v>90</v>
      </c>
    </row>
    <row r="109" spans="1:7" x14ac:dyDescent="0.2">
      <c r="A109" t="s">
        <v>6</v>
      </c>
      <c r="B109" t="s">
        <v>7</v>
      </c>
    </row>
    <row r="110" spans="1:7" x14ac:dyDescent="0.2">
      <c r="A110" t="s">
        <v>8</v>
      </c>
      <c r="B110" t="s">
        <v>294</v>
      </c>
    </row>
    <row r="111" spans="1:7" x14ac:dyDescent="0.2">
      <c r="A111" s="2" t="s">
        <v>9</v>
      </c>
    </row>
    <row r="112" spans="1:7" x14ac:dyDescent="0.2">
      <c r="A112" t="s">
        <v>10</v>
      </c>
      <c r="B112" t="s">
        <v>11</v>
      </c>
      <c r="C112" t="s">
        <v>6</v>
      </c>
      <c r="D112" t="s">
        <v>42</v>
      </c>
      <c r="E112" t="s">
        <v>2</v>
      </c>
      <c r="F112" t="s">
        <v>12</v>
      </c>
      <c r="G112" t="s">
        <v>5</v>
      </c>
    </row>
    <row r="113" spans="1:7" x14ac:dyDescent="0.2">
      <c r="A113" t="s">
        <v>326</v>
      </c>
      <c r="B113">
        <v>1</v>
      </c>
      <c r="C113" t="s">
        <v>7</v>
      </c>
      <c r="E113" t="s">
        <v>3</v>
      </c>
      <c r="F113" t="s">
        <v>13</v>
      </c>
      <c r="G113" t="s">
        <v>90</v>
      </c>
    </row>
    <row r="114" spans="1:7" x14ac:dyDescent="0.2">
      <c r="A114" t="s">
        <v>323</v>
      </c>
      <c r="B114">
        <v>2.2000000000000002</v>
      </c>
      <c r="C114" t="s">
        <v>7</v>
      </c>
      <c r="E114" t="s">
        <v>3</v>
      </c>
      <c r="F114" t="s">
        <v>15</v>
      </c>
      <c r="G114" t="s">
        <v>88</v>
      </c>
    </row>
    <row r="115" spans="1:7" x14ac:dyDescent="0.2">
      <c r="A115" t="s">
        <v>321</v>
      </c>
      <c r="B115">
        <v>0.76</v>
      </c>
      <c r="C115" t="s">
        <v>7</v>
      </c>
      <c r="E115" t="s">
        <v>3</v>
      </c>
      <c r="F115" t="s">
        <v>15</v>
      </c>
      <c r="G115" t="s">
        <v>79</v>
      </c>
    </row>
    <row r="116" spans="1:7" x14ac:dyDescent="0.2">
      <c r="A116" t="s">
        <v>38</v>
      </c>
      <c r="B116">
        <f>4*10^-10</f>
        <v>4.0000000000000001E-10</v>
      </c>
      <c r="C116" t="s">
        <v>6</v>
      </c>
      <c r="E116" t="s">
        <v>3</v>
      </c>
      <c r="F116" t="s">
        <v>15</v>
      </c>
      <c r="G116" t="s">
        <v>39</v>
      </c>
    </row>
    <row r="117" spans="1:7" x14ac:dyDescent="0.2">
      <c r="A117" t="s">
        <v>22</v>
      </c>
      <c r="B117">
        <v>2.3E-2</v>
      </c>
      <c r="C117" t="s">
        <v>23</v>
      </c>
      <c r="E117" t="s">
        <v>54</v>
      </c>
      <c r="F117" t="s">
        <v>15</v>
      </c>
      <c r="G117" t="s">
        <v>24</v>
      </c>
    </row>
    <row r="118" spans="1:7" x14ac:dyDescent="0.2">
      <c r="A118" t="s">
        <v>86</v>
      </c>
      <c r="B118">
        <v>16</v>
      </c>
      <c r="C118" t="s">
        <v>7</v>
      </c>
      <c r="E118" t="s">
        <v>17</v>
      </c>
      <c r="F118" t="s">
        <v>15</v>
      </c>
      <c r="G118" t="s">
        <v>87</v>
      </c>
    </row>
    <row r="119" spans="1:7" x14ac:dyDescent="0.2">
      <c r="A119" t="s">
        <v>53</v>
      </c>
      <c r="B119" s="7">
        <v>-2</v>
      </c>
      <c r="C119" t="s">
        <v>7</v>
      </c>
      <c r="E119" t="s">
        <v>17</v>
      </c>
      <c r="F119" t="s">
        <v>15</v>
      </c>
      <c r="G119" t="s">
        <v>55</v>
      </c>
    </row>
    <row r="120" spans="1:7" x14ac:dyDescent="0.2">
      <c r="A120" t="s">
        <v>49</v>
      </c>
      <c r="B120">
        <v>-0.28000000000000003</v>
      </c>
      <c r="C120" t="s">
        <v>45</v>
      </c>
      <c r="E120" t="s">
        <v>17</v>
      </c>
      <c r="F120" t="s">
        <v>15</v>
      </c>
      <c r="G120" t="s">
        <v>50</v>
      </c>
    </row>
    <row r="121" spans="1:7" x14ac:dyDescent="0.2">
      <c r="A121" t="s">
        <v>398</v>
      </c>
      <c r="B121">
        <v>0.28000000000000003</v>
      </c>
      <c r="C121" t="s">
        <v>45</v>
      </c>
      <c r="D121" t="s">
        <v>295</v>
      </c>
      <c r="F121" t="s">
        <v>44</v>
      </c>
    </row>
    <row r="125" spans="1:7" ht="16" x14ac:dyDescent="0.2">
      <c r="A125" s="1" t="s">
        <v>0</v>
      </c>
      <c r="B125" s="1" t="s">
        <v>327</v>
      </c>
    </row>
    <row r="126" spans="1:7" ht="16" x14ac:dyDescent="0.2">
      <c r="A126" s="16" t="s">
        <v>1</v>
      </c>
      <c r="B126" s="16" t="s">
        <v>408</v>
      </c>
    </row>
    <row r="127" spans="1:7" x14ac:dyDescent="0.2">
      <c r="A127" t="s">
        <v>2</v>
      </c>
      <c r="B127" t="s">
        <v>3</v>
      </c>
    </row>
    <row r="128" spans="1:7" x14ac:dyDescent="0.2">
      <c r="A128" t="s">
        <v>4</v>
      </c>
      <c r="B128">
        <v>1</v>
      </c>
    </row>
    <row r="129" spans="1:7" x14ac:dyDescent="0.2">
      <c r="A129" t="s">
        <v>5</v>
      </c>
      <c r="B129" t="s">
        <v>91</v>
      </c>
    </row>
    <row r="130" spans="1:7" x14ac:dyDescent="0.2">
      <c r="A130" t="s">
        <v>6</v>
      </c>
      <c r="B130" t="s">
        <v>7</v>
      </c>
    </row>
    <row r="131" spans="1:7" x14ac:dyDescent="0.2">
      <c r="A131" t="s">
        <v>8</v>
      </c>
      <c r="B131" t="s">
        <v>294</v>
      </c>
    </row>
    <row r="132" spans="1:7" x14ac:dyDescent="0.2">
      <c r="A132" s="2" t="s">
        <v>9</v>
      </c>
    </row>
    <row r="133" spans="1:7" x14ac:dyDescent="0.2">
      <c r="A133" t="s">
        <v>10</v>
      </c>
      <c r="B133" t="s">
        <v>11</v>
      </c>
      <c r="C133" t="s">
        <v>6</v>
      </c>
      <c r="D133" t="s">
        <v>42</v>
      </c>
      <c r="E133" t="s">
        <v>2</v>
      </c>
      <c r="F133" t="s">
        <v>12</v>
      </c>
      <c r="G133" t="s">
        <v>5</v>
      </c>
    </row>
    <row r="134" spans="1:7" x14ac:dyDescent="0.2">
      <c r="A134" t="s">
        <v>327</v>
      </c>
      <c r="B134">
        <v>1</v>
      </c>
      <c r="C134" t="s">
        <v>7</v>
      </c>
      <c r="E134" t="s">
        <v>3</v>
      </c>
      <c r="F134" t="s">
        <v>13</v>
      </c>
      <c r="G134" t="s">
        <v>91</v>
      </c>
    </row>
    <row r="135" spans="1:7" x14ac:dyDescent="0.2">
      <c r="A135" t="s">
        <v>326</v>
      </c>
      <c r="B135">
        <v>0.82</v>
      </c>
      <c r="C135" t="s">
        <v>7</v>
      </c>
      <c r="E135" t="s">
        <v>3</v>
      </c>
      <c r="F135" t="s">
        <v>15</v>
      </c>
      <c r="G135" t="s">
        <v>90</v>
      </c>
    </row>
    <row r="136" spans="1:7" x14ac:dyDescent="0.2">
      <c r="A136" t="s">
        <v>320</v>
      </c>
      <c r="B136">
        <v>0.52</v>
      </c>
      <c r="C136" t="s">
        <v>7</v>
      </c>
      <c r="E136" t="s">
        <v>3</v>
      </c>
      <c r="F136" t="s">
        <v>15</v>
      </c>
      <c r="G136" t="s">
        <v>293</v>
      </c>
    </row>
    <row r="137" spans="1:7" x14ac:dyDescent="0.2">
      <c r="A137" t="s">
        <v>92</v>
      </c>
      <c r="B137">
        <v>0.65</v>
      </c>
      <c r="C137" t="s">
        <v>7</v>
      </c>
      <c r="E137" t="s">
        <v>3</v>
      </c>
      <c r="F137" t="s">
        <v>15</v>
      </c>
      <c r="G137" t="s">
        <v>93</v>
      </c>
    </row>
    <row r="138" spans="1:7" x14ac:dyDescent="0.2">
      <c r="A138" t="s">
        <v>94</v>
      </c>
      <c r="B138">
        <v>1.3</v>
      </c>
      <c r="C138" t="s">
        <v>7</v>
      </c>
      <c r="E138" t="s">
        <v>17</v>
      </c>
      <c r="F138" t="s">
        <v>15</v>
      </c>
      <c r="G138" t="s">
        <v>95</v>
      </c>
    </row>
    <row r="139" spans="1:7" x14ac:dyDescent="0.2">
      <c r="A139" t="s">
        <v>51</v>
      </c>
      <c r="B139">
        <v>3.1</v>
      </c>
      <c r="C139" t="s">
        <v>7</v>
      </c>
      <c r="E139" t="s">
        <v>17</v>
      </c>
      <c r="F139" t="s">
        <v>15</v>
      </c>
      <c r="G139" t="s">
        <v>52</v>
      </c>
    </row>
    <row r="140" spans="1:7" x14ac:dyDescent="0.2">
      <c r="A140" t="s">
        <v>38</v>
      </c>
      <c r="B140">
        <f>4*10^-10</f>
        <v>4.0000000000000001E-10</v>
      </c>
      <c r="C140" t="s">
        <v>6</v>
      </c>
      <c r="E140" t="s">
        <v>3</v>
      </c>
      <c r="F140" t="s">
        <v>15</v>
      </c>
      <c r="G140" t="s">
        <v>39</v>
      </c>
    </row>
    <row r="141" spans="1:7" x14ac:dyDescent="0.2">
      <c r="A141" t="s">
        <v>22</v>
      </c>
      <c r="B141">
        <v>0.44</v>
      </c>
      <c r="C141" t="s">
        <v>23</v>
      </c>
      <c r="E141" t="s">
        <v>54</v>
      </c>
      <c r="F141" t="s">
        <v>15</v>
      </c>
      <c r="G141" t="s">
        <v>24</v>
      </c>
    </row>
    <row r="142" spans="1:7" x14ac:dyDescent="0.2">
      <c r="A142" t="s">
        <v>86</v>
      </c>
      <c r="B142">
        <v>26</v>
      </c>
      <c r="C142" t="s">
        <v>7</v>
      </c>
      <c r="E142" t="s">
        <v>17</v>
      </c>
      <c r="F142" t="s">
        <v>15</v>
      </c>
      <c r="G142" t="s">
        <v>87</v>
      </c>
    </row>
    <row r="143" spans="1:7" x14ac:dyDescent="0.2">
      <c r="A143" t="s">
        <v>53</v>
      </c>
      <c r="B143">
        <v>-5.4</v>
      </c>
      <c r="C143" t="s">
        <v>7</v>
      </c>
      <c r="E143" t="s">
        <v>17</v>
      </c>
      <c r="F143" t="s">
        <v>15</v>
      </c>
      <c r="G143" t="s">
        <v>55</v>
      </c>
    </row>
    <row r="144" spans="1:7" x14ac:dyDescent="0.2">
      <c r="A144" t="s">
        <v>49</v>
      </c>
      <c r="B144">
        <v>-0.38</v>
      </c>
      <c r="C144" t="s">
        <v>45</v>
      </c>
      <c r="E144" t="s">
        <v>17</v>
      </c>
      <c r="F144" t="s">
        <v>15</v>
      </c>
      <c r="G144" t="s">
        <v>50</v>
      </c>
    </row>
    <row r="145" spans="1:7" x14ac:dyDescent="0.2">
      <c r="A145" t="s">
        <v>398</v>
      </c>
      <c r="B145">
        <v>0.38</v>
      </c>
      <c r="C145" t="s">
        <v>45</v>
      </c>
      <c r="D145" t="s">
        <v>295</v>
      </c>
      <c r="F145" t="s">
        <v>44</v>
      </c>
    </row>
    <row r="149" spans="1:7" ht="16" x14ac:dyDescent="0.2">
      <c r="A149" s="1" t="s">
        <v>0</v>
      </c>
      <c r="B149" s="1" t="s">
        <v>328</v>
      </c>
    </row>
    <row r="150" spans="1:7" ht="16" x14ac:dyDescent="0.2">
      <c r="A150" s="16" t="s">
        <v>1</v>
      </c>
      <c r="B150" s="16" t="s">
        <v>408</v>
      </c>
    </row>
    <row r="151" spans="1:7" x14ac:dyDescent="0.2">
      <c r="A151" t="s">
        <v>2</v>
      </c>
      <c r="B151" t="s">
        <v>3</v>
      </c>
    </row>
    <row r="152" spans="1:7" x14ac:dyDescent="0.2">
      <c r="A152" t="s">
        <v>4</v>
      </c>
      <c r="B152">
        <v>1</v>
      </c>
    </row>
    <row r="153" spans="1:7" x14ac:dyDescent="0.2">
      <c r="A153" t="s">
        <v>5</v>
      </c>
      <c r="B153" t="s">
        <v>96</v>
      </c>
    </row>
    <row r="154" spans="1:7" x14ac:dyDescent="0.2">
      <c r="A154" t="s">
        <v>6</v>
      </c>
      <c r="B154" t="s">
        <v>7</v>
      </c>
    </row>
    <row r="155" spans="1:7" x14ac:dyDescent="0.2">
      <c r="A155" t="s">
        <v>8</v>
      </c>
      <c r="B155" t="s">
        <v>294</v>
      </c>
    </row>
    <row r="156" spans="1:7" x14ac:dyDescent="0.2">
      <c r="A156" s="2" t="s">
        <v>9</v>
      </c>
    </row>
    <row r="157" spans="1:7" x14ac:dyDescent="0.2">
      <c r="A157" t="s">
        <v>10</v>
      </c>
      <c r="B157" t="s">
        <v>11</v>
      </c>
      <c r="C157" t="s">
        <v>6</v>
      </c>
      <c r="D157" t="s">
        <v>2</v>
      </c>
      <c r="E157" t="s">
        <v>12</v>
      </c>
      <c r="F157" t="s">
        <v>5</v>
      </c>
      <c r="G157" t="s">
        <v>1</v>
      </c>
    </row>
    <row r="158" spans="1:7" x14ac:dyDescent="0.2">
      <c r="A158" t="s">
        <v>328</v>
      </c>
      <c r="B158">
        <v>1</v>
      </c>
      <c r="C158" t="s">
        <v>7</v>
      </c>
      <c r="D158" t="s">
        <v>3</v>
      </c>
      <c r="E158" t="s">
        <v>13</v>
      </c>
      <c r="F158" t="s">
        <v>96</v>
      </c>
    </row>
    <row r="159" spans="1:7" x14ac:dyDescent="0.2">
      <c r="A159" t="s">
        <v>327</v>
      </c>
      <c r="B159" s="8">
        <v>1.2</v>
      </c>
      <c r="C159" t="s">
        <v>7</v>
      </c>
      <c r="D159" t="s">
        <v>3</v>
      </c>
      <c r="E159" t="s">
        <v>15</v>
      </c>
      <c r="F159" t="s">
        <v>91</v>
      </c>
    </row>
    <row r="160" spans="1:7" x14ac:dyDescent="0.2">
      <c r="A160" t="s">
        <v>56</v>
      </c>
      <c r="B160" s="8">
        <v>2.5</v>
      </c>
      <c r="C160" t="s">
        <v>7</v>
      </c>
      <c r="D160" t="s">
        <v>17</v>
      </c>
      <c r="E160" t="s">
        <v>15</v>
      </c>
      <c r="F160" t="s">
        <v>57</v>
      </c>
    </row>
    <row r="161" spans="1:8" x14ac:dyDescent="0.2">
      <c r="A161" t="s">
        <v>38</v>
      </c>
      <c r="B161">
        <f>4*10^-10</f>
        <v>4.0000000000000001E-10</v>
      </c>
      <c r="C161" t="s">
        <v>6</v>
      </c>
      <c r="D161" t="s">
        <v>3</v>
      </c>
      <c r="E161" t="s">
        <v>15</v>
      </c>
      <c r="F161" t="s">
        <v>39</v>
      </c>
    </row>
    <row r="162" spans="1:8" x14ac:dyDescent="0.2">
      <c r="A162" t="s">
        <v>86</v>
      </c>
      <c r="B162" s="8">
        <v>0.12</v>
      </c>
      <c r="C162" t="s">
        <v>7</v>
      </c>
      <c r="D162" t="s">
        <v>17</v>
      </c>
      <c r="E162" t="s">
        <v>15</v>
      </c>
      <c r="F162" t="s">
        <v>87</v>
      </c>
    </row>
    <row r="163" spans="1:8" x14ac:dyDescent="0.2">
      <c r="A163" t="s">
        <v>49</v>
      </c>
      <c r="B163" s="8">
        <f>-2.7/1000</f>
        <v>-2.7000000000000001E-3</v>
      </c>
      <c r="C163" t="s">
        <v>45</v>
      </c>
      <c r="D163" t="s">
        <v>17</v>
      </c>
      <c r="E163" t="s">
        <v>15</v>
      </c>
      <c r="F163" t="s">
        <v>50</v>
      </c>
      <c r="G163" t="s">
        <v>436</v>
      </c>
    </row>
    <row r="164" spans="1:8" x14ac:dyDescent="0.2">
      <c r="B164" s="8"/>
    </row>
    <row r="165" spans="1:8" x14ac:dyDescent="0.2">
      <c r="B165" s="8"/>
    </row>
    <row r="167" spans="1:8" ht="16" x14ac:dyDescent="0.2">
      <c r="A167" s="1" t="s">
        <v>0</v>
      </c>
      <c r="B167" s="1" t="s">
        <v>366</v>
      </c>
    </row>
    <row r="168" spans="1:8" x14ac:dyDescent="0.2">
      <c r="A168" t="s">
        <v>1</v>
      </c>
      <c r="B168" t="s">
        <v>412</v>
      </c>
    </row>
    <row r="169" spans="1:8" x14ac:dyDescent="0.2">
      <c r="A169" t="s">
        <v>2</v>
      </c>
      <c r="B169" t="s">
        <v>3</v>
      </c>
    </row>
    <row r="170" spans="1:8" x14ac:dyDescent="0.2">
      <c r="A170" t="s">
        <v>4</v>
      </c>
      <c r="B170">
        <v>1</v>
      </c>
    </row>
    <row r="171" spans="1:8" x14ac:dyDescent="0.2">
      <c r="A171" t="s">
        <v>5</v>
      </c>
      <c r="B171" t="s">
        <v>367</v>
      </c>
    </row>
    <row r="172" spans="1:8" x14ac:dyDescent="0.2">
      <c r="A172" t="s">
        <v>6</v>
      </c>
      <c r="B172" t="s">
        <v>7</v>
      </c>
    </row>
    <row r="173" spans="1:8" x14ac:dyDescent="0.2">
      <c r="A173" t="s">
        <v>8</v>
      </c>
      <c r="B173" t="s">
        <v>294</v>
      </c>
    </row>
    <row r="174" spans="1:8" x14ac:dyDescent="0.2">
      <c r="A174" s="2" t="s">
        <v>9</v>
      </c>
    </row>
    <row r="175" spans="1:8" x14ac:dyDescent="0.2">
      <c r="A175" t="s">
        <v>10</v>
      </c>
      <c r="B175" t="s">
        <v>11</v>
      </c>
      <c r="C175" t="s">
        <v>6</v>
      </c>
      <c r="D175" t="s">
        <v>42</v>
      </c>
      <c r="E175" t="s">
        <v>2</v>
      </c>
      <c r="F175" t="s">
        <v>12</v>
      </c>
      <c r="G175" t="s">
        <v>5</v>
      </c>
      <c r="H175" t="s">
        <v>1</v>
      </c>
    </row>
    <row r="176" spans="1:8" ht="16" x14ac:dyDescent="0.2">
      <c r="A176" s="16" t="s">
        <v>366</v>
      </c>
      <c r="B176">
        <v>1</v>
      </c>
      <c r="C176" t="s">
        <v>7</v>
      </c>
      <c r="E176" t="s">
        <v>3</v>
      </c>
      <c r="F176" t="s">
        <v>13</v>
      </c>
      <c r="G176" t="s">
        <v>367</v>
      </c>
    </row>
    <row r="177" spans="1:8" x14ac:dyDescent="0.2">
      <c r="A177" t="s">
        <v>328</v>
      </c>
      <c r="B177" s="7">
        <v>1.5</v>
      </c>
      <c r="C177" t="s">
        <v>7</v>
      </c>
      <c r="E177" t="s">
        <v>3</v>
      </c>
      <c r="F177" t="s">
        <v>15</v>
      </c>
      <c r="G177" t="s">
        <v>96</v>
      </c>
    </row>
    <row r="178" spans="1:8" x14ac:dyDescent="0.2">
      <c r="A178" t="s">
        <v>395</v>
      </c>
      <c r="B178" s="5">
        <v>0.27</v>
      </c>
      <c r="C178" t="s">
        <v>7</v>
      </c>
      <c r="E178" t="s">
        <v>3</v>
      </c>
      <c r="F178" t="s">
        <v>15</v>
      </c>
      <c r="G178" t="s">
        <v>397</v>
      </c>
      <c r="H178" t="s">
        <v>396</v>
      </c>
    </row>
    <row r="179" spans="1:8" x14ac:dyDescent="0.2">
      <c r="A179" t="s">
        <v>51</v>
      </c>
      <c r="B179" s="18">
        <v>15</v>
      </c>
      <c r="C179" t="s">
        <v>7</v>
      </c>
      <c r="E179" t="s">
        <v>17</v>
      </c>
      <c r="F179" t="s">
        <v>15</v>
      </c>
      <c r="G179" t="s">
        <v>52</v>
      </c>
    </row>
    <row r="180" spans="1:8" x14ac:dyDescent="0.2">
      <c r="A180" t="s">
        <v>38</v>
      </c>
      <c r="B180">
        <f>4*10^-10</f>
        <v>4.0000000000000001E-10</v>
      </c>
      <c r="C180" t="s">
        <v>6</v>
      </c>
      <c r="E180" t="s">
        <v>3</v>
      </c>
      <c r="F180" t="s">
        <v>15</v>
      </c>
      <c r="G180" t="s">
        <v>39</v>
      </c>
    </row>
    <row r="181" spans="1:8" x14ac:dyDescent="0.2">
      <c r="A181" t="s">
        <v>22</v>
      </c>
      <c r="B181" s="7">
        <v>5.5</v>
      </c>
      <c r="C181" t="s">
        <v>23</v>
      </c>
      <c r="E181" t="s">
        <v>54</v>
      </c>
      <c r="F181" t="s">
        <v>15</v>
      </c>
      <c r="G181" t="s">
        <v>24</v>
      </c>
    </row>
    <row r="182" spans="1:8" x14ac:dyDescent="0.2">
      <c r="A182" t="s">
        <v>86</v>
      </c>
      <c r="B182" s="7">
        <v>2.4</v>
      </c>
      <c r="C182" t="s">
        <v>7</v>
      </c>
      <c r="E182" t="s">
        <v>17</v>
      </c>
      <c r="F182" t="s">
        <v>15</v>
      </c>
      <c r="G182" t="s">
        <v>87</v>
      </c>
    </row>
    <row r="183" spans="1:8" x14ac:dyDescent="0.2">
      <c r="A183" t="s">
        <v>49</v>
      </c>
      <c r="B183" s="4">
        <v>-1.6E-2</v>
      </c>
      <c r="C183" t="s">
        <v>45</v>
      </c>
      <c r="E183" t="s">
        <v>17</v>
      </c>
      <c r="F183" t="s">
        <v>15</v>
      </c>
      <c r="G183" t="s">
        <v>50</v>
      </c>
      <c r="H183" t="s">
        <v>437</v>
      </c>
    </row>
    <row r="184" spans="1:8" x14ac:dyDescent="0.2">
      <c r="A184" t="s">
        <v>287</v>
      </c>
      <c r="B184" s="4">
        <v>7.6999999999999999E-2</v>
      </c>
      <c r="C184" t="s">
        <v>7</v>
      </c>
      <c r="D184" t="s">
        <v>43</v>
      </c>
      <c r="F184" t="s">
        <v>44</v>
      </c>
    </row>
    <row r="185" spans="1:8" x14ac:dyDescent="0.2">
      <c r="B185" s="8"/>
    </row>
    <row r="186" spans="1:8" x14ac:dyDescent="0.2">
      <c r="B186" s="8"/>
    </row>
    <row r="187" spans="1:8" x14ac:dyDescent="0.2">
      <c r="B187" s="8"/>
    </row>
    <row r="188" spans="1:8" ht="16" x14ac:dyDescent="0.2">
      <c r="A188" s="1" t="s">
        <v>0</v>
      </c>
      <c r="B188" s="1" t="s">
        <v>329</v>
      </c>
    </row>
    <row r="189" spans="1:8" ht="16" x14ac:dyDescent="0.2">
      <c r="A189" s="16" t="s">
        <v>1</v>
      </c>
      <c r="B189" s="16" t="s">
        <v>408</v>
      </c>
    </row>
    <row r="190" spans="1:8" x14ac:dyDescent="0.2">
      <c r="A190" t="s">
        <v>2</v>
      </c>
      <c r="B190" t="s">
        <v>3</v>
      </c>
    </row>
    <row r="191" spans="1:8" x14ac:dyDescent="0.2">
      <c r="A191" t="s">
        <v>4</v>
      </c>
      <c r="B191">
        <v>1</v>
      </c>
    </row>
    <row r="192" spans="1:8" x14ac:dyDescent="0.2">
      <c r="A192" t="s">
        <v>5</v>
      </c>
      <c r="B192" t="s">
        <v>122</v>
      </c>
    </row>
    <row r="193" spans="1:7" x14ac:dyDescent="0.2">
      <c r="A193" t="s">
        <v>6</v>
      </c>
      <c r="B193" t="s">
        <v>7</v>
      </c>
    </row>
    <row r="194" spans="1:7" x14ac:dyDescent="0.2">
      <c r="A194" t="s">
        <v>8</v>
      </c>
      <c r="B194" t="s">
        <v>298</v>
      </c>
    </row>
    <row r="195" spans="1:7" x14ac:dyDescent="0.2">
      <c r="A195" s="2" t="s">
        <v>9</v>
      </c>
    </row>
    <row r="196" spans="1:7" x14ac:dyDescent="0.2">
      <c r="A196" t="s">
        <v>10</v>
      </c>
      <c r="B196" t="s">
        <v>11</v>
      </c>
      <c r="C196" t="s">
        <v>6</v>
      </c>
      <c r="D196" t="s">
        <v>42</v>
      </c>
      <c r="E196" t="s">
        <v>2</v>
      </c>
      <c r="F196" t="s">
        <v>12</v>
      </c>
      <c r="G196" t="s">
        <v>5</v>
      </c>
    </row>
    <row r="197" spans="1:7" x14ac:dyDescent="0.2">
      <c r="A197" t="s">
        <v>329</v>
      </c>
      <c r="B197">
        <v>1</v>
      </c>
      <c r="C197" t="s">
        <v>7</v>
      </c>
      <c r="E197" t="s">
        <v>3</v>
      </c>
      <c r="F197" t="s">
        <v>13</v>
      </c>
      <c r="G197" t="s">
        <v>122</v>
      </c>
    </row>
    <row r="198" spans="1:7" x14ac:dyDescent="0.2">
      <c r="A198" t="s">
        <v>278</v>
      </c>
      <c r="B198" s="5">
        <v>0.874</v>
      </c>
      <c r="C198" t="s">
        <v>7</v>
      </c>
      <c r="E198" t="s">
        <v>3</v>
      </c>
      <c r="F198" t="s">
        <v>15</v>
      </c>
      <c r="G198" t="s">
        <v>279</v>
      </c>
    </row>
    <row r="199" spans="1:7" x14ac:dyDescent="0.2">
      <c r="A199" t="s">
        <v>280</v>
      </c>
      <c r="B199" s="5">
        <v>0.42299999999999999</v>
      </c>
      <c r="C199" t="s">
        <v>7</v>
      </c>
      <c r="E199" t="s">
        <v>17</v>
      </c>
      <c r="F199" t="s">
        <v>15</v>
      </c>
      <c r="G199" t="s">
        <v>281</v>
      </c>
    </row>
    <row r="200" spans="1:7" x14ac:dyDescent="0.2">
      <c r="A200" t="s">
        <v>86</v>
      </c>
      <c r="B200">
        <v>5.0999999999999996</v>
      </c>
      <c r="C200" t="s">
        <v>7</v>
      </c>
      <c r="E200" t="s">
        <v>17</v>
      </c>
      <c r="F200" t="s">
        <v>15</v>
      </c>
      <c r="G200" t="s">
        <v>87</v>
      </c>
    </row>
    <row r="201" spans="1:7" x14ac:dyDescent="0.2">
      <c r="A201" t="s">
        <v>274</v>
      </c>
      <c r="B201">
        <v>0.72</v>
      </c>
      <c r="C201" t="s">
        <v>7</v>
      </c>
      <c r="E201" t="s">
        <v>3</v>
      </c>
      <c r="F201" t="s">
        <v>15</v>
      </c>
      <c r="G201" t="s">
        <v>275</v>
      </c>
    </row>
    <row r="202" spans="1:7" x14ac:dyDescent="0.2">
      <c r="A202" t="s">
        <v>38</v>
      </c>
      <c r="B202">
        <f>0.0000000004</f>
        <v>4.0000000000000001E-10</v>
      </c>
      <c r="C202" t="s">
        <v>6</v>
      </c>
      <c r="E202" t="s">
        <v>3</v>
      </c>
      <c r="F202" t="s">
        <v>15</v>
      </c>
      <c r="G202" t="s">
        <v>39</v>
      </c>
    </row>
    <row r="203" spans="1:7" x14ac:dyDescent="0.2">
      <c r="A203" t="s">
        <v>22</v>
      </c>
      <c r="B203" s="5">
        <v>0.24199999999999999</v>
      </c>
      <c r="C203" t="s">
        <v>23</v>
      </c>
      <c r="E203" t="s">
        <v>54</v>
      </c>
      <c r="F203" t="s">
        <v>15</v>
      </c>
      <c r="G203" t="s">
        <v>24</v>
      </c>
    </row>
    <row r="204" spans="1:7" x14ac:dyDescent="0.2">
      <c r="A204" t="s">
        <v>53</v>
      </c>
      <c r="B204" s="7">
        <v>-1.02</v>
      </c>
      <c r="C204" t="s">
        <v>7</v>
      </c>
      <c r="E204" t="s">
        <v>17</v>
      </c>
      <c r="F204" t="s">
        <v>15</v>
      </c>
      <c r="G204" t="s">
        <v>55</v>
      </c>
    </row>
    <row r="208" spans="1:7" ht="16" x14ac:dyDescent="0.2">
      <c r="A208" s="1" t="s">
        <v>0</v>
      </c>
      <c r="B208" s="1" t="s">
        <v>330</v>
      </c>
    </row>
    <row r="209" spans="1:8" ht="16" x14ac:dyDescent="0.2">
      <c r="A209" s="16" t="s">
        <v>1</v>
      </c>
      <c r="B209" s="16" t="s">
        <v>408</v>
      </c>
    </row>
    <row r="210" spans="1:8" x14ac:dyDescent="0.2">
      <c r="A210" t="s">
        <v>2</v>
      </c>
      <c r="B210" t="s">
        <v>3</v>
      </c>
    </row>
    <row r="211" spans="1:8" x14ac:dyDescent="0.2">
      <c r="A211" t="s">
        <v>4</v>
      </c>
      <c r="B211">
        <v>1</v>
      </c>
    </row>
    <row r="212" spans="1:8" x14ac:dyDescent="0.2">
      <c r="A212" t="s">
        <v>5</v>
      </c>
      <c r="B212" t="s">
        <v>125</v>
      </c>
    </row>
    <row r="213" spans="1:8" x14ac:dyDescent="0.2">
      <c r="A213" t="s">
        <v>6</v>
      </c>
      <c r="B213" t="s">
        <v>7</v>
      </c>
    </row>
    <row r="214" spans="1:8" x14ac:dyDescent="0.2">
      <c r="A214" t="s">
        <v>8</v>
      </c>
      <c r="B214" t="s">
        <v>299</v>
      </c>
    </row>
    <row r="215" spans="1:8" x14ac:dyDescent="0.2">
      <c r="A215" s="2" t="s">
        <v>9</v>
      </c>
    </row>
    <row r="216" spans="1:8" x14ac:dyDescent="0.2">
      <c r="A216" t="s">
        <v>10</v>
      </c>
      <c r="B216" t="s">
        <v>11</v>
      </c>
      <c r="C216" t="s">
        <v>6</v>
      </c>
      <c r="D216" t="s">
        <v>42</v>
      </c>
      <c r="E216" t="s">
        <v>2</v>
      </c>
      <c r="F216" t="s">
        <v>12</v>
      </c>
      <c r="G216" t="s">
        <v>5</v>
      </c>
      <c r="H216" t="s">
        <v>1</v>
      </c>
    </row>
    <row r="217" spans="1:8" x14ac:dyDescent="0.2">
      <c r="A217" t="s">
        <v>330</v>
      </c>
      <c r="B217" s="8">
        <v>1</v>
      </c>
      <c r="C217" t="s">
        <v>7</v>
      </c>
      <c r="E217" t="s">
        <v>3</v>
      </c>
      <c r="F217" t="s">
        <v>13</v>
      </c>
      <c r="G217" t="s">
        <v>125</v>
      </c>
    </row>
    <row r="218" spans="1:8" x14ac:dyDescent="0.2">
      <c r="A218" t="s">
        <v>38</v>
      </c>
      <c r="B218" s="3">
        <v>4.0000000000000001E-10</v>
      </c>
      <c r="C218" t="s">
        <v>6</v>
      </c>
      <c r="E218" t="s">
        <v>3</v>
      </c>
      <c r="F218" t="s">
        <v>15</v>
      </c>
      <c r="G218" t="s">
        <v>39</v>
      </c>
    </row>
    <row r="219" spans="1:8" x14ac:dyDescent="0.2">
      <c r="A219" t="s">
        <v>22</v>
      </c>
      <c r="B219" s="8">
        <v>0.25</v>
      </c>
      <c r="C219" t="s">
        <v>23</v>
      </c>
      <c r="E219" t="s">
        <v>54</v>
      </c>
      <c r="F219" t="s">
        <v>15</v>
      </c>
      <c r="G219" t="s">
        <v>24</v>
      </c>
    </row>
    <row r="220" spans="1:8" x14ac:dyDescent="0.2">
      <c r="A220" t="s">
        <v>395</v>
      </c>
      <c r="B220" s="8">
        <v>0.48</v>
      </c>
      <c r="C220" t="s">
        <v>7</v>
      </c>
      <c r="E220" t="s">
        <v>3</v>
      </c>
      <c r="F220" t="s">
        <v>15</v>
      </c>
      <c r="G220" t="s">
        <v>397</v>
      </c>
      <c r="H220" t="s">
        <v>396</v>
      </c>
    </row>
    <row r="221" spans="1:8" x14ac:dyDescent="0.2">
      <c r="A221" t="s">
        <v>284</v>
      </c>
      <c r="B221" s="8">
        <v>3.3000000000000002E-2</v>
      </c>
      <c r="C221" t="s">
        <v>7</v>
      </c>
      <c r="E221" t="s">
        <v>3</v>
      </c>
      <c r="F221" t="s">
        <v>15</v>
      </c>
      <c r="G221" t="s">
        <v>285</v>
      </c>
    </row>
    <row r="222" spans="1:8" x14ac:dyDescent="0.2">
      <c r="A222" t="s">
        <v>253</v>
      </c>
      <c r="B222" s="8">
        <v>0.91</v>
      </c>
      <c r="C222" t="s">
        <v>7</v>
      </c>
      <c r="E222" t="s">
        <v>17</v>
      </c>
      <c r="F222" t="s">
        <v>15</v>
      </c>
      <c r="G222" t="s">
        <v>286</v>
      </c>
    </row>
    <row r="223" spans="1:8" x14ac:dyDescent="0.2">
      <c r="A223" t="s">
        <v>86</v>
      </c>
      <c r="B223" s="8">
        <v>0.7</v>
      </c>
      <c r="C223" t="s">
        <v>7</v>
      </c>
      <c r="E223" t="s">
        <v>17</v>
      </c>
      <c r="F223" t="s">
        <v>15</v>
      </c>
      <c r="G223" t="s">
        <v>87</v>
      </c>
    </row>
    <row r="224" spans="1:8" x14ac:dyDescent="0.2">
      <c r="A224" t="s">
        <v>274</v>
      </c>
      <c r="B224" s="8">
        <v>0.91</v>
      </c>
      <c r="C224" t="s">
        <v>7</v>
      </c>
      <c r="E224" t="s">
        <v>3</v>
      </c>
      <c r="F224" t="s">
        <v>15</v>
      </c>
      <c r="G224" t="s">
        <v>275</v>
      </c>
    </row>
    <row r="225" spans="1:7" x14ac:dyDescent="0.2">
      <c r="A225" t="s">
        <v>49</v>
      </c>
      <c r="B225" s="8">
        <v>-1E-3</v>
      </c>
      <c r="C225" t="s">
        <v>45</v>
      </c>
      <c r="E225" t="s">
        <v>17</v>
      </c>
      <c r="F225" t="s">
        <v>15</v>
      </c>
      <c r="G225" t="s">
        <v>50</v>
      </c>
    </row>
    <row r="226" spans="1:7" x14ac:dyDescent="0.2">
      <c r="A226" t="s">
        <v>287</v>
      </c>
      <c r="B226" s="8">
        <v>0.3</v>
      </c>
      <c r="C226" t="s">
        <v>7</v>
      </c>
      <c r="D226" t="s">
        <v>43</v>
      </c>
      <c r="F226" t="s">
        <v>44</v>
      </c>
    </row>
    <row r="227" spans="1:7" x14ac:dyDescent="0.2">
      <c r="B227" s="8"/>
    </row>
    <row r="228" spans="1:7" x14ac:dyDescent="0.2">
      <c r="B228" s="8"/>
    </row>
    <row r="229" spans="1:7" x14ac:dyDescent="0.2">
      <c r="B229" s="8"/>
    </row>
    <row r="230" spans="1:7" ht="16" x14ac:dyDescent="0.2">
      <c r="A230" s="1" t="s">
        <v>0</v>
      </c>
      <c r="B230" s="1" t="s">
        <v>331</v>
      </c>
    </row>
    <row r="231" spans="1:7" ht="16" x14ac:dyDescent="0.2">
      <c r="A231" s="16" t="s">
        <v>1</v>
      </c>
      <c r="B231" s="16" t="s">
        <v>408</v>
      </c>
    </row>
    <row r="232" spans="1:7" x14ac:dyDescent="0.2">
      <c r="A232" t="s">
        <v>2</v>
      </c>
      <c r="B232" t="s">
        <v>3</v>
      </c>
    </row>
    <row r="233" spans="1:7" x14ac:dyDescent="0.2">
      <c r="A233" t="s">
        <v>4</v>
      </c>
      <c r="B233">
        <v>1</v>
      </c>
    </row>
    <row r="234" spans="1:7" x14ac:dyDescent="0.2">
      <c r="A234" t="s">
        <v>5</v>
      </c>
      <c r="B234" t="s">
        <v>98</v>
      </c>
    </row>
    <row r="235" spans="1:7" x14ac:dyDescent="0.2">
      <c r="A235" t="s">
        <v>6</v>
      </c>
      <c r="B235" t="s">
        <v>7</v>
      </c>
    </row>
    <row r="236" spans="1:7" x14ac:dyDescent="0.2">
      <c r="A236" t="s">
        <v>8</v>
      </c>
      <c r="B236" t="s">
        <v>300</v>
      </c>
    </row>
    <row r="237" spans="1:7" x14ac:dyDescent="0.2">
      <c r="A237" s="2" t="s">
        <v>9</v>
      </c>
    </row>
    <row r="238" spans="1:7" x14ac:dyDescent="0.2">
      <c r="A238" t="s">
        <v>10</v>
      </c>
      <c r="B238" t="s">
        <v>11</v>
      </c>
      <c r="C238" t="s">
        <v>6</v>
      </c>
      <c r="D238" t="s">
        <v>2</v>
      </c>
      <c r="E238" t="s">
        <v>12</v>
      </c>
      <c r="F238" t="s">
        <v>5</v>
      </c>
      <c r="G238" t="s">
        <v>292</v>
      </c>
    </row>
    <row r="239" spans="1:7" x14ac:dyDescent="0.2">
      <c r="A239" t="s">
        <v>331</v>
      </c>
      <c r="B239">
        <v>1</v>
      </c>
      <c r="C239" t="s">
        <v>7</v>
      </c>
      <c r="D239" t="s">
        <v>3</v>
      </c>
      <c r="E239" t="s">
        <v>13</v>
      </c>
      <c r="F239" t="s">
        <v>98</v>
      </c>
    </row>
    <row r="240" spans="1:7" x14ac:dyDescent="0.2">
      <c r="A240" t="s">
        <v>99</v>
      </c>
      <c r="B240" s="5">
        <v>0.32</v>
      </c>
      <c r="C240" t="s">
        <v>7</v>
      </c>
      <c r="D240" t="s">
        <v>17</v>
      </c>
      <c r="E240" t="s">
        <v>15</v>
      </c>
      <c r="F240" t="s">
        <v>100</v>
      </c>
    </row>
    <row r="241" spans="1:7" x14ac:dyDescent="0.2">
      <c r="A241" t="s">
        <v>375</v>
      </c>
      <c r="B241" s="5">
        <v>0.74</v>
      </c>
      <c r="C241" t="s">
        <v>7</v>
      </c>
      <c r="D241" t="s">
        <v>17</v>
      </c>
      <c r="E241" t="s">
        <v>15</v>
      </c>
      <c r="F241" t="s">
        <v>373</v>
      </c>
      <c r="G241" t="s">
        <v>371</v>
      </c>
    </row>
    <row r="242" spans="1:7" x14ac:dyDescent="0.2">
      <c r="A242" t="s">
        <v>38</v>
      </c>
      <c r="B242">
        <f>4*10^-10</f>
        <v>4.0000000000000001E-10</v>
      </c>
      <c r="C242" t="s">
        <v>6</v>
      </c>
      <c r="D242" t="s">
        <v>3</v>
      </c>
      <c r="E242" t="s">
        <v>15</v>
      </c>
      <c r="F242" t="s">
        <v>39</v>
      </c>
    </row>
    <row r="243" spans="1:7" x14ac:dyDescent="0.2">
      <c r="A243" t="s">
        <v>22</v>
      </c>
      <c r="B243" s="13">
        <f>2.1*10^-7</f>
        <v>2.1E-7</v>
      </c>
      <c r="C243" t="s">
        <v>23</v>
      </c>
      <c r="D243" t="s">
        <v>54</v>
      </c>
      <c r="E243" t="s">
        <v>15</v>
      </c>
      <c r="F243" t="s">
        <v>24</v>
      </c>
    </row>
    <row r="244" spans="1:7" x14ac:dyDescent="0.2">
      <c r="A244" t="s">
        <v>86</v>
      </c>
      <c r="B244" s="5">
        <v>0.11</v>
      </c>
      <c r="C244" t="s">
        <v>7</v>
      </c>
      <c r="D244" t="s">
        <v>17</v>
      </c>
      <c r="E244" t="s">
        <v>15</v>
      </c>
      <c r="F244" t="s">
        <v>87</v>
      </c>
    </row>
    <row r="245" spans="1:7" x14ac:dyDescent="0.2">
      <c r="A245" t="s">
        <v>53</v>
      </c>
      <c r="B245" s="4">
        <v>-0.06</v>
      </c>
      <c r="C245" t="s">
        <v>7</v>
      </c>
      <c r="D245" t="s">
        <v>17</v>
      </c>
      <c r="E245" t="s">
        <v>15</v>
      </c>
      <c r="F245" t="s">
        <v>55</v>
      </c>
      <c r="G245" t="s">
        <v>438</v>
      </c>
    </row>
    <row r="246" spans="1:7" x14ac:dyDescent="0.2">
      <c r="B246" s="8"/>
    </row>
    <row r="247" spans="1:7" x14ac:dyDescent="0.2">
      <c r="B247" s="8"/>
    </row>
    <row r="249" spans="1:7" ht="16" x14ac:dyDescent="0.2">
      <c r="A249" s="1" t="s">
        <v>0</v>
      </c>
      <c r="B249" s="1" t="s">
        <v>332</v>
      </c>
    </row>
    <row r="250" spans="1:7" ht="16" x14ac:dyDescent="0.2">
      <c r="A250" s="16" t="s">
        <v>1</v>
      </c>
      <c r="B250" s="16" t="s">
        <v>408</v>
      </c>
    </row>
    <row r="251" spans="1:7" x14ac:dyDescent="0.2">
      <c r="A251" t="s">
        <v>2</v>
      </c>
      <c r="B251" t="s">
        <v>3</v>
      </c>
    </row>
    <row r="252" spans="1:7" x14ac:dyDescent="0.2">
      <c r="A252" t="s">
        <v>4</v>
      </c>
      <c r="B252">
        <v>1</v>
      </c>
    </row>
    <row r="253" spans="1:7" x14ac:dyDescent="0.2">
      <c r="A253" t="s">
        <v>5</v>
      </c>
      <c r="B253" t="s">
        <v>101</v>
      </c>
    </row>
    <row r="254" spans="1:7" x14ac:dyDescent="0.2">
      <c r="A254" t="s">
        <v>6</v>
      </c>
      <c r="B254" t="s">
        <v>7</v>
      </c>
    </row>
    <row r="255" spans="1:7" x14ac:dyDescent="0.2">
      <c r="A255" t="s">
        <v>8</v>
      </c>
      <c r="B255" t="s">
        <v>301</v>
      </c>
    </row>
    <row r="256" spans="1:7" x14ac:dyDescent="0.2">
      <c r="A256" s="2" t="s">
        <v>9</v>
      </c>
    </row>
    <row r="257" spans="1:7" x14ac:dyDescent="0.2">
      <c r="A257" t="s">
        <v>10</v>
      </c>
      <c r="B257" t="s">
        <v>11</v>
      </c>
      <c r="C257" t="s">
        <v>6</v>
      </c>
      <c r="D257" t="s">
        <v>42</v>
      </c>
      <c r="E257" t="s">
        <v>2</v>
      </c>
      <c r="F257" t="s">
        <v>12</v>
      </c>
      <c r="G257" t="s">
        <v>5</v>
      </c>
    </row>
    <row r="258" spans="1:7" x14ac:dyDescent="0.2">
      <c r="A258" t="s">
        <v>332</v>
      </c>
      <c r="B258">
        <v>1</v>
      </c>
      <c r="C258" t="s">
        <v>7</v>
      </c>
      <c r="E258" t="s">
        <v>3</v>
      </c>
      <c r="F258" t="s">
        <v>13</v>
      </c>
      <c r="G258" t="s">
        <v>101</v>
      </c>
    </row>
    <row r="259" spans="1:7" x14ac:dyDescent="0.2">
      <c r="A259" t="s">
        <v>331</v>
      </c>
      <c r="B259" s="5">
        <v>0.52</v>
      </c>
      <c r="C259" t="s">
        <v>7</v>
      </c>
      <c r="E259" t="s">
        <v>3</v>
      </c>
      <c r="F259" t="s">
        <v>15</v>
      </c>
      <c r="G259" t="s">
        <v>98</v>
      </c>
    </row>
    <row r="260" spans="1:7" x14ac:dyDescent="0.2">
      <c r="A260" s="14" t="s">
        <v>102</v>
      </c>
      <c r="B260" s="7">
        <v>1.1000000000000001</v>
      </c>
      <c r="C260" t="s">
        <v>7</v>
      </c>
      <c r="E260" t="s">
        <v>3</v>
      </c>
      <c r="F260" t="s">
        <v>15</v>
      </c>
      <c r="G260" t="s">
        <v>103</v>
      </c>
    </row>
    <row r="261" spans="1:7" x14ac:dyDescent="0.2">
      <c r="A261" t="s">
        <v>51</v>
      </c>
      <c r="B261" s="18">
        <v>18</v>
      </c>
      <c r="C261" t="s">
        <v>7</v>
      </c>
      <c r="E261" t="s">
        <v>17</v>
      </c>
      <c r="F261" t="s">
        <v>15</v>
      </c>
      <c r="G261" t="s">
        <v>52</v>
      </c>
    </row>
    <row r="262" spans="1:7" x14ac:dyDescent="0.2">
      <c r="A262" t="s">
        <v>104</v>
      </c>
      <c r="B262" s="7">
        <v>1.1000000000000001</v>
      </c>
      <c r="C262" t="s">
        <v>7</v>
      </c>
      <c r="E262" t="s">
        <v>17</v>
      </c>
      <c r="F262" t="s">
        <v>15</v>
      </c>
      <c r="G262" t="s">
        <v>105</v>
      </c>
    </row>
    <row r="263" spans="1:7" x14ac:dyDescent="0.2">
      <c r="A263" t="s">
        <v>38</v>
      </c>
      <c r="B263">
        <f>4*10^-10</f>
        <v>4.0000000000000001E-10</v>
      </c>
      <c r="C263" t="s">
        <v>6</v>
      </c>
      <c r="E263" t="s">
        <v>3</v>
      </c>
      <c r="F263" t="s">
        <v>15</v>
      </c>
      <c r="G263" t="s">
        <v>39</v>
      </c>
    </row>
    <row r="264" spans="1:7" x14ac:dyDescent="0.2">
      <c r="A264" t="s">
        <v>22</v>
      </c>
      <c r="B264" s="18">
        <v>17</v>
      </c>
      <c r="C264" t="s">
        <v>23</v>
      </c>
      <c r="E264" t="s">
        <v>54</v>
      </c>
      <c r="F264" t="s">
        <v>15</v>
      </c>
      <c r="G264" t="s">
        <v>24</v>
      </c>
    </row>
    <row r="265" spans="1:7" x14ac:dyDescent="0.2">
      <c r="B265" s="4"/>
    </row>
    <row r="266" spans="1:7" x14ac:dyDescent="0.2">
      <c r="B266" s="3"/>
    </row>
    <row r="267" spans="1:7" x14ac:dyDescent="0.2">
      <c r="G267" s="3"/>
    </row>
    <row r="268" spans="1:7" ht="16" x14ac:dyDescent="0.2">
      <c r="A268" s="1" t="s">
        <v>0</v>
      </c>
      <c r="B268" s="1" t="s">
        <v>333</v>
      </c>
    </row>
    <row r="269" spans="1:7" ht="16" x14ac:dyDescent="0.2">
      <c r="A269" s="16" t="s">
        <v>1</v>
      </c>
      <c r="B269" s="16" t="s">
        <v>408</v>
      </c>
    </row>
    <row r="270" spans="1:7" x14ac:dyDescent="0.2">
      <c r="A270" t="s">
        <v>2</v>
      </c>
      <c r="B270" t="s">
        <v>3</v>
      </c>
    </row>
    <row r="271" spans="1:7" x14ac:dyDescent="0.2">
      <c r="A271" t="s">
        <v>4</v>
      </c>
      <c r="B271">
        <v>1</v>
      </c>
    </row>
    <row r="272" spans="1:7" x14ac:dyDescent="0.2">
      <c r="A272" t="s">
        <v>5</v>
      </c>
      <c r="B272" t="s">
        <v>106</v>
      </c>
    </row>
    <row r="273" spans="1:7" x14ac:dyDescent="0.2">
      <c r="A273" t="s">
        <v>6</v>
      </c>
      <c r="B273" t="s">
        <v>7</v>
      </c>
    </row>
    <row r="274" spans="1:7" x14ac:dyDescent="0.2">
      <c r="A274" t="s">
        <v>8</v>
      </c>
      <c r="B274" t="s">
        <v>301</v>
      </c>
    </row>
    <row r="275" spans="1:7" x14ac:dyDescent="0.2">
      <c r="A275" s="2" t="s">
        <v>9</v>
      </c>
    </row>
    <row r="276" spans="1:7" x14ac:dyDescent="0.2">
      <c r="A276" t="s">
        <v>10</v>
      </c>
      <c r="B276" t="s">
        <v>11</v>
      </c>
      <c r="C276" t="s">
        <v>6</v>
      </c>
      <c r="D276" t="s">
        <v>42</v>
      </c>
      <c r="E276" t="s">
        <v>2</v>
      </c>
      <c r="F276" t="s">
        <v>12</v>
      </c>
      <c r="G276" t="s">
        <v>5</v>
      </c>
    </row>
    <row r="277" spans="1:7" x14ac:dyDescent="0.2">
      <c r="A277" t="s">
        <v>333</v>
      </c>
      <c r="B277">
        <v>1</v>
      </c>
      <c r="C277" t="s">
        <v>7</v>
      </c>
      <c r="E277" t="s">
        <v>3</v>
      </c>
      <c r="F277" t="s">
        <v>13</v>
      </c>
      <c r="G277" t="s">
        <v>106</v>
      </c>
    </row>
    <row r="278" spans="1:7" x14ac:dyDescent="0.2">
      <c r="A278" t="s">
        <v>332</v>
      </c>
      <c r="B278">
        <v>1</v>
      </c>
      <c r="C278" t="s">
        <v>7</v>
      </c>
      <c r="E278" t="s">
        <v>3</v>
      </c>
      <c r="F278" t="s">
        <v>15</v>
      </c>
      <c r="G278" t="s">
        <v>101</v>
      </c>
    </row>
    <row r="279" spans="1:7" x14ac:dyDescent="0.2">
      <c r="A279" t="s">
        <v>107</v>
      </c>
      <c r="B279" s="7">
        <v>2.1</v>
      </c>
      <c r="C279" t="s">
        <v>7</v>
      </c>
      <c r="E279" t="s">
        <v>3</v>
      </c>
      <c r="F279" t="s">
        <v>15</v>
      </c>
      <c r="G279" t="s">
        <v>108</v>
      </c>
    </row>
    <row r="280" spans="1:7" x14ac:dyDescent="0.2">
      <c r="A280" t="s">
        <v>56</v>
      </c>
      <c r="B280" s="5">
        <v>0.23</v>
      </c>
      <c r="C280" t="s">
        <v>7</v>
      </c>
      <c r="E280" t="s">
        <v>17</v>
      </c>
      <c r="F280" t="s">
        <v>15</v>
      </c>
      <c r="G280" t="s">
        <v>57</v>
      </c>
    </row>
    <row r="281" spans="1:7" x14ac:dyDescent="0.2">
      <c r="A281" t="s">
        <v>77</v>
      </c>
      <c r="B281" s="7">
        <v>1</v>
      </c>
      <c r="C281" t="s">
        <v>7</v>
      </c>
      <c r="E281" t="s">
        <v>17</v>
      </c>
      <c r="F281" t="s">
        <v>15</v>
      </c>
      <c r="G281" t="s">
        <v>78</v>
      </c>
    </row>
    <row r="282" spans="1:7" x14ac:dyDescent="0.2">
      <c r="A282" t="s">
        <v>51</v>
      </c>
      <c r="B282" s="18">
        <v>10</v>
      </c>
      <c r="C282" t="s">
        <v>7</v>
      </c>
      <c r="E282" t="s">
        <v>17</v>
      </c>
      <c r="F282" t="s">
        <v>15</v>
      </c>
      <c r="G282" t="s">
        <v>52</v>
      </c>
    </row>
    <row r="283" spans="1:7" x14ac:dyDescent="0.2">
      <c r="A283" t="s">
        <v>38</v>
      </c>
      <c r="B283">
        <f>4*10^-10</f>
        <v>4.0000000000000001E-10</v>
      </c>
      <c r="C283" t="s">
        <v>6</v>
      </c>
      <c r="E283" t="s">
        <v>3</v>
      </c>
      <c r="F283" t="s">
        <v>15</v>
      </c>
      <c r="G283" t="s">
        <v>39</v>
      </c>
    </row>
    <row r="284" spans="1:7" x14ac:dyDescent="0.2">
      <c r="A284" t="s">
        <v>22</v>
      </c>
      <c r="B284" s="18">
        <v>24</v>
      </c>
      <c r="C284" t="s">
        <v>23</v>
      </c>
      <c r="E284" t="s">
        <v>54</v>
      </c>
      <c r="F284" t="s">
        <v>15</v>
      </c>
      <c r="G284" t="s">
        <v>24</v>
      </c>
    </row>
    <row r="285" spans="1:7" x14ac:dyDescent="0.2">
      <c r="B285" s="8"/>
    </row>
    <row r="286" spans="1:7" x14ac:dyDescent="0.2">
      <c r="B286" s="8"/>
    </row>
    <row r="288" spans="1:7" ht="16" x14ac:dyDescent="0.2">
      <c r="A288" s="1" t="s">
        <v>0</v>
      </c>
      <c r="B288" s="1" t="s">
        <v>334</v>
      </c>
    </row>
    <row r="289" spans="1:17" ht="16" x14ac:dyDescent="0.2">
      <c r="A289" s="16" t="s">
        <v>1</v>
      </c>
      <c r="B289" s="16" t="s">
        <v>408</v>
      </c>
    </row>
    <row r="290" spans="1:17" x14ac:dyDescent="0.2">
      <c r="A290" t="s">
        <v>2</v>
      </c>
      <c r="B290" t="s">
        <v>3</v>
      </c>
    </row>
    <row r="291" spans="1:17" x14ac:dyDescent="0.2">
      <c r="A291" t="s">
        <v>4</v>
      </c>
      <c r="B291">
        <v>1</v>
      </c>
    </row>
    <row r="292" spans="1:17" x14ac:dyDescent="0.2">
      <c r="A292" t="s">
        <v>5</v>
      </c>
      <c r="B292" t="s">
        <v>109</v>
      </c>
    </row>
    <row r="293" spans="1:17" x14ac:dyDescent="0.2">
      <c r="A293" t="s">
        <v>6</v>
      </c>
      <c r="B293" t="s">
        <v>7</v>
      </c>
    </row>
    <row r="294" spans="1:17" x14ac:dyDescent="0.2">
      <c r="A294" t="s">
        <v>8</v>
      </c>
      <c r="B294" t="s">
        <v>302</v>
      </c>
    </row>
    <row r="295" spans="1:17" x14ac:dyDescent="0.2">
      <c r="A295" s="2" t="s">
        <v>9</v>
      </c>
    </row>
    <row r="296" spans="1:17" x14ac:dyDescent="0.2">
      <c r="A296" t="s">
        <v>10</v>
      </c>
      <c r="B296" t="s">
        <v>11</v>
      </c>
      <c r="C296" t="s">
        <v>6</v>
      </c>
      <c r="D296" t="s">
        <v>42</v>
      </c>
      <c r="E296" t="s">
        <v>2</v>
      </c>
      <c r="F296" t="s">
        <v>12</v>
      </c>
      <c r="G296" t="s">
        <v>5</v>
      </c>
      <c r="H296" t="s">
        <v>292</v>
      </c>
    </row>
    <row r="297" spans="1:17" x14ac:dyDescent="0.2">
      <c r="A297" t="s">
        <v>334</v>
      </c>
      <c r="B297" s="5">
        <v>1</v>
      </c>
      <c r="C297" t="s">
        <v>7</v>
      </c>
      <c r="E297" t="s">
        <v>3</v>
      </c>
      <c r="F297" t="s">
        <v>13</v>
      </c>
      <c r="G297" t="s">
        <v>109</v>
      </c>
    </row>
    <row r="298" spans="1:17" x14ac:dyDescent="0.2">
      <c r="A298" t="s">
        <v>80</v>
      </c>
      <c r="B298" s="5">
        <v>4.2</v>
      </c>
      <c r="C298" t="s">
        <v>34</v>
      </c>
      <c r="E298" t="s">
        <v>3</v>
      </c>
      <c r="F298" t="s">
        <v>15</v>
      </c>
      <c r="G298" t="s">
        <v>81</v>
      </c>
    </row>
    <row r="299" spans="1:17" x14ac:dyDescent="0.2">
      <c r="A299" t="s">
        <v>21</v>
      </c>
      <c r="B299" s="5">
        <v>4.95</v>
      </c>
      <c r="C299" t="s">
        <v>7</v>
      </c>
      <c r="E299" t="s">
        <v>17</v>
      </c>
      <c r="F299" t="s">
        <v>15</v>
      </c>
      <c r="G299" t="s">
        <v>21</v>
      </c>
      <c r="H299" s="10" t="s">
        <v>376</v>
      </c>
      <c r="K299" s="10"/>
      <c r="L299" s="10"/>
      <c r="M299" s="10"/>
      <c r="N299" s="10"/>
      <c r="O299" s="10"/>
      <c r="P299" s="10"/>
      <c r="Q299" s="10"/>
    </row>
    <row r="300" spans="1:17" x14ac:dyDescent="0.2">
      <c r="A300" t="s">
        <v>22</v>
      </c>
      <c r="B300" s="5">
        <v>2.1</v>
      </c>
      <c r="C300" t="s">
        <v>23</v>
      </c>
      <c r="E300" t="s">
        <v>54</v>
      </c>
      <c r="F300" t="s">
        <v>15</v>
      </c>
      <c r="G300" t="s">
        <v>24</v>
      </c>
    </row>
    <row r="301" spans="1:17" x14ac:dyDescent="0.2">
      <c r="A301" t="s">
        <v>33</v>
      </c>
      <c r="B301" s="5">
        <v>5</v>
      </c>
      <c r="C301" t="s">
        <v>34</v>
      </c>
      <c r="E301" t="s">
        <v>17</v>
      </c>
      <c r="F301" t="s">
        <v>15</v>
      </c>
      <c r="G301" t="s">
        <v>35</v>
      </c>
    </row>
    <row r="302" spans="1:17" x14ac:dyDescent="0.2">
      <c r="A302" t="s">
        <v>110</v>
      </c>
      <c r="B302" s="5">
        <v>1</v>
      </c>
      <c r="C302" t="s">
        <v>7</v>
      </c>
      <c r="E302" t="s">
        <v>3</v>
      </c>
      <c r="F302" t="s">
        <v>15</v>
      </c>
      <c r="G302" t="s">
        <v>111</v>
      </c>
    </row>
    <row r="304" spans="1:17" x14ac:dyDescent="0.2">
      <c r="B304" s="4"/>
    </row>
    <row r="305" spans="1:7" x14ac:dyDescent="0.2">
      <c r="B305" s="4"/>
    </row>
    <row r="306" spans="1:7" ht="16" x14ac:dyDescent="0.2">
      <c r="A306" s="1" t="s">
        <v>0</v>
      </c>
      <c r="B306" s="1" t="s">
        <v>335</v>
      </c>
    </row>
    <row r="307" spans="1:7" ht="16" x14ac:dyDescent="0.2">
      <c r="A307" s="16" t="s">
        <v>1</v>
      </c>
      <c r="B307" s="16" t="s">
        <v>408</v>
      </c>
    </row>
    <row r="308" spans="1:7" x14ac:dyDescent="0.2">
      <c r="A308" t="s">
        <v>2</v>
      </c>
      <c r="B308" t="s">
        <v>3</v>
      </c>
    </row>
    <row r="309" spans="1:7" x14ac:dyDescent="0.2">
      <c r="A309" t="s">
        <v>4</v>
      </c>
      <c r="B309">
        <v>1</v>
      </c>
    </row>
    <row r="310" spans="1:7" x14ac:dyDescent="0.2">
      <c r="A310" t="s">
        <v>5</v>
      </c>
      <c r="B310" t="s">
        <v>112</v>
      </c>
    </row>
    <row r="311" spans="1:7" x14ac:dyDescent="0.2">
      <c r="A311" t="s">
        <v>6</v>
      </c>
      <c r="B311" t="s">
        <v>7</v>
      </c>
    </row>
    <row r="312" spans="1:7" x14ac:dyDescent="0.2">
      <c r="A312" t="s">
        <v>8</v>
      </c>
      <c r="B312" t="s">
        <v>303</v>
      </c>
    </row>
    <row r="313" spans="1:7" x14ac:dyDescent="0.2">
      <c r="A313" s="2" t="s">
        <v>9</v>
      </c>
    </row>
    <row r="314" spans="1:7" x14ac:dyDescent="0.2">
      <c r="A314" t="s">
        <v>10</v>
      </c>
      <c r="B314" t="s">
        <v>11</v>
      </c>
      <c r="C314" t="s">
        <v>6</v>
      </c>
      <c r="D314" t="s">
        <v>42</v>
      </c>
      <c r="E314" t="s">
        <v>2</v>
      </c>
      <c r="F314" t="s">
        <v>12</v>
      </c>
      <c r="G314" t="s">
        <v>5</v>
      </c>
    </row>
    <row r="315" spans="1:7" x14ac:dyDescent="0.2">
      <c r="A315" t="s">
        <v>335</v>
      </c>
      <c r="B315">
        <v>1</v>
      </c>
      <c r="C315" t="s">
        <v>7</v>
      </c>
      <c r="E315" t="s">
        <v>3</v>
      </c>
      <c r="F315" t="s">
        <v>13</v>
      </c>
      <c r="G315" t="s">
        <v>112</v>
      </c>
    </row>
    <row r="316" spans="1:7" x14ac:dyDescent="0.2">
      <c r="A316" t="s">
        <v>66</v>
      </c>
      <c r="B316" s="3">
        <v>0.14000000000000001</v>
      </c>
      <c r="C316" t="s">
        <v>7</v>
      </c>
      <c r="E316" t="s">
        <v>17</v>
      </c>
      <c r="F316" t="s">
        <v>15</v>
      </c>
      <c r="G316" t="s">
        <v>67</v>
      </c>
    </row>
    <row r="317" spans="1:7" x14ac:dyDescent="0.2">
      <c r="A317" t="s">
        <v>113</v>
      </c>
      <c r="B317">
        <v>0.12</v>
      </c>
      <c r="C317" t="s">
        <v>7</v>
      </c>
      <c r="E317" t="s">
        <v>3</v>
      </c>
      <c r="F317" t="s">
        <v>15</v>
      </c>
      <c r="G317" t="s">
        <v>114</v>
      </c>
    </row>
    <row r="318" spans="1:7" x14ac:dyDescent="0.2">
      <c r="A318" t="s">
        <v>64</v>
      </c>
      <c r="B318">
        <v>2.5999999999999999E-2</v>
      </c>
      <c r="C318" t="s">
        <v>7</v>
      </c>
      <c r="E318" t="s">
        <v>3</v>
      </c>
      <c r="F318" t="s">
        <v>15</v>
      </c>
      <c r="G318" t="s">
        <v>65</v>
      </c>
    </row>
    <row r="319" spans="1:7" x14ac:dyDescent="0.2">
      <c r="A319" t="s">
        <v>60</v>
      </c>
      <c r="B319">
        <v>0.28999999999999998</v>
      </c>
      <c r="C319" t="s">
        <v>7</v>
      </c>
      <c r="E319" t="s">
        <v>3</v>
      </c>
      <c r="F319" t="s">
        <v>15</v>
      </c>
      <c r="G319" t="s">
        <v>61</v>
      </c>
    </row>
    <row r="320" spans="1:7" x14ac:dyDescent="0.2">
      <c r="A320" t="s">
        <v>36</v>
      </c>
      <c r="B320" s="7">
        <v>1</v>
      </c>
      <c r="C320" t="s">
        <v>7</v>
      </c>
      <c r="E320" t="s">
        <v>3</v>
      </c>
      <c r="F320" t="s">
        <v>15</v>
      </c>
      <c r="G320" t="s">
        <v>37</v>
      </c>
    </row>
    <row r="321" spans="1:7" x14ac:dyDescent="0.2">
      <c r="A321" t="s">
        <v>40</v>
      </c>
      <c r="B321">
        <v>0.19</v>
      </c>
      <c r="C321" t="s">
        <v>7</v>
      </c>
      <c r="E321" t="s">
        <v>3</v>
      </c>
      <c r="F321" t="s">
        <v>15</v>
      </c>
      <c r="G321" t="s">
        <v>41</v>
      </c>
    </row>
    <row r="322" spans="1:7" x14ac:dyDescent="0.2">
      <c r="A322" t="s">
        <v>62</v>
      </c>
      <c r="B322">
        <v>0.22</v>
      </c>
      <c r="C322" t="s">
        <v>7</v>
      </c>
      <c r="E322" t="s">
        <v>3</v>
      </c>
      <c r="F322" t="s">
        <v>15</v>
      </c>
      <c r="G322" t="s">
        <v>63</v>
      </c>
    </row>
    <row r="323" spans="1:7" x14ac:dyDescent="0.2">
      <c r="A323" t="s">
        <v>282</v>
      </c>
      <c r="B323">
        <v>0.39</v>
      </c>
      <c r="C323" t="s">
        <v>7</v>
      </c>
      <c r="E323" t="s">
        <v>3</v>
      </c>
      <c r="F323" t="s">
        <v>15</v>
      </c>
      <c r="G323" t="s">
        <v>283</v>
      </c>
    </row>
    <row r="324" spans="1:7" x14ac:dyDescent="0.2">
      <c r="A324" t="s">
        <v>38</v>
      </c>
      <c r="B324">
        <f>4*10^-10</f>
        <v>4.0000000000000001E-10</v>
      </c>
      <c r="C324" t="s">
        <v>6</v>
      </c>
      <c r="E324" t="s">
        <v>3</v>
      </c>
      <c r="F324" t="s">
        <v>15</v>
      </c>
      <c r="G324" t="s">
        <v>39</v>
      </c>
    </row>
    <row r="325" spans="1:7" x14ac:dyDescent="0.2">
      <c r="A325" t="s">
        <v>22</v>
      </c>
      <c r="B325">
        <v>5.8000000000000003E-2</v>
      </c>
      <c r="C325" t="s">
        <v>23</v>
      </c>
      <c r="E325" t="s">
        <v>54</v>
      </c>
      <c r="F325" t="s">
        <v>15</v>
      </c>
      <c r="G325" t="s">
        <v>24</v>
      </c>
    </row>
    <row r="326" spans="1:7" x14ac:dyDescent="0.2">
      <c r="A326" t="s">
        <v>391</v>
      </c>
      <c r="B326">
        <v>0.19</v>
      </c>
      <c r="C326" t="s">
        <v>34</v>
      </c>
      <c r="E326" t="s">
        <v>17</v>
      </c>
      <c r="F326" t="s">
        <v>15</v>
      </c>
      <c r="G326" t="s">
        <v>35</v>
      </c>
    </row>
    <row r="327" spans="1:7" x14ac:dyDescent="0.2">
      <c r="A327" t="s">
        <v>53</v>
      </c>
      <c r="B327">
        <v>-1.4</v>
      </c>
      <c r="C327" t="s">
        <v>7</v>
      </c>
      <c r="E327" t="s">
        <v>17</v>
      </c>
      <c r="F327" t="s">
        <v>15</v>
      </c>
      <c r="G327" t="s">
        <v>55</v>
      </c>
    </row>
    <row r="331" spans="1:7" ht="16" x14ac:dyDescent="0.2">
      <c r="A331" s="1" t="s">
        <v>0</v>
      </c>
      <c r="B331" s="1" t="s">
        <v>336</v>
      </c>
    </row>
    <row r="332" spans="1:7" ht="16" x14ac:dyDescent="0.2">
      <c r="A332" s="16" t="s">
        <v>1</v>
      </c>
      <c r="B332" s="16" t="s">
        <v>408</v>
      </c>
    </row>
    <row r="333" spans="1:7" x14ac:dyDescent="0.2">
      <c r="A333" t="s">
        <v>2</v>
      </c>
      <c r="B333" t="s">
        <v>3</v>
      </c>
    </row>
    <row r="334" spans="1:7" x14ac:dyDescent="0.2">
      <c r="A334" t="s">
        <v>4</v>
      </c>
      <c r="B334">
        <v>1</v>
      </c>
    </row>
    <row r="335" spans="1:7" x14ac:dyDescent="0.2">
      <c r="A335" t="s">
        <v>5</v>
      </c>
      <c r="B335" t="s">
        <v>120</v>
      </c>
    </row>
    <row r="336" spans="1:7" x14ac:dyDescent="0.2">
      <c r="A336" t="s">
        <v>6</v>
      </c>
      <c r="B336" t="s">
        <v>7</v>
      </c>
    </row>
    <row r="337" spans="1:7" x14ac:dyDescent="0.2">
      <c r="A337" t="s">
        <v>8</v>
      </c>
      <c r="B337" t="s">
        <v>304</v>
      </c>
    </row>
    <row r="338" spans="1:7" x14ac:dyDescent="0.2">
      <c r="A338" s="2" t="s">
        <v>9</v>
      </c>
    </row>
    <row r="339" spans="1:7" x14ac:dyDescent="0.2">
      <c r="A339" t="s">
        <v>10</v>
      </c>
      <c r="B339" t="s">
        <v>11</v>
      </c>
      <c r="C339" t="s">
        <v>6</v>
      </c>
      <c r="D339" t="s">
        <v>42</v>
      </c>
      <c r="E339" t="s">
        <v>2</v>
      </c>
      <c r="F339" t="s">
        <v>12</v>
      </c>
      <c r="G339" t="s">
        <v>5</v>
      </c>
    </row>
    <row r="340" spans="1:7" x14ac:dyDescent="0.2">
      <c r="A340" t="s">
        <v>336</v>
      </c>
      <c r="B340">
        <v>1</v>
      </c>
      <c r="C340" t="s">
        <v>7</v>
      </c>
      <c r="E340" t="s">
        <v>3</v>
      </c>
      <c r="F340" t="s">
        <v>13</v>
      </c>
      <c r="G340" t="s">
        <v>120</v>
      </c>
    </row>
    <row r="341" spans="1:7" x14ac:dyDescent="0.2">
      <c r="A341" t="s">
        <v>14</v>
      </c>
      <c r="B341">
        <v>1</v>
      </c>
      <c r="C341" t="s">
        <v>7</v>
      </c>
      <c r="E341" t="s">
        <v>3</v>
      </c>
      <c r="F341" t="s">
        <v>15</v>
      </c>
      <c r="G341" t="s">
        <v>16</v>
      </c>
    </row>
    <row r="342" spans="1:7" x14ac:dyDescent="0.2">
      <c r="A342" t="s">
        <v>20</v>
      </c>
      <c r="B342">
        <v>1</v>
      </c>
      <c r="C342" t="s">
        <v>7</v>
      </c>
      <c r="E342" t="s">
        <v>3</v>
      </c>
      <c r="F342" t="s">
        <v>15</v>
      </c>
      <c r="G342" t="s">
        <v>21</v>
      </c>
    </row>
    <row r="346" spans="1:7" ht="16" x14ac:dyDescent="0.2">
      <c r="A346" s="1" t="s">
        <v>0</v>
      </c>
      <c r="B346" s="1" t="s">
        <v>337</v>
      </c>
    </row>
    <row r="347" spans="1:7" ht="16" x14ac:dyDescent="0.2">
      <c r="A347" s="16" t="s">
        <v>1</v>
      </c>
      <c r="B347" s="16" t="s">
        <v>408</v>
      </c>
    </row>
    <row r="348" spans="1:7" x14ac:dyDescent="0.2">
      <c r="A348" t="s">
        <v>2</v>
      </c>
      <c r="B348" t="s">
        <v>3</v>
      </c>
    </row>
    <row r="349" spans="1:7" x14ac:dyDescent="0.2">
      <c r="A349" t="s">
        <v>4</v>
      </c>
      <c r="B349">
        <v>1</v>
      </c>
    </row>
    <row r="350" spans="1:7" x14ac:dyDescent="0.2">
      <c r="A350" t="s">
        <v>5</v>
      </c>
      <c r="B350" t="s">
        <v>115</v>
      </c>
    </row>
    <row r="351" spans="1:7" x14ac:dyDescent="0.2">
      <c r="A351" t="s">
        <v>6</v>
      </c>
      <c r="B351" t="s">
        <v>7</v>
      </c>
    </row>
    <row r="352" spans="1:7" x14ac:dyDescent="0.2">
      <c r="A352" t="s">
        <v>8</v>
      </c>
      <c r="B352" t="s">
        <v>305</v>
      </c>
    </row>
    <row r="353" spans="1:8" x14ac:dyDescent="0.2">
      <c r="A353" s="2" t="s">
        <v>9</v>
      </c>
    </row>
    <row r="354" spans="1:8" x14ac:dyDescent="0.2">
      <c r="A354" t="s">
        <v>10</v>
      </c>
      <c r="B354" t="s">
        <v>11</v>
      </c>
      <c r="C354" t="s">
        <v>6</v>
      </c>
      <c r="D354" t="s">
        <v>42</v>
      </c>
      <c r="E354" t="s">
        <v>2</v>
      </c>
      <c r="F354" t="s">
        <v>12</v>
      </c>
      <c r="G354" t="s">
        <v>5</v>
      </c>
      <c r="H354" t="s">
        <v>1</v>
      </c>
    </row>
    <row r="355" spans="1:8" x14ac:dyDescent="0.2">
      <c r="A355" t="s">
        <v>337</v>
      </c>
      <c r="B355">
        <v>1</v>
      </c>
      <c r="C355" t="s">
        <v>7</v>
      </c>
      <c r="E355" t="s">
        <v>3</v>
      </c>
      <c r="F355" t="s">
        <v>13</v>
      </c>
      <c r="G355" t="s">
        <v>115</v>
      </c>
    </row>
    <row r="356" spans="1:8" x14ac:dyDescent="0.2">
      <c r="A356" t="s">
        <v>116</v>
      </c>
      <c r="B356" s="5">
        <v>0.68</v>
      </c>
      <c r="C356" t="s">
        <v>7</v>
      </c>
      <c r="E356" t="s">
        <v>3</v>
      </c>
      <c r="F356" t="s">
        <v>15</v>
      </c>
      <c r="G356" t="s">
        <v>117</v>
      </c>
    </row>
    <row r="357" spans="1:8" x14ac:dyDescent="0.2">
      <c r="A357" t="s">
        <v>40</v>
      </c>
      <c r="B357" s="5">
        <v>0.10199999999999999</v>
      </c>
      <c r="C357" t="s">
        <v>7</v>
      </c>
      <c r="E357" t="s">
        <v>3</v>
      </c>
      <c r="F357" t="s">
        <v>15</v>
      </c>
      <c r="G357" t="s">
        <v>41</v>
      </c>
    </row>
    <row r="358" spans="1:8" x14ac:dyDescent="0.2">
      <c r="A358" t="s">
        <v>118</v>
      </c>
      <c r="B358" s="4">
        <v>6.3E-2</v>
      </c>
      <c r="C358" t="s">
        <v>7</v>
      </c>
      <c r="E358" t="s">
        <v>3</v>
      </c>
      <c r="F358" t="s">
        <v>15</v>
      </c>
      <c r="G358" t="s">
        <v>119</v>
      </c>
    </row>
    <row r="359" spans="1:8" x14ac:dyDescent="0.2">
      <c r="A359" t="s">
        <v>336</v>
      </c>
      <c r="B359" s="5">
        <v>0.11600000000000001</v>
      </c>
      <c r="C359" t="s">
        <v>7</v>
      </c>
      <c r="E359" t="s">
        <v>3</v>
      </c>
      <c r="F359" t="s">
        <v>15</v>
      </c>
      <c r="G359" t="s">
        <v>120</v>
      </c>
    </row>
    <row r="360" spans="1:8" x14ac:dyDescent="0.2">
      <c r="A360" t="s">
        <v>333</v>
      </c>
      <c r="B360" s="5">
        <v>0.10199999999999999</v>
      </c>
      <c r="C360" t="s">
        <v>7</v>
      </c>
      <c r="E360" t="s">
        <v>3</v>
      </c>
      <c r="F360" t="s">
        <v>15</v>
      </c>
      <c r="G360" t="s">
        <v>106</v>
      </c>
    </row>
    <row r="361" spans="1:8" x14ac:dyDescent="0.2">
      <c r="A361" t="s">
        <v>22</v>
      </c>
      <c r="B361" s="8">
        <f>0.00629*1000</f>
        <v>6.2899999999999991</v>
      </c>
      <c r="C361" t="s">
        <v>23</v>
      </c>
      <c r="E361" t="s">
        <v>54</v>
      </c>
      <c r="F361" t="s">
        <v>15</v>
      </c>
      <c r="G361" t="s">
        <v>24</v>
      </c>
      <c r="H361" t="s">
        <v>379</v>
      </c>
    </row>
    <row r="362" spans="1:8" x14ac:dyDescent="0.2">
      <c r="A362" t="s">
        <v>33</v>
      </c>
      <c r="B362" s="3">
        <f>0.00049*1000</f>
        <v>0.49</v>
      </c>
      <c r="C362" t="s">
        <v>34</v>
      </c>
      <c r="E362" t="s">
        <v>17</v>
      </c>
      <c r="F362" t="s">
        <v>15</v>
      </c>
      <c r="G362" t="s">
        <v>35</v>
      </c>
      <c r="H362" t="s">
        <v>379</v>
      </c>
    </row>
    <row r="363" spans="1:8" x14ac:dyDescent="0.2">
      <c r="A363" t="s">
        <v>80</v>
      </c>
      <c r="B363" s="4">
        <f>0.0164*1000</f>
        <v>16.400000000000002</v>
      </c>
      <c r="C363" t="s">
        <v>34</v>
      </c>
      <c r="E363" t="s">
        <v>3</v>
      </c>
      <c r="F363" t="s">
        <v>15</v>
      </c>
      <c r="G363" t="s">
        <v>81</v>
      </c>
      <c r="H363" t="s">
        <v>379</v>
      </c>
    </row>
    <row r="364" spans="1:8" x14ac:dyDescent="0.2">
      <c r="A364" t="s">
        <v>53</v>
      </c>
      <c r="B364" s="4">
        <v>-6.3E-2</v>
      </c>
      <c r="C364" t="s">
        <v>7</v>
      </c>
      <c r="E364" t="s">
        <v>17</v>
      </c>
      <c r="F364" t="s">
        <v>15</v>
      </c>
      <c r="G364" t="s">
        <v>55</v>
      </c>
    </row>
    <row r="365" spans="1:8" x14ac:dyDescent="0.2">
      <c r="B365" s="8"/>
    </row>
    <row r="366" spans="1:8" x14ac:dyDescent="0.2">
      <c r="B366" s="8"/>
    </row>
    <row r="368" spans="1:8" ht="16" x14ac:dyDescent="0.2">
      <c r="A368" s="1" t="s">
        <v>0</v>
      </c>
      <c r="B368" s="1" t="s">
        <v>338</v>
      </c>
    </row>
    <row r="369" spans="1:8" ht="16" x14ac:dyDescent="0.2">
      <c r="A369" s="16" t="s">
        <v>1</v>
      </c>
      <c r="B369" s="16" t="s">
        <v>408</v>
      </c>
    </row>
    <row r="370" spans="1:8" x14ac:dyDescent="0.2">
      <c r="A370" t="s">
        <v>2</v>
      </c>
      <c r="B370" t="s">
        <v>3</v>
      </c>
    </row>
    <row r="371" spans="1:8" x14ac:dyDescent="0.2">
      <c r="A371" t="s">
        <v>4</v>
      </c>
      <c r="B371">
        <v>1</v>
      </c>
    </row>
    <row r="372" spans="1:8" x14ac:dyDescent="0.2">
      <c r="A372" t="s">
        <v>5</v>
      </c>
      <c r="B372" t="s">
        <v>121</v>
      </c>
    </row>
    <row r="373" spans="1:8" x14ac:dyDescent="0.2">
      <c r="A373" t="s">
        <v>6</v>
      </c>
      <c r="B373" t="s">
        <v>7</v>
      </c>
    </row>
    <row r="374" spans="1:8" x14ac:dyDescent="0.2">
      <c r="A374" t="s">
        <v>8</v>
      </c>
      <c r="B374" t="s">
        <v>306</v>
      </c>
    </row>
    <row r="375" spans="1:8" x14ac:dyDescent="0.2">
      <c r="A375" s="2" t="s">
        <v>9</v>
      </c>
    </row>
    <row r="376" spans="1:8" x14ac:dyDescent="0.2">
      <c r="A376" t="s">
        <v>10</v>
      </c>
      <c r="B376" t="s">
        <v>11</v>
      </c>
      <c r="C376" t="s">
        <v>6</v>
      </c>
      <c r="D376" t="s">
        <v>42</v>
      </c>
      <c r="E376" t="s">
        <v>2</v>
      </c>
      <c r="F376" t="s">
        <v>12</v>
      </c>
      <c r="G376" t="s">
        <v>5</v>
      </c>
      <c r="H376" t="s">
        <v>1</v>
      </c>
    </row>
    <row r="377" spans="1:8" x14ac:dyDescent="0.2">
      <c r="A377" t="s">
        <v>338</v>
      </c>
      <c r="B377">
        <v>1</v>
      </c>
      <c r="C377" t="s">
        <v>7</v>
      </c>
      <c r="E377" t="s">
        <v>3</v>
      </c>
      <c r="F377" t="s">
        <v>13</v>
      </c>
      <c r="G377" t="s">
        <v>121</v>
      </c>
    </row>
    <row r="378" spans="1:8" ht="16" x14ac:dyDescent="0.2">
      <c r="A378" s="16" t="s">
        <v>366</v>
      </c>
      <c r="B378" s="5">
        <v>0.28000000000000003</v>
      </c>
      <c r="C378" t="s">
        <v>7</v>
      </c>
      <c r="E378" t="s">
        <v>3</v>
      </c>
      <c r="F378" t="s">
        <v>15</v>
      </c>
      <c r="G378" t="s">
        <v>367</v>
      </c>
    </row>
    <row r="379" spans="1:8" x14ac:dyDescent="0.2">
      <c r="A379" t="s">
        <v>329</v>
      </c>
      <c r="B379" s="5">
        <v>0.32</v>
      </c>
      <c r="C379" t="s">
        <v>7</v>
      </c>
      <c r="E379" t="s">
        <v>3</v>
      </c>
      <c r="F379" t="s">
        <v>15</v>
      </c>
      <c r="G379" t="s">
        <v>122</v>
      </c>
    </row>
    <row r="380" spans="1:8" x14ac:dyDescent="0.2">
      <c r="A380" t="s">
        <v>330</v>
      </c>
      <c r="B380" s="4">
        <v>1.7999999999999999E-2</v>
      </c>
      <c r="C380" t="s">
        <v>7</v>
      </c>
      <c r="E380" t="s">
        <v>3</v>
      </c>
      <c r="F380" t="s">
        <v>15</v>
      </c>
      <c r="G380" t="s">
        <v>125</v>
      </c>
    </row>
    <row r="381" spans="1:8" x14ac:dyDescent="0.2">
      <c r="A381" t="s">
        <v>123</v>
      </c>
      <c r="B381" s="5">
        <v>0.39</v>
      </c>
      <c r="C381" t="s">
        <v>7</v>
      </c>
      <c r="E381" t="s">
        <v>17</v>
      </c>
      <c r="F381" t="s">
        <v>15</v>
      </c>
      <c r="G381" t="s">
        <v>124</v>
      </c>
    </row>
    <row r="382" spans="1:8" x14ac:dyDescent="0.2">
      <c r="A382" t="s">
        <v>68</v>
      </c>
      <c r="B382" s="7">
        <v>1.6</v>
      </c>
      <c r="C382" t="s">
        <v>7</v>
      </c>
      <c r="E382" t="s">
        <v>17</v>
      </c>
      <c r="F382" t="s">
        <v>15</v>
      </c>
      <c r="G382" t="s">
        <v>69</v>
      </c>
    </row>
    <row r="383" spans="1:8" x14ac:dyDescent="0.2">
      <c r="A383" t="s">
        <v>22</v>
      </c>
      <c r="B383" s="13">
        <f>0.0000247*1000</f>
        <v>2.47E-2</v>
      </c>
      <c r="C383" t="s">
        <v>23</v>
      </c>
      <c r="E383" t="s">
        <v>54</v>
      </c>
      <c r="F383" t="s">
        <v>15</v>
      </c>
      <c r="G383" t="s">
        <v>24</v>
      </c>
      <c r="H383" t="s">
        <v>379</v>
      </c>
    </row>
    <row r="384" spans="1:8" x14ac:dyDescent="0.2">
      <c r="A384" t="s">
        <v>33</v>
      </c>
      <c r="B384" s="13">
        <f>0.00042*1000</f>
        <v>0.42000000000000004</v>
      </c>
      <c r="C384" t="s">
        <v>34</v>
      </c>
      <c r="E384" t="s">
        <v>17</v>
      </c>
      <c r="F384" t="s">
        <v>15</v>
      </c>
      <c r="G384" t="s">
        <v>35</v>
      </c>
      <c r="H384" t="s">
        <v>379</v>
      </c>
    </row>
    <row r="385" spans="1:8" x14ac:dyDescent="0.2">
      <c r="A385" t="s">
        <v>80</v>
      </c>
      <c r="B385" s="13">
        <f>0.00036*1000</f>
        <v>0.36000000000000004</v>
      </c>
      <c r="C385" t="s">
        <v>34</v>
      </c>
      <c r="E385" t="s">
        <v>3</v>
      </c>
      <c r="F385" t="s">
        <v>15</v>
      </c>
      <c r="G385" t="s">
        <v>81</v>
      </c>
      <c r="H385" t="s">
        <v>379</v>
      </c>
    </row>
    <row r="386" spans="1:8" x14ac:dyDescent="0.2">
      <c r="B386" s="8"/>
    </row>
    <row r="387" spans="1:8" x14ac:dyDescent="0.2">
      <c r="B387" s="8"/>
    </row>
    <row r="388" spans="1:8" x14ac:dyDescent="0.2">
      <c r="B388" s="8"/>
    </row>
    <row r="389" spans="1:8" ht="16" x14ac:dyDescent="0.2">
      <c r="A389" s="11" t="s">
        <v>0</v>
      </c>
      <c r="B389" s="11" t="s">
        <v>339</v>
      </c>
      <c r="C389" s="11"/>
      <c r="D389" s="15"/>
      <c r="E389" s="15"/>
      <c r="F389" s="15"/>
      <c r="G389" s="15"/>
    </row>
    <row r="390" spans="1:8" ht="16" x14ac:dyDescent="0.2">
      <c r="A390" s="22" t="s">
        <v>1</v>
      </c>
      <c r="B390" s="22" t="s">
        <v>408</v>
      </c>
      <c r="C390" s="11"/>
      <c r="D390" s="15"/>
      <c r="E390" s="15"/>
      <c r="F390" s="15"/>
      <c r="G390" s="15"/>
    </row>
    <row r="391" spans="1:8" x14ac:dyDescent="0.2">
      <c r="A391" s="15" t="s">
        <v>2</v>
      </c>
      <c r="B391" s="15" t="s">
        <v>3</v>
      </c>
      <c r="C391" s="15"/>
      <c r="D391" s="15"/>
      <c r="E391" s="15"/>
      <c r="F391" s="15"/>
      <c r="G391" s="15"/>
    </row>
    <row r="392" spans="1:8" x14ac:dyDescent="0.2">
      <c r="A392" s="15" t="s">
        <v>4</v>
      </c>
      <c r="B392" s="15">
        <v>1</v>
      </c>
      <c r="C392" s="15"/>
      <c r="D392" s="15"/>
      <c r="E392" s="15"/>
      <c r="F392" s="15"/>
      <c r="G392" s="15"/>
    </row>
    <row r="393" spans="1:8" x14ac:dyDescent="0.2">
      <c r="A393" s="15" t="s">
        <v>5</v>
      </c>
      <c r="B393" s="15" t="s">
        <v>126</v>
      </c>
      <c r="C393" s="15"/>
      <c r="D393" s="15"/>
      <c r="E393" s="15"/>
      <c r="F393" s="15"/>
      <c r="G393" s="15"/>
    </row>
    <row r="394" spans="1:8" x14ac:dyDescent="0.2">
      <c r="A394" s="15" t="s">
        <v>6</v>
      </c>
      <c r="B394" s="15" t="s">
        <v>7</v>
      </c>
      <c r="C394" s="15"/>
      <c r="D394" s="15"/>
      <c r="E394" s="15"/>
      <c r="F394" s="15"/>
      <c r="G394" s="15"/>
    </row>
    <row r="395" spans="1:8" x14ac:dyDescent="0.2">
      <c r="A395" s="15" t="s">
        <v>8</v>
      </c>
      <c r="B395" s="15" t="s">
        <v>307</v>
      </c>
      <c r="C395" s="15"/>
      <c r="D395" s="15"/>
      <c r="E395" s="15"/>
      <c r="F395" s="15"/>
      <c r="G395" s="15"/>
    </row>
    <row r="396" spans="1:8" x14ac:dyDescent="0.2">
      <c r="A396" s="19" t="s">
        <v>9</v>
      </c>
      <c r="B396" s="15"/>
      <c r="C396" s="15"/>
      <c r="D396" s="15"/>
      <c r="E396" s="15"/>
      <c r="F396" s="15"/>
      <c r="G396" s="15"/>
    </row>
    <row r="397" spans="1:8" x14ac:dyDescent="0.2">
      <c r="A397" s="15" t="s">
        <v>10</v>
      </c>
      <c r="B397" s="15" t="s">
        <v>11</v>
      </c>
      <c r="C397" s="15" t="s">
        <v>6</v>
      </c>
      <c r="D397" s="15" t="s">
        <v>42</v>
      </c>
      <c r="E397" s="15" t="s">
        <v>2</v>
      </c>
      <c r="F397" s="15" t="s">
        <v>12</v>
      </c>
      <c r="G397" s="15" t="s">
        <v>5</v>
      </c>
    </row>
    <row r="398" spans="1:8" x14ac:dyDescent="0.2">
      <c r="A398" s="15" t="s">
        <v>339</v>
      </c>
      <c r="B398" s="15">
        <v>1</v>
      </c>
      <c r="C398" s="15" t="s">
        <v>7</v>
      </c>
      <c r="D398" s="15"/>
      <c r="E398" s="15" t="s">
        <v>3</v>
      </c>
      <c r="F398" s="15" t="s">
        <v>13</v>
      </c>
      <c r="G398" s="15" t="s">
        <v>126</v>
      </c>
    </row>
    <row r="399" spans="1:8" x14ac:dyDescent="0.2">
      <c r="A399" s="15" t="s">
        <v>288</v>
      </c>
      <c r="B399" s="15">
        <v>0.55000000000000004</v>
      </c>
      <c r="C399" s="15" t="s">
        <v>7</v>
      </c>
      <c r="D399" s="15"/>
      <c r="E399" s="15" t="s">
        <v>17</v>
      </c>
      <c r="F399" s="15" t="s">
        <v>15</v>
      </c>
      <c r="G399" s="15" t="s">
        <v>289</v>
      </c>
    </row>
    <row r="400" spans="1:8" x14ac:dyDescent="0.2">
      <c r="A400" s="15" t="s">
        <v>197</v>
      </c>
      <c r="B400" s="20">
        <v>0.129</v>
      </c>
      <c r="C400" s="15" t="s">
        <v>7</v>
      </c>
      <c r="D400" s="15"/>
      <c r="E400" s="15" t="s">
        <v>17</v>
      </c>
      <c r="F400" s="15" t="s">
        <v>15</v>
      </c>
      <c r="G400" s="15" t="s">
        <v>71</v>
      </c>
    </row>
    <row r="401" spans="1:8" x14ac:dyDescent="0.2">
      <c r="A401" s="15" t="s">
        <v>27</v>
      </c>
      <c r="B401" s="20">
        <v>0.13700000000000001</v>
      </c>
      <c r="C401" s="15" t="s">
        <v>7</v>
      </c>
      <c r="D401" s="15"/>
      <c r="E401" s="15" t="s">
        <v>3</v>
      </c>
      <c r="F401" s="15" t="s">
        <v>15</v>
      </c>
      <c r="G401" s="15" t="s">
        <v>28</v>
      </c>
    </row>
    <row r="402" spans="1:8" x14ac:dyDescent="0.2">
      <c r="A402" s="15" t="s">
        <v>36</v>
      </c>
      <c r="B402" s="20">
        <v>0.20599999999999999</v>
      </c>
      <c r="C402" s="15" t="s">
        <v>7</v>
      </c>
      <c r="D402" s="15"/>
      <c r="E402" s="15" t="s">
        <v>3</v>
      </c>
      <c r="F402" s="15" t="s">
        <v>15</v>
      </c>
      <c r="G402" s="15" t="s">
        <v>37</v>
      </c>
    </row>
    <row r="403" spans="1:8" x14ac:dyDescent="0.2">
      <c r="A403" s="15" t="s">
        <v>20</v>
      </c>
      <c r="B403" s="20">
        <v>0.66700000000000004</v>
      </c>
      <c r="C403" s="15" t="s">
        <v>7</v>
      </c>
      <c r="D403" s="15"/>
      <c r="E403" s="15" t="s">
        <v>3</v>
      </c>
      <c r="F403" s="15" t="s">
        <v>15</v>
      </c>
      <c r="G403" s="15" t="s">
        <v>21</v>
      </c>
    </row>
    <row r="404" spans="1:8" x14ac:dyDescent="0.2">
      <c r="A404" s="15" t="s">
        <v>439</v>
      </c>
      <c r="B404" s="15">
        <v>0.33</v>
      </c>
      <c r="C404" s="15" t="s">
        <v>7</v>
      </c>
      <c r="D404" s="15"/>
      <c r="E404" s="15" t="s">
        <v>3</v>
      </c>
      <c r="F404" s="15" t="s">
        <v>15</v>
      </c>
      <c r="G404" s="15" t="s">
        <v>440</v>
      </c>
    </row>
    <row r="405" spans="1:8" x14ac:dyDescent="0.2">
      <c r="A405" s="15"/>
      <c r="B405" s="15"/>
      <c r="C405" s="15"/>
      <c r="D405" s="15"/>
      <c r="E405" s="15"/>
      <c r="F405" s="15"/>
      <c r="G405" s="15"/>
    </row>
    <row r="406" spans="1:8" x14ac:dyDescent="0.2">
      <c r="A406" s="15"/>
      <c r="B406" s="15"/>
      <c r="C406" s="15"/>
      <c r="D406" s="15"/>
      <c r="E406" s="15"/>
      <c r="F406" s="15"/>
      <c r="G406" s="15"/>
    </row>
    <row r="407" spans="1:8" ht="16" x14ac:dyDescent="0.2">
      <c r="A407" s="11" t="s">
        <v>0</v>
      </c>
      <c r="B407" s="11" t="s">
        <v>340</v>
      </c>
      <c r="C407" s="11"/>
      <c r="D407" s="15"/>
      <c r="E407" s="15"/>
      <c r="F407" s="15"/>
      <c r="G407" s="15"/>
    </row>
    <row r="408" spans="1:8" ht="16" x14ac:dyDescent="0.2">
      <c r="A408" s="22" t="s">
        <v>1</v>
      </c>
      <c r="B408" s="22" t="s">
        <v>408</v>
      </c>
      <c r="C408" s="11"/>
      <c r="D408" s="15"/>
      <c r="E408" s="15"/>
      <c r="F408" s="15"/>
      <c r="G408" s="15"/>
    </row>
    <row r="409" spans="1:8" x14ac:dyDescent="0.2">
      <c r="A409" s="15" t="s">
        <v>2</v>
      </c>
      <c r="B409" s="15" t="s">
        <v>3</v>
      </c>
      <c r="C409" s="15"/>
      <c r="D409" s="15"/>
      <c r="E409" s="15"/>
      <c r="F409" s="15"/>
      <c r="G409" s="15"/>
    </row>
    <row r="410" spans="1:8" x14ac:dyDescent="0.2">
      <c r="A410" s="15" t="s">
        <v>4</v>
      </c>
      <c r="B410" s="15">
        <v>1</v>
      </c>
      <c r="C410" s="15"/>
      <c r="D410" s="15"/>
      <c r="E410" s="15"/>
      <c r="F410" s="15"/>
      <c r="G410" s="15"/>
    </row>
    <row r="411" spans="1:8" x14ac:dyDescent="0.2">
      <c r="A411" s="15" t="s">
        <v>5</v>
      </c>
      <c r="B411" s="15" t="s">
        <v>128</v>
      </c>
      <c r="C411" s="15"/>
      <c r="D411" s="15"/>
      <c r="E411" s="15"/>
      <c r="F411" s="15"/>
      <c r="G411" s="15"/>
    </row>
    <row r="412" spans="1:8" x14ac:dyDescent="0.2">
      <c r="A412" s="15" t="s">
        <v>6</v>
      </c>
      <c r="B412" s="15" t="s">
        <v>7</v>
      </c>
      <c r="C412" s="15"/>
      <c r="D412" s="15"/>
      <c r="E412" s="15"/>
      <c r="F412" s="15"/>
      <c r="G412" s="15"/>
    </row>
    <row r="413" spans="1:8" x14ac:dyDescent="0.2">
      <c r="A413" s="15" t="s">
        <v>8</v>
      </c>
      <c r="B413" s="15" t="s">
        <v>307</v>
      </c>
      <c r="C413" s="15"/>
      <c r="D413" s="15"/>
      <c r="E413" s="15"/>
      <c r="F413" s="15"/>
      <c r="G413" s="15"/>
    </row>
    <row r="414" spans="1:8" x14ac:dyDescent="0.2">
      <c r="A414" s="19" t="s">
        <v>9</v>
      </c>
      <c r="B414" s="15"/>
      <c r="C414" s="15"/>
      <c r="D414" s="15"/>
      <c r="E414" s="15"/>
      <c r="F414" s="15"/>
      <c r="G414" s="15"/>
    </row>
    <row r="415" spans="1:8" x14ac:dyDescent="0.2">
      <c r="A415" s="15" t="s">
        <v>10</v>
      </c>
      <c r="B415" s="15" t="s">
        <v>11</v>
      </c>
      <c r="C415" s="15" t="s">
        <v>6</v>
      </c>
      <c r="D415" s="15" t="s">
        <v>42</v>
      </c>
      <c r="E415" s="15" t="s">
        <v>2</v>
      </c>
      <c r="F415" s="15" t="s">
        <v>12</v>
      </c>
      <c r="G415" s="15" t="s">
        <v>5</v>
      </c>
      <c r="H415" s="15" t="s">
        <v>1</v>
      </c>
    </row>
    <row r="416" spans="1:8" x14ac:dyDescent="0.2">
      <c r="A416" s="15" t="s">
        <v>340</v>
      </c>
      <c r="B416">
        <v>1</v>
      </c>
      <c r="C416" t="s">
        <v>7</v>
      </c>
      <c r="E416" t="s">
        <v>3</v>
      </c>
      <c r="F416" t="s">
        <v>13</v>
      </c>
      <c r="G416" t="s">
        <v>128</v>
      </c>
    </row>
    <row r="417" spans="1:8" x14ac:dyDescent="0.2">
      <c r="A417" s="15" t="s">
        <v>197</v>
      </c>
      <c r="B417">
        <v>0.81</v>
      </c>
      <c r="C417" s="15" t="s">
        <v>7</v>
      </c>
      <c r="E417" s="15" t="s">
        <v>17</v>
      </c>
      <c r="F417" s="15" t="s">
        <v>15</v>
      </c>
      <c r="G417" t="s">
        <v>71</v>
      </c>
    </row>
    <row r="418" spans="1:8" x14ac:dyDescent="0.2">
      <c r="A418" s="15" t="s">
        <v>288</v>
      </c>
      <c r="B418">
        <v>0.2</v>
      </c>
      <c r="C418" s="15" t="s">
        <v>7</v>
      </c>
      <c r="E418" s="15" t="s">
        <v>17</v>
      </c>
      <c r="F418" s="15" t="s">
        <v>15</v>
      </c>
      <c r="G418" t="s">
        <v>289</v>
      </c>
    </row>
    <row r="419" spans="1:8" x14ac:dyDescent="0.2">
      <c r="A419" s="15" t="s">
        <v>20</v>
      </c>
      <c r="B419">
        <v>1</v>
      </c>
      <c r="C419" s="15" t="s">
        <v>7</v>
      </c>
      <c r="E419" s="15" t="s">
        <v>3</v>
      </c>
      <c r="F419" s="15" t="s">
        <v>15</v>
      </c>
      <c r="G419" t="s">
        <v>21</v>
      </c>
      <c r="H419" s="15" t="s">
        <v>380</v>
      </c>
    </row>
    <row r="420" spans="1:8" x14ac:dyDescent="0.2">
      <c r="A420" s="15" t="s">
        <v>58</v>
      </c>
      <c r="B420" s="3">
        <v>1.5E-10</v>
      </c>
      <c r="C420" s="15" t="s">
        <v>6</v>
      </c>
      <c r="E420" s="15" t="s">
        <v>3</v>
      </c>
      <c r="F420" s="15" t="s">
        <v>15</v>
      </c>
      <c r="G420" t="s">
        <v>59</v>
      </c>
    </row>
    <row r="421" spans="1:8" x14ac:dyDescent="0.2">
      <c r="A421" s="15"/>
      <c r="C421" s="15"/>
      <c r="E421" s="15"/>
      <c r="F421" s="15"/>
    </row>
    <row r="422" spans="1:8" x14ac:dyDescent="0.2">
      <c r="A422" s="15"/>
      <c r="C422" s="15"/>
      <c r="E422" s="15"/>
      <c r="F422" s="15"/>
    </row>
    <row r="423" spans="1:8" ht="16" x14ac:dyDescent="0.2">
      <c r="A423" s="11" t="s">
        <v>0</v>
      </c>
      <c r="B423" s="11" t="s">
        <v>341</v>
      </c>
      <c r="C423" s="11"/>
      <c r="D423" s="15"/>
      <c r="E423" s="15"/>
      <c r="F423" s="15"/>
      <c r="G423" s="15"/>
    </row>
    <row r="424" spans="1:8" ht="16" x14ac:dyDescent="0.2">
      <c r="A424" s="22" t="s">
        <v>1</v>
      </c>
      <c r="B424" s="22" t="s">
        <v>408</v>
      </c>
      <c r="C424" s="11"/>
      <c r="D424" s="15"/>
      <c r="E424" s="15"/>
      <c r="F424" s="15"/>
      <c r="G424" s="15"/>
    </row>
    <row r="425" spans="1:8" x14ac:dyDescent="0.2">
      <c r="A425" s="15" t="s">
        <v>2</v>
      </c>
      <c r="B425" s="15" t="s">
        <v>3</v>
      </c>
      <c r="C425" s="15"/>
      <c r="D425" s="15"/>
      <c r="E425" s="15"/>
      <c r="F425" s="15"/>
      <c r="G425" s="15"/>
    </row>
    <row r="426" spans="1:8" x14ac:dyDescent="0.2">
      <c r="A426" s="15" t="s">
        <v>4</v>
      </c>
      <c r="B426" s="15">
        <v>1</v>
      </c>
      <c r="C426" s="15"/>
      <c r="D426" s="15"/>
      <c r="E426" s="15"/>
      <c r="F426" s="15"/>
      <c r="G426" s="15"/>
    </row>
    <row r="427" spans="1:8" x14ac:dyDescent="0.2">
      <c r="A427" s="15" t="s">
        <v>5</v>
      </c>
      <c r="B427" s="15" t="s">
        <v>127</v>
      </c>
      <c r="C427" s="15"/>
      <c r="D427" s="15"/>
      <c r="E427" s="15"/>
      <c r="F427" s="15"/>
      <c r="G427" s="15"/>
    </row>
    <row r="428" spans="1:8" x14ac:dyDescent="0.2">
      <c r="A428" s="15" t="s">
        <v>6</v>
      </c>
      <c r="B428" s="15" t="s">
        <v>7</v>
      </c>
      <c r="C428" s="15"/>
      <c r="D428" s="15"/>
      <c r="E428" s="15"/>
      <c r="F428" s="15"/>
      <c r="G428" s="15"/>
    </row>
    <row r="429" spans="1:8" x14ac:dyDescent="0.2">
      <c r="A429" s="15" t="s">
        <v>8</v>
      </c>
      <c r="B429" s="15"/>
      <c r="C429" s="15"/>
      <c r="D429" s="15"/>
      <c r="E429" s="15"/>
      <c r="F429" s="15"/>
      <c r="G429" s="15"/>
    </row>
    <row r="430" spans="1:8" x14ac:dyDescent="0.2">
      <c r="A430" s="19" t="s">
        <v>9</v>
      </c>
      <c r="B430" s="15"/>
      <c r="C430" s="15"/>
      <c r="D430" s="15"/>
      <c r="E430" s="15"/>
      <c r="F430" s="15"/>
      <c r="G430" s="15"/>
    </row>
    <row r="431" spans="1:8" x14ac:dyDescent="0.2">
      <c r="A431" s="15" t="s">
        <v>10</v>
      </c>
      <c r="B431" s="15" t="s">
        <v>11</v>
      </c>
      <c r="C431" s="15" t="s">
        <v>6</v>
      </c>
      <c r="D431" s="15" t="s">
        <v>42</v>
      </c>
      <c r="E431" s="15" t="s">
        <v>2</v>
      </c>
      <c r="F431" s="15" t="s">
        <v>12</v>
      </c>
      <c r="G431" s="15" t="s">
        <v>5</v>
      </c>
    </row>
    <row r="432" spans="1:8" x14ac:dyDescent="0.2">
      <c r="A432" s="15" t="s">
        <v>341</v>
      </c>
      <c r="B432" s="15">
        <v>1</v>
      </c>
      <c r="C432" s="15" t="s">
        <v>7</v>
      </c>
      <c r="D432" s="15"/>
      <c r="E432" s="15" t="s">
        <v>3</v>
      </c>
      <c r="F432" s="15" t="s">
        <v>13</v>
      </c>
      <c r="G432" s="15" t="s">
        <v>127</v>
      </c>
    </row>
    <row r="433" spans="1:8" x14ac:dyDescent="0.2">
      <c r="A433" s="15" t="s">
        <v>202</v>
      </c>
      <c r="B433" s="15">
        <v>1</v>
      </c>
      <c r="C433" s="15" t="s">
        <v>7</v>
      </c>
      <c r="D433" s="15"/>
      <c r="E433" s="15" t="s">
        <v>3</v>
      </c>
      <c r="F433" s="15" t="s">
        <v>15</v>
      </c>
      <c r="G433" s="15" t="s">
        <v>203</v>
      </c>
    </row>
    <row r="434" spans="1:8" x14ac:dyDescent="0.2">
      <c r="A434" s="15" t="s">
        <v>290</v>
      </c>
      <c r="B434" s="15">
        <v>1</v>
      </c>
      <c r="C434" s="15" t="s">
        <v>7</v>
      </c>
      <c r="D434" s="15"/>
      <c r="E434" s="15" t="s">
        <v>3</v>
      </c>
      <c r="F434" s="15" t="s">
        <v>15</v>
      </c>
      <c r="G434" s="15" t="s">
        <v>291</v>
      </c>
    </row>
    <row r="435" spans="1:8" x14ac:dyDescent="0.2">
      <c r="A435" s="15" t="s">
        <v>247</v>
      </c>
      <c r="B435" s="21">
        <v>4.6000000000000001E-10</v>
      </c>
      <c r="C435" s="15" t="s">
        <v>7</v>
      </c>
      <c r="D435" s="15"/>
      <c r="E435" s="15" t="s">
        <v>3</v>
      </c>
      <c r="F435" s="15" t="s">
        <v>15</v>
      </c>
      <c r="G435" s="15" t="s">
        <v>206</v>
      </c>
    </row>
    <row r="436" spans="1:8" x14ac:dyDescent="0.2">
      <c r="A436" s="15"/>
      <c r="B436" s="15"/>
      <c r="C436" s="15"/>
      <c r="D436" s="15"/>
      <c r="E436" s="15"/>
      <c r="F436" s="15"/>
      <c r="G436" s="15"/>
    </row>
    <row r="437" spans="1:8" x14ac:dyDescent="0.2">
      <c r="A437" s="15"/>
      <c r="B437" s="15"/>
      <c r="C437" s="15"/>
      <c r="D437" s="15"/>
      <c r="E437" s="15"/>
      <c r="F437" s="15"/>
      <c r="G437" s="15"/>
    </row>
    <row r="438" spans="1:8" x14ac:dyDescent="0.2">
      <c r="A438" s="15"/>
    </row>
    <row r="439" spans="1:8" ht="16" x14ac:dyDescent="0.2">
      <c r="A439" s="1" t="s">
        <v>0</v>
      </c>
      <c r="B439" s="1" t="s">
        <v>444</v>
      </c>
    </row>
    <row r="440" spans="1:8" ht="16" x14ac:dyDescent="0.2">
      <c r="A440" s="16" t="s">
        <v>1</v>
      </c>
      <c r="B440" s="26" t="s">
        <v>443</v>
      </c>
    </row>
    <row r="441" spans="1:8" x14ac:dyDescent="0.2">
      <c r="A441" t="s">
        <v>2</v>
      </c>
      <c r="B441" t="s">
        <v>3</v>
      </c>
    </row>
    <row r="442" spans="1:8" x14ac:dyDescent="0.2">
      <c r="A442" t="s">
        <v>4</v>
      </c>
      <c r="B442">
        <v>1</v>
      </c>
    </row>
    <row r="443" spans="1:8" x14ac:dyDescent="0.2">
      <c r="A443" t="s">
        <v>5</v>
      </c>
      <c r="B443" t="s">
        <v>442</v>
      </c>
    </row>
    <row r="444" spans="1:8" x14ac:dyDescent="0.2">
      <c r="A444" t="s">
        <v>6</v>
      </c>
      <c r="B444" t="s">
        <v>7</v>
      </c>
    </row>
    <row r="445" spans="1:8" x14ac:dyDescent="0.2">
      <c r="A445" t="s">
        <v>8</v>
      </c>
      <c r="B445" t="s">
        <v>308</v>
      </c>
    </row>
    <row r="446" spans="1:8" x14ac:dyDescent="0.2">
      <c r="A446" s="2" t="s">
        <v>9</v>
      </c>
    </row>
    <row r="447" spans="1:8" x14ac:dyDescent="0.2">
      <c r="A447" t="s">
        <v>10</v>
      </c>
      <c r="B447" t="s">
        <v>11</v>
      </c>
      <c r="C447" t="s">
        <v>6</v>
      </c>
      <c r="D447" t="s">
        <v>42</v>
      </c>
      <c r="E447" t="s">
        <v>2</v>
      </c>
      <c r="F447" t="s">
        <v>12</v>
      </c>
      <c r="G447" t="s">
        <v>5</v>
      </c>
      <c r="H447" t="s">
        <v>1</v>
      </c>
    </row>
    <row r="448" spans="1:8" x14ac:dyDescent="0.2">
      <c r="A448" t="s">
        <v>444</v>
      </c>
      <c r="B448">
        <v>1</v>
      </c>
      <c r="C448" t="s">
        <v>7</v>
      </c>
      <c r="E448" t="s">
        <v>3</v>
      </c>
      <c r="F448" t="s">
        <v>13</v>
      </c>
      <c r="G448" t="s">
        <v>442</v>
      </c>
    </row>
    <row r="449" spans="1:8" x14ac:dyDescent="0.2">
      <c r="A449" t="s">
        <v>334</v>
      </c>
      <c r="B449" s="3">
        <f>7.4/1000*(1/0.046)</f>
        <v>0.16086956521739132</v>
      </c>
      <c r="C449" t="s">
        <v>7</v>
      </c>
      <c r="E449" t="s">
        <v>3</v>
      </c>
      <c r="F449" t="s">
        <v>15</v>
      </c>
      <c r="G449" t="s">
        <v>109</v>
      </c>
      <c r="H449" t="s">
        <v>406</v>
      </c>
    </row>
    <row r="450" spans="1:8" x14ac:dyDescent="0.2">
      <c r="A450" t="s">
        <v>335</v>
      </c>
      <c r="B450" s="3">
        <f>4.6/1000*(1/0.046)</f>
        <v>0.1</v>
      </c>
      <c r="C450" t="s">
        <v>7</v>
      </c>
      <c r="E450" t="s">
        <v>3</v>
      </c>
      <c r="F450" t="s">
        <v>15</v>
      </c>
      <c r="G450" t="s">
        <v>112</v>
      </c>
      <c r="H450" t="s">
        <v>406</v>
      </c>
    </row>
    <row r="451" spans="1:8" x14ac:dyDescent="0.2">
      <c r="A451" t="s">
        <v>337</v>
      </c>
      <c r="B451" s="3">
        <f>11/1000*(1/0.046)</f>
        <v>0.23913043478260868</v>
      </c>
      <c r="C451" t="s">
        <v>7</v>
      </c>
      <c r="E451" t="s">
        <v>3</v>
      </c>
      <c r="F451" t="s">
        <v>15</v>
      </c>
      <c r="G451" t="s">
        <v>115</v>
      </c>
      <c r="H451" t="s">
        <v>406</v>
      </c>
    </row>
    <row r="452" spans="1:8" x14ac:dyDescent="0.2">
      <c r="A452" t="s">
        <v>338</v>
      </c>
      <c r="B452" s="3">
        <f>20/1000*(1/0.046)</f>
        <v>0.43478260869565222</v>
      </c>
      <c r="C452" t="s">
        <v>7</v>
      </c>
      <c r="E452" t="s">
        <v>3</v>
      </c>
      <c r="F452" t="s">
        <v>15</v>
      </c>
      <c r="G452" t="s">
        <v>121</v>
      </c>
      <c r="H452" t="s">
        <v>406</v>
      </c>
    </row>
    <row r="453" spans="1:8" x14ac:dyDescent="0.2">
      <c r="A453" t="s">
        <v>339</v>
      </c>
      <c r="B453" s="3">
        <f>0.13/1000*(1/0.046)</f>
        <v>2.8260869565217396E-3</v>
      </c>
      <c r="C453" t="s">
        <v>7</v>
      </c>
      <c r="E453" t="s">
        <v>3</v>
      </c>
      <c r="F453" t="s">
        <v>15</v>
      </c>
      <c r="G453" t="s">
        <v>126</v>
      </c>
      <c r="H453" t="s">
        <v>406</v>
      </c>
    </row>
    <row r="454" spans="1:8" x14ac:dyDescent="0.2">
      <c r="A454" t="s">
        <v>341</v>
      </c>
      <c r="B454" s="3">
        <f>0.12/1000*(1/0.046)</f>
        <v>2.6086956521739128E-3</v>
      </c>
      <c r="C454" t="s">
        <v>7</v>
      </c>
      <c r="E454" t="s">
        <v>3</v>
      </c>
      <c r="F454" t="s">
        <v>15</v>
      </c>
      <c r="G454" t="s">
        <v>127</v>
      </c>
      <c r="H454" t="s">
        <v>406</v>
      </c>
    </row>
    <row r="455" spans="1:8" x14ac:dyDescent="0.2">
      <c r="A455" t="s">
        <v>340</v>
      </c>
      <c r="B455" s="3">
        <f>0.069/1000*(1/0.046)</f>
        <v>1.5000000000000002E-3</v>
      </c>
      <c r="C455" t="s">
        <v>7</v>
      </c>
      <c r="E455" t="s">
        <v>3</v>
      </c>
      <c r="F455" t="s">
        <v>15</v>
      </c>
      <c r="G455" t="s">
        <v>128</v>
      </c>
      <c r="H455" t="s">
        <v>406</v>
      </c>
    </row>
    <row r="456" spans="1:8" x14ac:dyDescent="0.2">
      <c r="A456" t="s">
        <v>51</v>
      </c>
      <c r="B456" s="3">
        <f>31/1000*(1/0.046)</f>
        <v>0.67391304347826086</v>
      </c>
      <c r="C456" t="s">
        <v>7</v>
      </c>
      <c r="E456" t="s">
        <v>17</v>
      </c>
      <c r="F456" t="s">
        <v>15</v>
      </c>
      <c r="G456" t="s">
        <v>52</v>
      </c>
      <c r="H456" t="s">
        <v>406</v>
      </c>
    </row>
    <row r="457" spans="1:8" x14ac:dyDescent="0.2">
      <c r="A457" t="s">
        <v>22</v>
      </c>
      <c r="B457" s="13">
        <f>0.046*(1/0.046)</f>
        <v>1</v>
      </c>
      <c r="C457" t="s">
        <v>23</v>
      </c>
      <c r="E457" t="s">
        <v>54</v>
      </c>
      <c r="F457" t="s">
        <v>15</v>
      </c>
      <c r="G457" t="s">
        <v>24</v>
      </c>
    </row>
    <row r="458" spans="1:8" x14ac:dyDescent="0.2">
      <c r="A458" t="s">
        <v>49</v>
      </c>
      <c r="B458" s="18">
        <f>-31/1000*(1/0.046)</f>
        <v>-0.67391304347826086</v>
      </c>
      <c r="C458" t="s">
        <v>45</v>
      </c>
      <c r="E458" t="s">
        <v>17</v>
      </c>
      <c r="F458" t="s">
        <v>15</v>
      </c>
      <c r="G458" t="s">
        <v>50</v>
      </c>
      <c r="H458" t="s">
        <v>372</v>
      </c>
    </row>
    <row r="459" spans="1:8" x14ac:dyDescent="0.2">
      <c r="B459" s="8"/>
    </row>
    <row r="460" spans="1:8" x14ac:dyDescent="0.2">
      <c r="B460" s="3"/>
    </row>
    <row r="462" spans="1:8" ht="16" x14ac:dyDescent="0.2">
      <c r="A462" s="1" t="s">
        <v>0</v>
      </c>
      <c r="B462" s="1" t="s">
        <v>441</v>
      </c>
    </row>
    <row r="463" spans="1:8" x14ac:dyDescent="0.2">
      <c r="A463" t="s">
        <v>1</v>
      </c>
      <c r="B463" t="s">
        <v>446</v>
      </c>
      <c r="H463" s="5"/>
    </row>
    <row r="464" spans="1:8" x14ac:dyDescent="0.2">
      <c r="A464" t="s">
        <v>2</v>
      </c>
      <c r="B464" t="s">
        <v>3</v>
      </c>
    </row>
    <row r="465" spans="1:7" x14ac:dyDescent="0.2">
      <c r="A465" t="s">
        <v>4</v>
      </c>
      <c r="B465">
        <v>1</v>
      </c>
    </row>
    <row r="466" spans="1:7" x14ac:dyDescent="0.2">
      <c r="A466" t="s">
        <v>5</v>
      </c>
      <c r="B466" t="s">
        <v>407</v>
      </c>
    </row>
    <row r="467" spans="1:7" x14ac:dyDescent="0.2">
      <c r="A467" t="s">
        <v>6</v>
      </c>
      <c r="B467" t="s">
        <v>7</v>
      </c>
    </row>
    <row r="468" spans="1:7" x14ac:dyDescent="0.2">
      <c r="A468" t="s">
        <v>8</v>
      </c>
      <c r="B468" t="s">
        <v>445</v>
      </c>
    </row>
    <row r="469" spans="1:7" x14ac:dyDescent="0.2">
      <c r="A469" s="2" t="s">
        <v>9</v>
      </c>
    </row>
    <row r="470" spans="1:7" x14ac:dyDescent="0.2">
      <c r="A470" t="s">
        <v>10</v>
      </c>
      <c r="B470" t="s">
        <v>11</v>
      </c>
      <c r="C470" t="s">
        <v>6</v>
      </c>
      <c r="D470" t="s">
        <v>2</v>
      </c>
      <c r="E470" t="s">
        <v>12</v>
      </c>
      <c r="F470" t="s">
        <v>5</v>
      </c>
      <c r="G470" t="s">
        <v>1</v>
      </c>
    </row>
    <row r="471" spans="1:7" x14ac:dyDescent="0.2">
      <c r="A471" t="s">
        <v>441</v>
      </c>
      <c r="B471">
        <v>1</v>
      </c>
      <c r="C471" t="s">
        <v>7</v>
      </c>
      <c r="D471" t="s">
        <v>3</v>
      </c>
      <c r="E471" t="s">
        <v>13</v>
      </c>
      <c r="F471" t="s">
        <v>407</v>
      </c>
    </row>
    <row r="472" spans="1:7" x14ac:dyDescent="0.2">
      <c r="A472" t="s">
        <v>444</v>
      </c>
      <c r="B472">
        <v>1</v>
      </c>
      <c r="C472" t="s">
        <v>7</v>
      </c>
      <c r="D472" t="s">
        <v>3</v>
      </c>
      <c r="E472" t="s">
        <v>15</v>
      </c>
      <c r="F472" t="s">
        <v>442</v>
      </c>
    </row>
    <row r="473" spans="1:7" x14ac:dyDescent="0.2">
      <c r="A473" t="s">
        <v>22</v>
      </c>
      <c r="B473" s="5">
        <f>0.225*(1/0.046)</f>
        <v>4.8913043478260869</v>
      </c>
      <c r="C473" t="s">
        <v>23</v>
      </c>
      <c r="D473" t="s">
        <v>54</v>
      </c>
      <c r="E473" t="s">
        <v>15</v>
      </c>
      <c r="F473" t="s">
        <v>24</v>
      </c>
      <c r="G473" t="s">
        <v>418</v>
      </c>
    </row>
    <row r="474" spans="1:7" x14ac:dyDescent="0.2">
      <c r="A474" t="s">
        <v>342</v>
      </c>
      <c r="B474" s="13">
        <f>0.0000000115*(1/0.046)</f>
        <v>2.5000000000000004E-7</v>
      </c>
      <c r="C474" t="s">
        <v>6</v>
      </c>
      <c r="D474" t="s">
        <v>3</v>
      </c>
      <c r="E474" t="s">
        <v>15</v>
      </c>
      <c r="F474" t="s">
        <v>133</v>
      </c>
      <c r="G474" t="s">
        <v>418</v>
      </c>
    </row>
    <row r="475" spans="1:7" x14ac:dyDescent="0.2">
      <c r="B475" s="8"/>
    </row>
    <row r="476" spans="1:7" x14ac:dyDescent="0.2">
      <c r="B476" s="8"/>
    </row>
    <row r="478" spans="1:7" ht="16" x14ac:dyDescent="0.2">
      <c r="A478" s="1" t="s">
        <v>0</v>
      </c>
      <c r="B478" s="1" t="s">
        <v>342</v>
      </c>
    </row>
    <row r="479" spans="1:7" x14ac:dyDescent="0.2">
      <c r="A479" t="s">
        <v>1</v>
      </c>
      <c r="B479" t="s">
        <v>411</v>
      </c>
    </row>
    <row r="480" spans="1:7" x14ac:dyDescent="0.2">
      <c r="A480" t="s">
        <v>2</v>
      </c>
      <c r="B480" t="s">
        <v>3</v>
      </c>
    </row>
    <row r="481" spans="1:7" x14ac:dyDescent="0.2">
      <c r="A481" t="s">
        <v>4</v>
      </c>
      <c r="B481">
        <v>1</v>
      </c>
    </row>
    <row r="482" spans="1:7" x14ac:dyDescent="0.2">
      <c r="A482" t="s">
        <v>5</v>
      </c>
      <c r="B482" t="s">
        <v>133</v>
      </c>
    </row>
    <row r="483" spans="1:7" x14ac:dyDescent="0.2">
      <c r="A483" t="s">
        <v>6</v>
      </c>
      <c r="B483" t="s">
        <v>6</v>
      </c>
    </row>
    <row r="484" spans="1:7" x14ac:dyDescent="0.2">
      <c r="A484" t="s">
        <v>8</v>
      </c>
      <c r="B484" t="s">
        <v>309</v>
      </c>
    </row>
    <row r="485" spans="1:7" x14ac:dyDescent="0.2">
      <c r="A485" s="2" t="s">
        <v>9</v>
      </c>
    </row>
    <row r="486" spans="1:7" x14ac:dyDescent="0.2">
      <c r="A486" t="s">
        <v>10</v>
      </c>
      <c r="B486" t="s">
        <v>11</v>
      </c>
      <c r="C486" t="s">
        <v>6</v>
      </c>
      <c r="D486" t="s">
        <v>2</v>
      </c>
      <c r="E486" t="s">
        <v>12</v>
      </c>
      <c r="F486" t="s">
        <v>5</v>
      </c>
      <c r="G486" t="s">
        <v>292</v>
      </c>
    </row>
    <row r="487" spans="1:7" x14ac:dyDescent="0.2">
      <c r="A487" t="s">
        <v>342</v>
      </c>
      <c r="B487">
        <v>1</v>
      </c>
      <c r="C487" t="s">
        <v>6</v>
      </c>
      <c r="D487" t="s">
        <v>3</v>
      </c>
      <c r="E487" t="s">
        <v>13</v>
      </c>
      <c r="F487" t="s">
        <v>133</v>
      </c>
    </row>
    <row r="488" spans="1:7" x14ac:dyDescent="0.2">
      <c r="A488" t="s">
        <v>129</v>
      </c>
      <c r="B488" s="4">
        <v>7.4999999999999997E-2</v>
      </c>
      <c r="C488" t="s">
        <v>6</v>
      </c>
      <c r="D488" t="s">
        <v>3</v>
      </c>
      <c r="E488" t="s">
        <v>15</v>
      </c>
      <c r="F488" t="s">
        <v>130</v>
      </c>
    </row>
    <row r="489" spans="1:7" x14ac:dyDescent="0.2">
      <c r="A489" t="s">
        <v>131</v>
      </c>
      <c r="B489" s="8">
        <v>7.0099999999999997E-3</v>
      </c>
      <c r="C489" t="s">
        <v>6</v>
      </c>
      <c r="D489" t="s">
        <v>3</v>
      </c>
      <c r="E489" t="s">
        <v>15</v>
      </c>
      <c r="F489" t="s">
        <v>132</v>
      </c>
    </row>
    <row r="490" spans="1:7" x14ac:dyDescent="0.2">
      <c r="A490" t="s">
        <v>22</v>
      </c>
      <c r="B490" s="13">
        <f>24.1*1000000</f>
        <v>24100000</v>
      </c>
      <c r="C490" t="s">
        <v>23</v>
      </c>
      <c r="D490" t="s">
        <v>54</v>
      </c>
      <c r="E490" t="s">
        <v>15</v>
      </c>
      <c r="F490" t="s">
        <v>24</v>
      </c>
      <c r="G490" t="s">
        <v>368</v>
      </c>
    </row>
    <row r="491" spans="1:7" x14ac:dyDescent="0.2">
      <c r="A491" t="s">
        <v>33</v>
      </c>
      <c r="B491" s="18">
        <f>48.3*1000000</f>
        <v>48300000</v>
      </c>
      <c r="C491" t="s">
        <v>34</v>
      </c>
      <c r="D491" t="s">
        <v>17</v>
      </c>
      <c r="E491" t="s">
        <v>15</v>
      </c>
      <c r="F491" t="s">
        <v>35</v>
      </c>
      <c r="G491" t="s">
        <v>381</v>
      </c>
    </row>
    <row r="492" spans="1:7" x14ac:dyDescent="0.2">
      <c r="A492" t="s">
        <v>80</v>
      </c>
      <c r="B492" s="18">
        <f>59.7*1000000</f>
        <v>59700000</v>
      </c>
      <c r="C492" t="s">
        <v>34</v>
      </c>
      <c r="D492" t="s">
        <v>3</v>
      </c>
      <c r="E492" t="s">
        <v>15</v>
      </c>
      <c r="F492" t="s">
        <v>81</v>
      </c>
      <c r="G492" t="s">
        <v>369</v>
      </c>
    </row>
    <row r="493" spans="1:7" x14ac:dyDescent="0.2">
      <c r="B493" s="8"/>
    </row>
    <row r="494" spans="1:7" x14ac:dyDescent="0.2">
      <c r="B494" s="8"/>
    </row>
    <row r="496" spans="1:7" ht="16" x14ac:dyDescent="0.2">
      <c r="A496" s="1" t="s">
        <v>0</v>
      </c>
      <c r="B496" s="1" t="s">
        <v>343</v>
      </c>
    </row>
    <row r="497" spans="1:11" ht="16" x14ac:dyDescent="0.2">
      <c r="A497" s="16" t="s">
        <v>1</v>
      </c>
      <c r="B497" s="16" t="s">
        <v>414</v>
      </c>
    </row>
    <row r="498" spans="1:11" x14ac:dyDescent="0.2">
      <c r="A498" t="s">
        <v>2</v>
      </c>
      <c r="B498" t="s">
        <v>3</v>
      </c>
    </row>
    <row r="499" spans="1:11" x14ac:dyDescent="0.2">
      <c r="A499" t="s">
        <v>4</v>
      </c>
      <c r="B499">
        <v>1</v>
      </c>
    </row>
    <row r="500" spans="1:11" x14ac:dyDescent="0.2">
      <c r="A500" t="s">
        <v>5</v>
      </c>
      <c r="B500" t="s">
        <v>415</v>
      </c>
    </row>
    <row r="501" spans="1:11" x14ac:dyDescent="0.2">
      <c r="A501" t="s">
        <v>6</v>
      </c>
      <c r="B501" t="s">
        <v>7</v>
      </c>
    </row>
    <row r="502" spans="1:11" x14ac:dyDescent="0.2">
      <c r="A502" t="s">
        <v>8</v>
      </c>
      <c r="B502" t="s">
        <v>310</v>
      </c>
    </row>
    <row r="503" spans="1:11" x14ac:dyDescent="0.2">
      <c r="A503" s="2" t="s">
        <v>9</v>
      </c>
    </row>
    <row r="504" spans="1:11" x14ac:dyDescent="0.2">
      <c r="A504" t="s">
        <v>10</v>
      </c>
      <c r="B504" t="s">
        <v>11</v>
      </c>
      <c r="C504" t="s">
        <v>6</v>
      </c>
      <c r="D504" t="s">
        <v>42</v>
      </c>
      <c r="E504" t="s">
        <v>2</v>
      </c>
      <c r="F504" t="s">
        <v>12</v>
      </c>
      <c r="G504" t="s">
        <v>5</v>
      </c>
      <c r="H504" t="s">
        <v>1</v>
      </c>
    </row>
    <row r="505" spans="1:11" x14ac:dyDescent="0.2">
      <c r="A505" t="s">
        <v>343</v>
      </c>
      <c r="B505">
        <v>1</v>
      </c>
      <c r="C505" t="s">
        <v>7</v>
      </c>
      <c r="E505" t="s">
        <v>3</v>
      </c>
      <c r="F505" t="s">
        <v>13</v>
      </c>
      <c r="G505" t="s">
        <v>415</v>
      </c>
    </row>
    <row r="506" spans="1:11" x14ac:dyDescent="0.2">
      <c r="A506" t="s">
        <v>441</v>
      </c>
      <c r="B506" s="5">
        <f>408*0.046/24.971</f>
        <v>0.75159184654198874</v>
      </c>
      <c r="C506" t="s">
        <v>7</v>
      </c>
      <c r="E506" t="s">
        <v>3</v>
      </c>
      <c r="F506" t="s">
        <v>15</v>
      </c>
      <c r="G506" t="s">
        <v>407</v>
      </c>
      <c r="H506" t="s">
        <v>419</v>
      </c>
    </row>
    <row r="507" spans="1:11" x14ac:dyDescent="0.2">
      <c r="A507" t="s">
        <v>344</v>
      </c>
      <c r="B507" s="5">
        <f>0.275/24.971</f>
        <v>1.1012774818789798E-2</v>
      </c>
      <c r="C507" t="s">
        <v>7</v>
      </c>
      <c r="E507" t="s">
        <v>3</v>
      </c>
      <c r="F507" t="s">
        <v>15</v>
      </c>
      <c r="G507" t="s">
        <v>134</v>
      </c>
    </row>
    <row r="508" spans="1:11" x14ac:dyDescent="0.2">
      <c r="A508" t="s">
        <v>345</v>
      </c>
      <c r="B508" s="5">
        <f>0.593/24.971</f>
        <v>2.3747547154699448E-2</v>
      </c>
      <c r="C508" t="s">
        <v>7</v>
      </c>
      <c r="E508" t="s">
        <v>3</v>
      </c>
      <c r="F508" t="s">
        <v>15</v>
      </c>
      <c r="G508" t="s">
        <v>135</v>
      </c>
    </row>
    <row r="509" spans="1:11" ht="16" x14ac:dyDescent="0.2">
      <c r="A509" s="16" t="s">
        <v>346</v>
      </c>
      <c r="B509" s="4">
        <f>0.085/24.971</f>
        <v>3.4039485803532099E-3</v>
      </c>
      <c r="C509" t="s">
        <v>7</v>
      </c>
      <c r="E509" t="s">
        <v>3</v>
      </c>
      <c r="F509" t="s">
        <v>15</v>
      </c>
      <c r="G509" t="s">
        <v>136</v>
      </c>
    </row>
    <row r="510" spans="1:11" x14ac:dyDescent="0.2">
      <c r="A510" t="s">
        <v>36</v>
      </c>
      <c r="B510" s="7">
        <f>2.75/24.971</f>
        <v>0.11012774818789796</v>
      </c>
      <c r="C510" t="s">
        <v>7</v>
      </c>
      <c r="E510" t="s">
        <v>3</v>
      </c>
      <c r="F510" t="s">
        <v>15</v>
      </c>
      <c r="G510" t="s">
        <v>37</v>
      </c>
      <c r="I510" s="23"/>
      <c r="J510" s="18"/>
      <c r="K510" s="18"/>
    </row>
    <row r="511" spans="1:11" x14ac:dyDescent="0.2">
      <c r="A511" t="s">
        <v>137</v>
      </c>
      <c r="B511" s="7">
        <f>2.5/24.971</f>
        <v>0.10011613471627087</v>
      </c>
      <c r="C511" t="s">
        <v>7</v>
      </c>
      <c r="E511" t="s">
        <v>3</v>
      </c>
      <c r="F511" t="s">
        <v>15</v>
      </c>
      <c r="G511" t="s">
        <v>138</v>
      </c>
    </row>
    <row r="512" spans="1:11" x14ac:dyDescent="0.2">
      <c r="A512" t="s">
        <v>18</v>
      </c>
      <c r="B512" s="7">
        <f>2.75/24.971</f>
        <v>0.11012774818789796</v>
      </c>
      <c r="C512" t="s">
        <v>7</v>
      </c>
      <c r="E512" t="s">
        <v>3</v>
      </c>
      <c r="F512" t="s">
        <v>15</v>
      </c>
      <c r="G512" t="s">
        <v>19</v>
      </c>
    </row>
    <row r="513" spans="1:8" x14ac:dyDescent="0.2">
      <c r="A513" t="s">
        <v>139</v>
      </c>
      <c r="B513" s="13">
        <f>2.5/24.971</f>
        <v>0.10011613471627087</v>
      </c>
      <c r="C513" t="s">
        <v>7</v>
      </c>
      <c r="E513" t="s">
        <v>3</v>
      </c>
      <c r="F513" t="s">
        <v>15</v>
      </c>
      <c r="G513" t="s">
        <v>140</v>
      </c>
    </row>
    <row r="514" spans="1:8" x14ac:dyDescent="0.2">
      <c r="B514" s="8"/>
    </row>
    <row r="515" spans="1:8" x14ac:dyDescent="0.2">
      <c r="B515" s="8"/>
    </row>
    <row r="516" spans="1:8" x14ac:dyDescent="0.2">
      <c r="G516" s="3"/>
    </row>
    <row r="517" spans="1:8" ht="16" x14ac:dyDescent="0.2">
      <c r="A517" s="1" t="s">
        <v>0</v>
      </c>
      <c r="B517" s="1" t="s">
        <v>344</v>
      </c>
    </row>
    <row r="518" spans="1:8" ht="16" x14ac:dyDescent="0.2">
      <c r="A518" s="16" t="s">
        <v>1</v>
      </c>
      <c r="B518" s="16" t="s">
        <v>408</v>
      </c>
    </row>
    <row r="519" spans="1:8" x14ac:dyDescent="0.2">
      <c r="A519" t="s">
        <v>2</v>
      </c>
      <c r="B519" t="s">
        <v>3</v>
      </c>
    </row>
    <row r="520" spans="1:8" x14ac:dyDescent="0.2">
      <c r="A520" t="s">
        <v>4</v>
      </c>
      <c r="B520">
        <v>1</v>
      </c>
    </row>
    <row r="521" spans="1:8" x14ac:dyDescent="0.2">
      <c r="A521" t="s">
        <v>5</v>
      </c>
      <c r="B521" t="s">
        <v>134</v>
      </c>
    </row>
    <row r="522" spans="1:8" x14ac:dyDescent="0.2">
      <c r="A522" t="s">
        <v>6</v>
      </c>
      <c r="B522" t="s">
        <v>7</v>
      </c>
    </row>
    <row r="523" spans="1:8" x14ac:dyDescent="0.2">
      <c r="A523" t="s">
        <v>8</v>
      </c>
      <c r="B523" t="s">
        <v>311</v>
      </c>
    </row>
    <row r="524" spans="1:8" x14ac:dyDescent="0.2">
      <c r="A524" s="2" t="s">
        <v>9</v>
      </c>
    </row>
    <row r="525" spans="1:8" x14ac:dyDescent="0.2">
      <c r="A525" t="s">
        <v>10</v>
      </c>
      <c r="B525" t="s">
        <v>11</v>
      </c>
      <c r="C525" t="s">
        <v>6</v>
      </c>
      <c r="D525" t="s">
        <v>42</v>
      </c>
      <c r="E525" t="s">
        <v>2</v>
      </c>
      <c r="F525" t="s">
        <v>12</v>
      </c>
      <c r="G525" t="s">
        <v>5</v>
      </c>
      <c r="H525" t="s">
        <v>1</v>
      </c>
    </row>
    <row r="526" spans="1:8" x14ac:dyDescent="0.2">
      <c r="A526" t="s">
        <v>344</v>
      </c>
      <c r="B526">
        <v>1</v>
      </c>
      <c r="C526" t="s">
        <v>7</v>
      </c>
      <c r="E526" t="s">
        <v>3</v>
      </c>
      <c r="F526" t="s">
        <v>13</v>
      </c>
      <c r="G526" t="s">
        <v>134</v>
      </c>
    </row>
    <row r="527" spans="1:8" x14ac:dyDescent="0.2">
      <c r="A527" t="s">
        <v>144</v>
      </c>
      <c r="B527" s="4">
        <v>9.0999999999999998E-2</v>
      </c>
      <c r="C527" t="s">
        <v>7</v>
      </c>
      <c r="E527" t="s">
        <v>3</v>
      </c>
      <c r="F527" t="s">
        <v>15</v>
      </c>
      <c r="G527" t="s">
        <v>145</v>
      </c>
    </row>
    <row r="528" spans="1:8" x14ac:dyDescent="0.2">
      <c r="A528" t="s">
        <v>58</v>
      </c>
      <c r="B528" s="13">
        <f>1.4*10^-10</f>
        <v>1.4000000000000001E-10</v>
      </c>
      <c r="C528" t="s">
        <v>6</v>
      </c>
      <c r="E528" t="s">
        <v>3</v>
      </c>
      <c r="F528" t="s">
        <v>15</v>
      </c>
      <c r="G528" t="s">
        <v>59</v>
      </c>
    </row>
    <row r="529" spans="1:8" x14ac:dyDescent="0.2">
      <c r="A529" t="s">
        <v>245</v>
      </c>
      <c r="B529" s="5">
        <v>0.91</v>
      </c>
      <c r="C529" t="s">
        <v>7</v>
      </c>
      <c r="E529" t="s">
        <v>3</v>
      </c>
      <c r="F529" t="s">
        <v>15</v>
      </c>
      <c r="G529" t="s">
        <v>246</v>
      </c>
    </row>
    <row r="530" spans="1:8" x14ac:dyDescent="0.2">
      <c r="A530" t="s">
        <v>18</v>
      </c>
      <c r="B530" s="4">
        <v>9.0999999999999998E-2</v>
      </c>
      <c r="C530" t="s">
        <v>7</v>
      </c>
      <c r="E530" t="s">
        <v>3</v>
      </c>
      <c r="F530" t="s">
        <v>15</v>
      </c>
      <c r="G530" t="s">
        <v>19</v>
      </c>
    </row>
    <row r="531" spans="1:8" x14ac:dyDescent="0.2">
      <c r="A531" t="s">
        <v>205</v>
      </c>
      <c r="B531" s="5">
        <v>0.91</v>
      </c>
      <c r="C531" t="s">
        <v>7</v>
      </c>
      <c r="E531" t="s">
        <v>17</v>
      </c>
      <c r="F531" t="s">
        <v>15</v>
      </c>
      <c r="G531" t="s">
        <v>205</v>
      </c>
    </row>
    <row r="532" spans="1:8" x14ac:dyDescent="0.2">
      <c r="A532" t="s">
        <v>72</v>
      </c>
      <c r="B532" s="13">
        <f>6.7*10^-11</f>
        <v>6.7000000000000001E-11</v>
      </c>
      <c r="C532" t="s">
        <v>6</v>
      </c>
      <c r="E532" t="s">
        <v>3</v>
      </c>
      <c r="F532" t="s">
        <v>15</v>
      </c>
      <c r="G532" t="s">
        <v>73</v>
      </c>
      <c r="H532" t="s">
        <v>392</v>
      </c>
    </row>
    <row r="533" spans="1:8" x14ac:dyDescent="0.2">
      <c r="B533" s="8"/>
    </row>
    <row r="534" spans="1:8" x14ac:dyDescent="0.2">
      <c r="B534" s="8"/>
    </row>
    <row r="536" spans="1:8" ht="16" x14ac:dyDescent="0.2">
      <c r="A536" s="1" t="s">
        <v>0</v>
      </c>
      <c r="B536" s="1" t="s">
        <v>345</v>
      </c>
    </row>
    <row r="537" spans="1:8" ht="16" x14ac:dyDescent="0.2">
      <c r="A537" s="16" t="s">
        <v>1</v>
      </c>
      <c r="B537" s="16" t="s">
        <v>408</v>
      </c>
    </row>
    <row r="538" spans="1:8" x14ac:dyDescent="0.2">
      <c r="A538" t="s">
        <v>2</v>
      </c>
      <c r="B538" t="s">
        <v>3</v>
      </c>
    </row>
    <row r="539" spans="1:8" x14ac:dyDescent="0.2">
      <c r="A539" t="s">
        <v>4</v>
      </c>
      <c r="B539">
        <v>1</v>
      </c>
    </row>
    <row r="540" spans="1:8" x14ac:dyDescent="0.2">
      <c r="A540" t="s">
        <v>5</v>
      </c>
      <c r="B540" t="s">
        <v>135</v>
      </c>
    </row>
    <row r="541" spans="1:8" x14ac:dyDescent="0.2">
      <c r="A541" t="s">
        <v>6</v>
      </c>
      <c r="B541" t="s">
        <v>7</v>
      </c>
    </row>
    <row r="542" spans="1:8" x14ac:dyDescent="0.2">
      <c r="A542" t="s">
        <v>8</v>
      </c>
      <c r="B542" t="s">
        <v>311</v>
      </c>
    </row>
    <row r="543" spans="1:8" x14ac:dyDescent="0.2">
      <c r="A543" s="2" t="s">
        <v>9</v>
      </c>
    </row>
    <row r="544" spans="1:8" x14ac:dyDescent="0.2">
      <c r="A544" t="s">
        <v>10</v>
      </c>
      <c r="B544" t="s">
        <v>11</v>
      </c>
      <c r="C544" t="s">
        <v>6</v>
      </c>
      <c r="D544" t="s">
        <v>2</v>
      </c>
      <c r="E544" t="s">
        <v>12</v>
      </c>
      <c r="F544" t="s">
        <v>5</v>
      </c>
    </row>
    <row r="545" spans="1:6" x14ac:dyDescent="0.2">
      <c r="A545" t="s">
        <v>345</v>
      </c>
      <c r="B545">
        <v>1</v>
      </c>
      <c r="C545" t="s">
        <v>7</v>
      </c>
      <c r="D545" t="s">
        <v>3</v>
      </c>
      <c r="E545" t="s">
        <v>13</v>
      </c>
      <c r="F545" t="s">
        <v>135</v>
      </c>
    </row>
    <row r="546" spans="1:6" x14ac:dyDescent="0.2">
      <c r="A546" t="s">
        <v>144</v>
      </c>
      <c r="B546" s="5">
        <v>0.17</v>
      </c>
      <c r="C546" t="s">
        <v>7</v>
      </c>
      <c r="D546" t="s">
        <v>3</v>
      </c>
      <c r="E546" t="s">
        <v>15</v>
      </c>
      <c r="F546" t="s">
        <v>145</v>
      </c>
    </row>
    <row r="547" spans="1:6" x14ac:dyDescent="0.2">
      <c r="A547" t="s">
        <v>245</v>
      </c>
      <c r="B547" s="5">
        <v>0.25</v>
      </c>
      <c r="C547" t="s">
        <v>7</v>
      </c>
      <c r="D547" t="s">
        <v>3</v>
      </c>
      <c r="E547" t="s">
        <v>15</v>
      </c>
      <c r="F547" t="s">
        <v>246</v>
      </c>
    </row>
    <row r="548" spans="1:6" x14ac:dyDescent="0.2">
      <c r="A548" t="s">
        <v>200</v>
      </c>
      <c r="B548" s="4">
        <v>8.5999999999999993E-2</v>
      </c>
      <c r="C548" t="s">
        <v>7</v>
      </c>
      <c r="D548" t="s">
        <v>3</v>
      </c>
      <c r="E548" t="s">
        <v>15</v>
      </c>
      <c r="F548" t="s">
        <v>201</v>
      </c>
    </row>
    <row r="549" spans="1:6" x14ac:dyDescent="0.2">
      <c r="A549" t="s">
        <v>202</v>
      </c>
      <c r="B549" s="5">
        <v>0.49</v>
      </c>
      <c r="C549" t="s">
        <v>7</v>
      </c>
      <c r="D549" t="s">
        <v>3</v>
      </c>
      <c r="E549" t="s">
        <v>15</v>
      </c>
      <c r="F549" t="s">
        <v>203</v>
      </c>
    </row>
    <row r="550" spans="1:6" x14ac:dyDescent="0.2">
      <c r="A550" t="s">
        <v>18</v>
      </c>
      <c r="B550" s="5">
        <v>0.17</v>
      </c>
      <c r="C550" t="s">
        <v>7</v>
      </c>
      <c r="D550" t="s">
        <v>3</v>
      </c>
      <c r="E550" t="s">
        <v>15</v>
      </c>
      <c r="F550" t="s">
        <v>19</v>
      </c>
    </row>
    <row r="551" spans="1:6" x14ac:dyDescent="0.2">
      <c r="A551" t="s">
        <v>25</v>
      </c>
      <c r="B551" s="13">
        <f>3.8*10^-10</f>
        <v>3.7999999999999998E-10</v>
      </c>
      <c r="C551" t="s">
        <v>6</v>
      </c>
      <c r="D551" t="s">
        <v>3</v>
      </c>
      <c r="E551" t="s">
        <v>15</v>
      </c>
      <c r="F551" t="s">
        <v>26</v>
      </c>
    </row>
    <row r="552" spans="1:6" x14ac:dyDescent="0.2">
      <c r="A552" t="s">
        <v>204</v>
      </c>
      <c r="B552" s="5">
        <v>0.25</v>
      </c>
      <c r="C552" t="s">
        <v>7</v>
      </c>
      <c r="D552" t="s">
        <v>3</v>
      </c>
      <c r="E552" t="s">
        <v>15</v>
      </c>
      <c r="F552" t="s">
        <v>205</v>
      </c>
    </row>
    <row r="553" spans="1:6" x14ac:dyDescent="0.2">
      <c r="A553" t="s">
        <v>247</v>
      </c>
      <c r="B553" s="5">
        <v>0.56999999999999995</v>
      </c>
      <c r="C553" t="s">
        <v>7</v>
      </c>
      <c r="D553" t="s">
        <v>3</v>
      </c>
      <c r="E553" t="s">
        <v>15</v>
      </c>
      <c r="F553" t="s">
        <v>206</v>
      </c>
    </row>
    <row r="554" spans="1:6" x14ac:dyDescent="0.2">
      <c r="A554" t="s">
        <v>72</v>
      </c>
      <c r="B554" s="13">
        <f>1.3*10^-10</f>
        <v>1.3000000000000002E-10</v>
      </c>
      <c r="C554" t="s">
        <v>6</v>
      </c>
      <c r="D554" t="s">
        <v>3</v>
      </c>
      <c r="E554" t="s">
        <v>15</v>
      </c>
      <c r="F554" t="s">
        <v>73</v>
      </c>
    </row>
    <row r="555" spans="1:6" x14ac:dyDescent="0.2">
      <c r="B555" s="8"/>
    </row>
    <row r="556" spans="1:6" x14ac:dyDescent="0.2">
      <c r="B556" s="8"/>
    </row>
    <row r="558" spans="1:6" ht="16" x14ac:dyDescent="0.2">
      <c r="A558" s="1" t="s">
        <v>0</v>
      </c>
      <c r="B558" s="1" t="s">
        <v>346</v>
      </c>
    </row>
    <row r="559" spans="1:6" ht="16" x14ac:dyDescent="0.2">
      <c r="A559" s="16" t="s">
        <v>1</v>
      </c>
      <c r="B559" s="16" t="s">
        <v>408</v>
      </c>
    </row>
    <row r="560" spans="1:6" x14ac:dyDescent="0.2">
      <c r="A560" t="s">
        <v>2</v>
      </c>
      <c r="B560" t="s">
        <v>3</v>
      </c>
    </row>
    <row r="561" spans="1:7" x14ac:dyDescent="0.2">
      <c r="A561" t="s">
        <v>4</v>
      </c>
      <c r="B561">
        <v>1</v>
      </c>
    </row>
    <row r="562" spans="1:7" x14ac:dyDescent="0.2">
      <c r="A562" t="s">
        <v>5</v>
      </c>
      <c r="B562" t="s">
        <v>136</v>
      </c>
    </row>
    <row r="563" spans="1:7" x14ac:dyDescent="0.2">
      <c r="A563" t="s">
        <v>6</v>
      </c>
      <c r="B563" t="s">
        <v>7</v>
      </c>
    </row>
    <row r="564" spans="1:7" x14ac:dyDescent="0.2">
      <c r="A564" t="s">
        <v>8</v>
      </c>
      <c r="B564" t="s">
        <v>311</v>
      </c>
    </row>
    <row r="565" spans="1:7" x14ac:dyDescent="0.2">
      <c r="A565" s="2" t="s">
        <v>9</v>
      </c>
    </row>
    <row r="566" spans="1:7" x14ac:dyDescent="0.2">
      <c r="A566" t="s">
        <v>10</v>
      </c>
      <c r="B566" t="s">
        <v>11</v>
      </c>
      <c r="C566" t="s">
        <v>6</v>
      </c>
      <c r="D566" t="s">
        <v>2</v>
      </c>
      <c r="E566" t="s">
        <v>12</v>
      </c>
      <c r="F566" t="s">
        <v>5</v>
      </c>
    </row>
    <row r="567" spans="1:7" x14ac:dyDescent="0.2">
      <c r="A567" t="s">
        <v>346</v>
      </c>
      <c r="B567">
        <v>1</v>
      </c>
      <c r="C567" t="s">
        <v>7</v>
      </c>
      <c r="D567" t="s">
        <v>3</v>
      </c>
      <c r="E567" t="s">
        <v>13</v>
      </c>
      <c r="F567" t="s">
        <v>136</v>
      </c>
    </row>
    <row r="568" spans="1:7" x14ac:dyDescent="0.2">
      <c r="A568" t="s">
        <v>144</v>
      </c>
      <c r="B568" s="4">
        <v>3.1E-2</v>
      </c>
      <c r="C568" t="s">
        <v>7</v>
      </c>
      <c r="D568" t="s">
        <v>3</v>
      </c>
      <c r="E568" t="s">
        <v>15</v>
      </c>
      <c r="F568" t="s">
        <v>145</v>
      </c>
    </row>
    <row r="569" spans="1:7" x14ac:dyDescent="0.2">
      <c r="A569" t="s">
        <v>202</v>
      </c>
      <c r="B569" s="5">
        <v>0.82</v>
      </c>
      <c r="C569" t="s">
        <v>7</v>
      </c>
      <c r="D569" t="s">
        <v>3</v>
      </c>
      <c r="E569" t="s">
        <v>15</v>
      </c>
      <c r="F569" t="s">
        <v>203</v>
      </c>
    </row>
    <row r="570" spans="1:7" x14ac:dyDescent="0.2">
      <c r="A570" t="s">
        <v>18</v>
      </c>
      <c r="B570" s="4">
        <v>3.1E-2</v>
      </c>
      <c r="C570" t="s">
        <v>7</v>
      </c>
      <c r="D570" t="s">
        <v>3</v>
      </c>
      <c r="E570" t="s">
        <v>15</v>
      </c>
      <c r="F570" t="s">
        <v>19</v>
      </c>
    </row>
    <row r="571" spans="1:7" x14ac:dyDescent="0.2">
      <c r="A571" t="s">
        <v>200</v>
      </c>
      <c r="B571" s="5">
        <v>0.15</v>
      </c>
      <c r="C571" t="s">
        <v>7</v>
      </c>
      <c r="D571" t="s">
        <v>3</v>
      </c>
      <c r="E571" t="s">
        <v>15</v>
      </c>
      <c r="F571" t="s">
        <v>201</v>
      </c>
    </row>
    <row r="572" spans="1:7" x14ac:dyDescent="0.2">
      <c r="A572" t="s">
        <v>248</v>
      </c>
      <c r="B572" s="13">
        <f>4.4*10^-10</f>
        <v>4.4000000000000003E-10</v>
      </c>
      <c r="C572" t="s">
        <v>6</v>
      </c>
      <c r="D572" t="s">
        <v>3</v>
      </c>
      <c r="E572" t="s">
        <v>15</v>
      </c>
      <c r="F572" t="s">
        <v>26</v>
      </c>
    </row>
    <row r="573" spans="1:7" x14ac:dyDescent="0.2">
      <c r="A573" t="s">
        <v>247</v>
      </c>
      <c r="B573" s="5">
        <v>0.97</v>
      </c>
      <c r="C573" t="s">
        <v>7</v>
      </c>
      <c r="D573" t="s">
        <v>3</v>
      </c>
      <c r="E573" t="s">
        <v>15</v>
      </c>
      <c r="F573" t="s">
        <v>206</v>
      </c>
    </row>
    <row r="574" spans="1:7" x14ac:dyDescent="0.2">
      <c r="A574" t="s">
        <v>72</v>
      </c>
      <c r="B574" s="13">
        <f>2.3*10^-11</f>
        <v>2.2999999999999998E-11</v>
      </c>
      <c r="C574" t="s">
        <v>6</v>
      </c>
      <c r="D574" t="s">
        <v>3</v>
      </c>
      <c r="E574" t="s">
        <v>15</v>
      </c>
      <c r="F574" t="s">
        <v>73</v>
      </c>
    </row>
    <row r="575" spans="1:7" x14ac:dyDescent="0.2">
      <c r="B575" s="8"/>
    </row>
    <row r="576" spans="1:7" x14ac:dyDescent="0.2">
      <c r="B576" s="3"/>
      <c r="G576" s="3"/>
    </row>
    <row r="578" spans="1:7" ht="16" x14ac:dyDescent="0.2">
      <c r="A578" s="1" t="s">
        <v>0</v>
      </c>
      <c r="B578" s="1" t="s">
        <v>347</v>
      </c>
    </row>
    <row r="579" spans="1:7" x14ac:dyDescent="0.2">
      <c r="A579" t="s">
        <v>1</v>
      </c>
      <c r="B579" t="s">
        <v>410</v>
      </c>
    </row>
    <row r="580" spans="1:7" x14ac:dyDescent="0.2">
      <c r="A580" t="s">
        <v>2</v>
      </c>
      <c r="B580" t="s">
        <v>3</v>
      </c>
    </row>
    <row r="581" spans="1:7" x14ac:dyDescent="0.2">
      <c r="A581" t="s">
        <v>4</v>
      </c>
      <c r="B581">
        <v>1</v>
      </c>
    </row>
    <row r="582" spans="1:7" x14ac:dyDescent="0.2">
      <c r="A582" t="s">
        <v>5</v>
      </c>
      <c r="B582" t="s">
        <v>141</v>
      </c>
    </row>
    <row r="583" spans="1:7" x14ac:dyDescent="0.2">
      <c r="A583" t="s">
        <v>6</v>
      </c>
      <c r="B583" t="s">
        <v>6</v>
      </c>
    </row>
    <row r="584" spans="1:7" x14ac:dyDescent="0.2">
      <c r="A584" t="s">
        <v>8</v>
      </c>
      <c r="B584" t="s">
        <v>312</v>
      </c>
    </row>
    <row r="585" spans="1:7" x14ac:dyDescent="0.2">
      <c r="A585" s="2" t="s">
        <v>9</v>
      </c>
    </row>
    <row r="586" spans="1:7" x14ac:dyDescent="0.2">
      <c r="A586" t="s">
        <v>10</v>
      </c>
      <c r="B586" t="s">
        <v>11</v>
      </c>
      <c r="C586" t="s">
        <v>6</v>
      </c>
      <c r="D586" t="s">
        <v>42</v>
      </c>
      <c r="E586" t="s">
        <v>2</v>
      </c>
      <c r="F586" t="s">
        <v>12</v>
      </c>
      <c r="G586" t="s">
        <v>5</v>
      </c>
    </row>
    <row r="587" spans="1:7" x14ac:dyDescent="0.2">
      <c r="A587" t="s">
        <v>347</v>
      </c>
      <c r="B587">
        <v>1</v>
      </c>
      <c r="C587" t="s">
        <v>6</v>
      </c>
      <c r="E587" t="s">
        <v>3</v>
      </c>
      <c r="F587" t="s">
        <v>13</v>
      </c>
      <c r="G587" t="s">
        <v>141</v>
      </c>
    </row>
    <row r="588" spans="1:7" x14ac:dyDescent="0.2">
      <c r="A588" t="s">
        <v>144</v>
      </c>
      <c r="B588" s="17">
        <v>8.9999999999999998E-4</v>
      </c>
      <c r="C588" t="s">
        <v>7</v>
      </c>
      <c r="E588" t="s">
        <v>3</v>
      </c>
      <c r="F588" t="s">
        <v>15</v>
      </c>
      <c r="G588" t="s">
        <v>145</v>
      </c>
    </row>
    <row r="589" spans="1:7" x14ac:dyDescent="0.2">
      <c r="A589" t="s">
        <v>354</v>
      </c>
      <c r="B589" s="5">
        <v>0.152</v>
      </c>
      <c r="C589" t="s">
        <v>153</v>
      </c>
      <c r="E589" t="s">
        <v>3</v>
      </c>
      <c r="F589" t="s">
        <v>15</v>
      </c>
      <c r="G589" t="s">
        <v>147</v>
      </c>
    </row>
    <row r="590" spans="1:7" x14ac:dyDescent="0.2">
      <c r="A590" t="s">
        <v>146</v>
      </c>
      <c r="B590" s="4">
        <v>2.5999999999999999E-2</v>
      </c>
      <c r="C590" t="s">
        <v>7</v>
      </c>
      <c r="E590" t="s">
        <v>17</v>
      </c>
      <c r="F590" t="s">
        <v>15</v>
      </c>
      <c r="G590" t="s">
        <v>148</v>
      </c>
    </row>
    <row r="591" spans="1:7" x14ac:dyDescent="0.2">
      <c r="A591" t="s">
        <v>149</v>
      </c>
      <c r="B591" s="4">
        <v>0.03</v>
      </c>
      <c r="C591" t="s">
        <v>7</v>
      </c>
      <c r="E591" t="s">
        <v>3</v>
      </c>
      <c r="F591" t="s">
        <v>15</v>
      </c>
      <c r="G591" t="s">
        <v>32</v>
      </c>
    </row>
    <row r="592" spans="1:7" x14ac:dyDescent="0.2">
      <c r="A592" t="s">
        <v>131</v>
      </c>
      <c r="B592" s="13">
        <f>8.99*10^-8</f>
        <v>8.9900000000000004E-8</v>
      </c>
      <c r="C592" t="s">
        <v>6</v>
      </c>
      <c r="E592" t="s">
        <v>3</v>
      </c>
      <c r="F592" t="s">
        <v>15</v>
      </c>
      <c r="G592" t="s">
        <v>132</v>
      </c>
    </row>
    <row r="593" spans="1:7" x14ac:dyDescent="0.2">
      <c r="A593" t="s">
        <v>348</v>
      </c>
      <c r="B593" s="7">
        <v>2.8</v>
      </c>
      <c r="C593" t="s">
        <v>7</v>
      </c>
      <c r="E593" t="s">
        <v>3</v>
      </c>
      <c r="F593" t="s">
        <v>15</v>
      </c>
      <c r="G593" t="s">
        <v>142</v>
      </c>
    </row>
    <row r="594" spans="1:7" x14ac:dyDescent="0.2">
      <c r="A594" t="s">
        <v>349</v>
      </c>
      <c r="B594" s="4">
        <v>2.8000000000000001E-2</v>
      </c>
      <c r="C594" t="s">
        <v>7</v>
      </c>
      <c r="E594" t="s">
        <v>3</v>
      </c>
      <c r="F594" t="s">
        <v>15</v>
      </c>
      <c r="G594" t="s">
        <v>150</v>
      </c>
    </row>
    <row r="595" spans="1:7" x14ac:dyDescent="0.2">
      <c r="A595" t="s">
        <v>18</v>
      </c>
      <c r="B595" s="13">
        <v>0.04</v>
      </c>
      <c r="C595" t="s">
        <v>7</v>
      </c>
      <c r="E595" t="s">
        <v>3</v>
      </c>
      <c r="F595" t="s">
        <v>15</v>
      </c>
      <c r="G595" t="s">
        <v>19</v>
      </c>
    </row>
    <row r="596" spans="1:7" x14ac:dyDescent="0.2">
      <c r="A596" t="s">
        <v>350</v>
      </c>
      <c r="B596" s="4">
        <v>6.7699999999999996E-2</v>
      </c>
      <c r="C596" t="s">
        <v>153</v>
      </c>
      <c r="E596" t="s">
        <v>3</v>
      </c>
      <c r="F596" t="s">
        <v>15</v>
      </c>
      <c r="G596" t="s">
        <v>151</v>
      </c>
    </row>
    <row r="597" spans="1:7" x14ac:dyDescent="0.2">
      <c r="A597" t="s">
        <v>351</v>
      </c>
      <c r="B597" s="7">
        <v>1.2</v>
      </c>
      <c r="C597" t="s">
        <v>7</v>
      </c>
      <c r="E597" t="s">
        <v>3</v>
      </c>
      <c r="F597" t="s">
        <v>15</v>
      </c>
      <c r="G597" t="s">
        <v>143</v>
      </c>
    </row>
    <row r="598" spans="1:7" x14ac:dyDescent="0.2">
      <c r="A598" t="s">
        <v>139</v>
      </c>
      <c r="B598" s="7">
        <v>3.8</v>
      </c>
      <c r="C598" t="s">
        <v>7</v>
      </c>
      <c r="E598" t="s">
        <v>3</v>
      </c>
      <c r="F598" t="s">
        <v>15</v>
      </c>
      <c r="G598" t="s">
        <v>140</v>
      </c>
    </row>
    <row r="599" spans="1:7" x14ac:dyDescent="0.2">
      <c r="A599" t="s">
        <v>30</v>
      </c>
      <c r="B599" s="8">
        <v>8.5000000000000006E-3</v>
      </c>
      <c r="C599" t="s">
        <v>7</v>
      </c>
      <c r="E599" t="s">
        <v>17</v>
      </c>
      <c r="F599" t="s">
        <v>15</v>
      </c>
      <c r="G599" t="s">
        <v>31</v>
      </c>
    </row>
    <row r="600" spans="1:7" x14ac:dyDescent="0.2">
      <c r="A600" t="s">
        <v>27</v>
      </c>
      <c r="B600" s="4">
        <v>3.1E-2</v>
      </c>
      <c r="C600" t="s">
        <v>7</v>
      </c>
      <c r="E600" t="s">
        <v>3</v>
      </c>
      <c r="F600" t="s">
        <v>15</v>
      </c>
      <c r="G600" t="s">
        <v>28</v>
      </c>
    </row>
    <row r="601" spans="1:7" x14ac:dyDescent="0.2">
      <c r="A601" t="s">
        <v>137</v>
      </c>
      <c r="B601" s="7">
        <v>3.8</v>
      </c>
      <c r="C601" t="s">
        <v>7</v>
      </c>
      <c r="E601" t="s">
        <v>3</v>
      </c>
      <c r="F601" t="s">
        <v>15</v>
      </c>
      <c r="G601" t="s">
        <v>138</v>
      </c>
    </row>
    <row r="602" spans="1:7" x14ac:dyDescent="0.2">
      <c r="B602" s="8"/>
    </row>
    <row r="603" spans="1:7" x14ac:dyDescent="0.2">
      <c r="B603" s="8"/>
    </row>
    <row r="604" spans="1:7" x14ac:dyDescent="0.2">
      <c r="G604" s="3"/>
    </row>
    <row r="605" spans="1:7" ht="16" x14ac:dyDescent="0.2">
      <c r="A605" s="1" t="s">
        <v>0</v>
      </c>
      <c r="B605" s="1" t="s">
        <v>353</v>
      </c>
    </row>
    <row r="606" spans="1:7" ht="16" x14ac:dyDescent="0.2">
      <c r="A606" s="16" t="s">
        <v>1</v>
      </c>
      <c r="B606" s="16" t="s">
        <v>408</v>
      </c>
    </row>
    <row r="607" spans="1:7" x14ac:dyDescent="0.2">
      <c r="A607" t="s">
        <v>2</v>
      </c>
      <c r="B607" t="s">
        <v>3</v>
      </c>
    </row>
    <row r="608" spans="1:7" x14ac:dyDescent="0.2">
      <c r="A608" t="s">
        <v>4</v>
      </c>
      <c r="B608">
        <v>1</v>
      </c>
    </row>
    <row r="609" spans="1:14" x14ac:dyDescent="0.2">
      <c r="A609" t="s">
        <v>5</v>
      </c>
      <c r="B609" t="s">
        <v>152</v>
      </c>
    </row>
    <row r="610" spans="1:14" x14ac:dyDescent="0.2">
      <c r="A610" t="s">
        <v>6</v>
      </c>
      <c r="B610" t="s">
        <v>153</v>
      </c>
    </row>
    <row r="611" spans="1:14" x14ac:dyDescent="0.2">
      <c r="A611" t="s">
        <v>8</v>
      </c>
      <c r="B611" t="s">
        <v>313</v>
      </c>
    </row>
    <row r="612" spans="1:14" x14ac:dyDescent="0.2">
      <c r="A612" s="2" t="s">
        <v>9</v>
      </c>
    </row>
    <row r="613" spans="1:14" x14ac:dyDescent="0.2">
      <c r="A613" t="s">
        <v>10</v>
      </c>
      <c r="B613" t="s">
        <v>11</v>
      </c>
      <c r="C613" t="s">
        <v>6</v>
      </c>
      <c r="D613" t="s">
        <v>42</v>
      </c>
      <c r="E613" t="s">
        <v>2</v>
      </c>
      <c r="F613" t="s">
        <v>12</v>
      </c>
      <c r="G613" t="s">
        <v>5</v>
      </c>
      <c r="H613" t="s">
        <v>1</v>
      </c>
    </row>
    <row r="614" spans="1:14" x14ac:dyDescent="0.2">
      <c r="A614" t="s">
        <v>352</v>
      </c>
      <c r="B614">
        <f>0.07/0.07</f>
        <v>1</v>
      </c>
      <c r="C614" t="s">
        <v>153</v>
      </c>
      <c r="E614" t="s">
        <v>3</v>
      </c>
      <c r="F614" t="s">
        <v>13</v>
      </c>
      <c r="G614" t="s">
        <v>152</v>
      </c>
    </row>
    <row r="615" spans="1:14" x14ac:dyDescent="0.2">
      <c r="A615" t="s">
        <v>154</v>
      </c>
      <c r="B615" s="18">
        <f>38.4/0.07/1000</f>
        <v>0.5485714285714286</v>
      </c>
      <c r="C615" t="s">
        <v>7</v>
      </c>
      <c r="E615" t="s">
        <v>3</v>
      </c>
      <c r="F615" t="s">
        <v>15</v>
      </c>
      <c r="G615" t="s">
        <v>155</v>
      </c>
      <c r="H615" t="s">
        <v>377</v>
      </c>
    </row>
    <row r="616" spans="1:14" x14ac:dyDescent="0.2">
      <c r="A616" t="s">
        <v>156</v>
      </c>
      <c r="B616" s="18">
        <f>19.7/0.07/1000</f>
        <v>0.28142857142857136</v>
      </c>
      <c r="C616" t="s">
        <v>7</v>
      </c>
      <c r="E616" t="s">
        <v>3</v>
      </c>
      <c r="F616" t="s">
        <v>15</v>
      </c>
      <c r="G616" t="s">
        <v>157</v>
      </c>
      <c r="H616" t="s">
        <v>377</v>
      </c>
    </row>
    <row r="617" spans="1:14" x14ac:dyDescent="0.2">
      <c r="A617" t="s">
        <v>158</v>
      </c>
      <c r="B617" s="7">
        <f>5.6/0.07/1000</f>
        <v>7.9999999999999988E-2</v>
      </c>
      <c r="C617" t="s">
        <v>7</v>
      </c>
      <c r="E617" t="s">
        <v>3</v>
      </c>
      <c r="F617" t="s">
        <v>15</v>
      </c>
      <c r="G617" t="s">
        <v>159</v>
      </c>
      <c r="H617" t="s">
        <v>377</v>
      </c>
    </row>
    <row r="618" spans="1:14" x14ac:dyDescent="0.2">
      <c r="A618" t="s">
        <v>160</v>
      </c>
      <c r="B618" s="18">
        <f>49.8/0.07/1000</f>
        <v>0.7114285714285713</v>
      </c>
      <c r="C618" t="s">
        <v>7</v>
      </c>
      <c r="E618" t="s">
        <v>3</v>
      </c>
      <c r="F618" t="s">
        <v>15</v>
      </c>
      <c r="G618" t="s">
        <v>161</v>
      </c>
      <c r="H618" t="s">
        <v>377</v>
      </c>
    </row>
    <row r="619" spans="1:14" x14ac:dyDescent="0.2">
      <c r="A619" t="s">
        <v>162</v>
      </c>
      <c r="B619" s="5">
        <f>0.2/0.07/1000</f>
        <v>2.8571428571428571E-3</v>
      </c>
      <c r="C619" t="s">
        <v>7</v>
      </c>
      <c r="E619" t="s">
        <v>3</v>
      </c>
      <c r="F619" t="s">
        <v>15</v>
      </c>
      <c r="G619" t="s">
        <v>163</v>
      </c>
      <c r="H619" t="s">
        <v>377</v>
      </c>
    </row>
    <row r="620" spans="1:14" x14ac:dyDescent="0.2">
      <c r="A620" t="s">
        <v>164</v>
      </c>
      <c r="B620" s="7">
        <f>3.6/0.07/1000</f>
        <v>5.1428571428571421E-2</v>
      </c>
      <c r="C620" t="s">
        <v>7</v>
      </c>
      <c r="E620" t="s">
        <v>3</v>
      </c>
      <c r="F620" t="s">
        <v>15</v>
      </c>
      <c r="G620" t="s">
        <v>165</v>
      </c>
      <c r="H620" t="s">
        <v>377</v>
      </c>
    </row>
    <row r="621" spans="1:14" x14ac:dyDescent="0.2">
      <c r="A621" t="s">
        <v>166</v>
      </c>
      <c r="B621" s="18">
        <f>59.1/0.07/1000</f>
        <v>0.84428571428571419</v>
      </c>
      <c r="C621" t="s">
        <v>7</v>
      </c>
      <c r="E621" t="s">
        <v>3</v>
      </c>
      <c r="F621" t="s">
        <v>15</v>
      </c>
      <c r="G621" t="s">
        <v>167</v>
      </c>
      <c r="H621" t="s">
        <v>377</v>
      </c>
    </row>
    <row r="622" spans="1:14" x14ac:dyDescent="0.2">
      <c r="A622" t="s">
        <v>168</v>
      </c>
      <c r="B622" s="18">
        <f>67.4/0.07/1000</f>
        <v>0.96285714285714286</v>
      </c>
      <c r="C622" t="s">
        <v>7</v>
      </c>
      <c r="E622" t="s">
        <v>3</v>
      </c>
      <c r="F622" t="s">
        <v>15</v>
      </c>
      <c r="G622" t="s">
        <v>169</v>
      </c>
      <c r="H622" t="s">
        <v>377</v>
      </c>
    </row>
    <row r="623" spans="1:14" x14ac:dyDescent="0.2">
      <c r="A623" t="s">
        <v>170</v>
      </c>
      <c r="B623" s="5">
        <f>0.4/0.07/1000</f>
        <v>5.7142857142857143E-3</v>
      </c>
      <c r="C623" t="s">
        <v>7</v>
      </c>
      <c r="E623" t="s">
        <v>3</v>
      </c>
      <c r="F623" t="s">
        <v>15</v>
      </c>
      <c r="G623" t="s">
        <v>171</v>
      </c>
      <c r="H623" t="s">
        <v>377</v>
      </c>
    </row>
    <row r="624" spans="1:14" x14ac:dyDescent="0.2">
      <c r="A624" t="s">
        <v>172</v>
      </c>
      <c r="B624" s="5">
        <f>0.1/0.07/1000</f>
        <v>1.4285714285714286E-3</v>
      </c>
      <c r="C624" t="s">
        <v>7</v>
      </c>
      <c r="E624" t="s">
        <v>3</v>
      </c>
      <c r="F624" t="s">
        <v>15</v>
      </c>
      <c r="G624" t="s">
        <v>173</v>
      </c>
      <c r="H624" t="s">
        <v>377</v>
      </c>
      <c r="N624" s="5"/>
    </row>
    <row r="625" spans="1:8" x14ac:dyDescent="0.2">
      <c r="A625" t="s">
        <v>383</v>
      </c>
      <c r="B625" s="5">
        <v>1.004</v>
      </c>
      <c r="C625" t="s">
        <v>153</v>
      </c>
      <c r="E625" t="s">
        <v>3</v>
      </c>
      <c r="F625" t="s">
        <v>15</v>
      </c>
      <c r="G625" t="s">
        <v>382</v>
      </c>
      <c r="H625" t="s">
        <v>384</v>
      </c>
    </row>
    <row r="626" spans="1:8" x14ac:dyDescent="0.2">
      <c r="A626" t="s">
        <v>174</v>
      </c>
      <c r="B626" s="7">
        <f>3.1/0.07/1000</f>
        <v>4.4285714285714282E-2</v>
      </c>
      <c r="C626" t="s">
        <v>7</v>
      </c>
      <c r="E626" t="s">
        <v>3</v>
      </c>
      <c r="F626" t="s">
        <v>15</v>
      </c>
      <c r="G626" t="s">
        <v>175</v>
      </c>
      <c r="H626" t="s">
        <v>377</v>
      </c>
    </row>
    <row r="627" spans="1:8" x14ac:dyDescent="0.2">
      <c r="A627" t="s">
        <v>176</v>
      </c>
      <c r="B627" s="7">
        <f>3.1/0.07/1000</f>
        <v>4.4285714285714282E-2</v>
      </c>
      <c r="C627" t="s">
        <v>7</v>
      </c>
      <c r="E627" t="s">
        <v>3</v>
      </c>
      <c r="F627" t="s">
        <v>15</v>
      </c>
      <c r="G627" t="s">
        <v>177</v>
      </c>
      <c r="H627" t="s">
        <v>377</v>
      </c>
    </row>
    <row r="628" spans="1:8" x14ac:dyDescent="0.2">
      <c r="A628" t="s">
        <v>178</v>
      </c>
      <c r="B628" s="7">
        <f>5.6/0.07/1000</f>
        <v>7.9999999999999988E-2</v>
      </c>
      <c r="C628" t="s">
        <v>7</v>
      </c>
      <c r="E628" t="s">
        <v>3</v>
      </c>
      <c r="F628" t="s">
        <v>15</v>
      </c>
      <c r="G628" t="s">
        <v>179</v>
      </c>
      <c r="H628" t="s">
        <v>377</v>
      </c>
    </row>
    <row r="629" spans="1:8" x14ac:dyDescent="0.2">
      <c r="B629" s="8"/>
    </row>
    <row r="630" spans="1:8" x14ac:dyDescent="0.2">
      <c r="B630" s="8"/>
    </row>
    <row r="632" spans="1:8" ht="16" x14ac:dyDescent="0.2">
      <c r="A632" s="1" t="s">
        <v>0</v>
      </c>
      <c r="B632" s="1" t="s">
        <v>354</v>
      </c>
    </row>
    <row r="633" spans="1:8" ht="16" x14ac:dyDescent="0.2">
      <c r="A633" s="16" t="s">
        <v>1</v>
      </c>
      <c r="B633" s="16" t="s">
        <v>408</v>
      </c>
    </row>
    <row r="634" spans="1:8" x14ac:dyDescent="0.2">
      <c r="A634" t="s">
        <v>2</v>
      </c>
      <c r="B634" t="s">
        <v>3</v>
      </c>
    </row>
    <row r="635" spans="1:8" x14ac:dyDescent="0.2">
      <c r="A635" t="s">
        <v>4</v>
      </c>
      <c r="B635">
        <v>1</v>
      </c>
    </row>
    <row r="636" spans="1:8" x14ac:dyDescent="0.2">
      <c r="A636" t="s">
        <v>5</v>
      </c>
      <c r="B636" t="s">
        <v>147</v>
      </c>
    </row>
    <row r="637" spans="1:8" x14ac:dyDescent="0.2">
      <c r="A637" t="s">
        <v>6</v>
      </c>
      <c r="B637" t="s">
        <v>153</v>
      </c>
    </row>
    <row r="638" spans="1:8" x14ac:dyDescent="0.2">
      <c r="A638" t="s">
        <v>8</v>
      </c>
      <c r="B638" t="s">
        <v>313</v>
      </c>
    </row>
    <row r="639" spans="1:8" x14ac:dyDescent="0.2">
      <c r="A639" s="2" t="s">
        <v>9</v>
      </c>
    </row>
    <row r="640" spans="1:8" x14ac:dyDescent="0.2">
      <c r="A640" t="s">
        <v>10</v>
      </c>
      <c r="B640" t="s">
        <v>11</v>
      </c>
      <c r="C640" t="s">
        <v>6</v>
      </c>
      <c r="D640" t="s">
        <v>42</v>
      </c>
      <c r="E640" t="s">
        <v>2</v>
      </c>
      <c r="F640" t="s">
        <v>12</v>
      </c>
      <c r="G640" t="s">
        <v>5</v>
      </c>
      <c r="H640" t="s">
        <v>1</v>
      </c>
    </row>
    <row r="641" spans="1:11" x14ac:dyDescent="0.2">
      <c r="A641" t="s">
        <v>354</v>
      </c>
      <c r="B641">
        <v>1</v>
      </c>
      <c r="C641" t="s">
        <v>153</v>
      </c>
      <c r="E641" t="s">
        <v>3</v>
      </c>
      <c r="F641" t="s">
        <v>13</v>
      </c>
      <c r="G641" t="s">
        <v>147</v>
      </c>
    </row>
    <row r="642" spans="1:11" x14ac:dyDescent="0.2">
      <c r="A642" t="s">
        <v>180</v>
      </c>
      <c r="B642">
        <f>70/1000</f>
        <v>7.0000000000000007E-2</v>
      </c>
      <c r="C642" t="s">
        <v>7</v>
      </c>
      <c r="E642" t="s">
        <v>3</v>
      </c>
      <c r="F642" t="s">
        <v>15</v>
      </c>
      <c r="G642" t="s">
        <v>181</v>
      </c>
      <c r="H642" t="s">
        <v>378</v>
      </c>
    </row>
    <row r="643" spans="1:11" x14ac:dyDescent="0.2">
      <c r="A643" t="s">
        <v>353</v>
      </c>
      <c r="B643">
        <v>1</v>
      </c>
      <c r="C643" t="s">
        <v>153</v>
      </c>
      <c r="E643" t="s">
        <v>3</v>
      </c>
      <c r="F643" t="s">
        <v>15</v>
      </c>
      <c r="G643" t="s">
        <v>152</v>
      </c>
    </row>
    <row r="644" spans="1:11" x14ac:dyDescent="0.2">
      <c r="A644" t="s">
        <v>182</v>
      </c>
      <c r="B644">
        <f>24/1000</f>
        <v>2.4E-2</v>
      </c>
      <c r="C644" t="s">
        <v>7</v>
      </c>
      <c r="E644" t="s">
        <v>17</v>
      </c>
      <c r="F644" t="s">
        <v>15</v>
      </c>
      <c r="G644" t="s">
        <v>183</v>
      </c>
      <c r="H644" t="s">
        <v>378</v>
      </c>
    </row>
    <row r="645" spans="1:11" x14ac:dyDescent="0.2">
      <c r="A645" t="s">
        <v>184</v>
      </c>
      <c r="B645">
        <f>65/1000</f>
        <v>6.5000000000000002E-2</v>
      </c>
      <c r="C645" t="s">
        <v>7</v>
      </c>
      <c r="E645" t="s">
        <v>17</v>
      </c>
      <c r="F645" t="s">
        <v>15</v>
      </c>
      <c r="G645" t="s">
        <v>185</v>
      </c>
      <c r="H645" t="s">
        <v>378</v>
      </c>
    </row>
    <row r="646" spans="1:11" x14ac:dyDescent="0.2">
      <c r="A646" t="s">
        <v>22</v>
      </c>
      <c r="B646">
        <v>46</v>
      </c>
      <c r="C646" t="s">
        <v>23</v>
      </c>
      <c r="E646" t="s">
        <v>54</v>
      </c>
      <c r="F646" t="s">
        <v>15</v>
      </c>
      <c r="G646" t="s">
        <v>24</v>
      </c>
    </row>
    <row r="647" spans="1:11" x14ac:dyDescent="0.2">
      <c r="A647" t="s">
        <v>186</v>
      </c>
      <c r="B647">
        <f>126/1000</f>
        <v>0.126</v>
      </c>
      <c r="C647" t="s">
        <v>7</v>
      </c>
      <c r="E647" t="s">
        <v>3</v>
      </c>
      <c r="F647" t="s">
        <v>15</v>
      </c>
      <c r="G647" t="s">
        <v>187</v>
      </c>
      <c r="H647" t="s">
        <v>378</v>
      </c>
    </row>
    <row r="648" spans="1:11" x14ac:dyDescent="0.2">
      <c r="A648" t="s">
        <v>188</v>
      </c>
      <c r="B648">
        <f>10/1000</f>
        <v>0.01</v>
      </c>
      <c r="C648" t="s">
        <v>7</v>
      </c>
      <c r="E648" t="s">
        <v>3</v>
      </c>
      <c r="F648" t="s">
        <v>15</v>
      </c>
      <c r="G648" t="s">
        <v>189</v>
      </c>
      <c r="H648" t="s">
        <v>378</v>
      </c>
    </row>
    <row r="649" spans="1:11" x14ac:dyDescent="0.2">
      <c r="A649" t="s">
        <v>68</v>
      </c>
      <c r="B649">
        <v>64</v>
      </c>
      <c r="C649" t="s">
        <v>7</v>
      </c>
      <c r="E649" t="s">
        <v>17</v>
      </c>
      <c r="F649" t="s">
        <v>15</v>
      </c>
      <c r="G649" t="s">
        <v>69</v>
      </c>
      <c r="H649" t="s">
        <v>385</v>
      </c>
    </row>
    <row r="650" spans="1:11" x14ac:dyDescent="0.2">
      <c r="A650" t="s">
        <v>190</v>
      </c>
      <c r="B650">
        <f>94/1000</f>
        <v>9.4E-2</v>
      </c>
      <c r="C650" t="s">
        <v>7</v>
      </c>
      <c r="E650" t="s">
        <v>3</v>
      </c>
      <c r="F650" t="s">
        <v>15</v>
      </c>
      <c r="G650" t="s">
        <v>191</v>
      </c>
      <c r="H650" t="s">
        <v>378</v>
      </c>
    </row>
    <row r="651" spans="1:11" x14ac:dyDescent="0.2">
      <c r="A651" t="s">
        <v>51</v>
      </c>
      <c r="B651">
        <f>320/1000</f>
        <v>0.32</v>
      </c>
      <c r="C651" t="s">
        <v>7</v>
      </c>
      <c r="E651" t="s">
        <v>17</v>
      </c>
      <c r="F651" t="s">
        <v>15</v>
      </c>
      <c r="G651" t="s">
        <v>52</v>
      </c>
      <c r="H651" t="s">
        <v>378</v>
      </c>
      <c r="K651" s="3"/>
    </row>
    <row r="652" spans="1:11" x14ac:dyDescent="0.2">
      <c r="A652" t="s">
        <v>192</v>
      </c>
      <c r="B652">
        <f>-3/1000</f>
        <v>-3.0000000000000001E-3</v>
      </c>
      <c r="C652" t="s">
        <v>7</v>
      </c>
      <c r="E652" t="s">
        <v>17</v>
      </c>
      <c r="F652" t="s">
        <v>15</v>
      </c>
      <c r="G652" t="s">
        <v>193</v>
      </c>
      <c r="H652" t="s">
        <v>378</v>
      </c>
    </row>
    <row r="653" spans="1:11" x14ac:dyDescent="0.2">
      <c r="A653" t="s">
        <v>53</v>
      </c>
      <c r="B653">
        <f>-75/1000</f>
        <v>-7.4999999999999997E-2</v>
      </c>
      <c r="C653" t="s">
        <v>7</v>
      </c>
      <c r="E653" t="s">
        <v>17</v>
      </c>
      <c r="F653" t="s">
        <v>15</v>
      </c>
      <c r="G653" t="s">
        <v>55</v>
      </c>
      <c r="H653" t="s">
        <v>378</v>
      </c>
    </row>
    <row r="654" spans="1:11" x14ac:dyDescent="0.2">
      <c r="A654" t="s">
        <v>194</v>
      </c>
      <c r="B654" s="18">
        <f>4/1000</f>
        <v>4.0000000000000001E-3</v>
      </c>
      <c r="C654" t="s">
        <v>7</v>
      </c>
      <c r="D654" t="s">
        <v>43</v>
      </c>
      <c r="F654" t="s">
        <v>44</v>
      </c>
      <c r="H654" t="s">
        <v>378</v>
      </c>
    </row>
    <row r="655" spans="1:11" x14ac:dyDescent="0.2">
      <c r="A655" t="s">
        <v>314</v>
      </c>
      <c r="B655">
        <f>155/1000</f>
        <v>0.155</v>
      </c>
      <c r="C655" t="s">
        <v>7</v>
      </c>
      <c r="D655" t="s">
        <v>43</v>
      </c>
      <c r="F655" t="s">
        <v>44</v>
      </c>
      <c r="H655" t="s">
        <v>378</v>
      </c>
    </row>
    <row r="656" spans="1:11" x14ac:dyDescent="0.2">
      <c r="B656" s="3"/>
    </row>
    <row r="659" spans="1:7" ht="16" x14ac:dyDescent="0.2">
      <c r="A659" s="1" t="s">
        <v>0</v>
      </c>
      <c r="B659" s="1" t="s">
        <v>350</v>
      </c>
    </row>
    <row r="660" spans="1:7" ht="16" x14ac:dyDescent="0.2">
      <c r="A660" s="16" t="s">
        <v>1</v>
      </c>
      <c r="B660" s="16" t="s">
        <v>408</v>
      </c>
    </row>
    <row r="661" spans="1:7" x14ac:dyDescent="0.2">
      <c r="A661" t="s">
        <v>2</v>
      </c>
      <c r="B661" t="s">
        <v>3</v>
      </c>
    </row>
    <row r="662" spans="1:7" x14ac:dyDescent="0.2">
      <c r="A662" t="s">
        <v>4</v>
      </c>
      <c r="B662">
        <v>1</v>
      </c>
    </row>
    <row r="663" spans="1:7" x14ac:dyDescent="0.2">
      <c r="A663" t="s">
        <v>5</v>
      </c>
      <c r="B663" t="s">
        <v>151</v>
      </c>
    </row>
    <row r="664" spans="1:7" x14ac:dyDescent="0.2">
      <c r="A664" t="s">
        <v>6</v>
      </c>
      <c r="B664" t="s">
        <v>153</v>
      </c>
    </row>
    <row r="665" spans="1:7" x14ac:dyDescent="0.2">
      <c r="A665" t="s">
        <v>8</v>
      </c>
      <c r="B665" t="s">
        <v>313</v>
      </c>
    </row>
    <row r="666" spans="1:7" x14ac:dyDescent="0.2">
      <c r="A666" s="2" t="s">
        <v>9</v>
      </c>
    </row>
    <row r="667" spans="1:7" x14ac:dyDescent="0.2">
      <c r="A667" t="s">
        <v>10</v>
      </c>
      <c r="B667" t="s">
        <v>11</v>
      </c>
      <c r="C667" t="s">
        <v>6</v>
      </c>
      <c r="D667" t="s">
        <v>2</v>
      </c>
      <c r="E667" t="s">
        <v>12</v>
      </c>
      <c r="F667" t="s">
        <v>5</v>
      </c>
      <c r="G667" t="s">
        <v>1</v>
      </c>
    </row>
    <row r="668" spans="1:7" x14ac:dyDescent="0.2">
      <c r="A668" t="s">
        <v>350</v>
      </c>
      <c r="B668">
        <f>0.5/0.5</f>
        <v>1</v>
      </c>
      <c r="C668" t="s">
        <v>153</v>
      </c>
      <c r="D668" t="s">
        <v>3</v>
      </c>
      <c r="E668" t="s">
        <v>13</v>
      </c>
      <c r="F668" t="s">
        <v>151</v>
      </c>
    </row>
    <row r="669" spans="1:7" x14ac:dyDescent="0.2">
      <c r="A669" t="s">
        <v>195</v>
      </c>
      <c r="B669" s="18">
        <f>10/1000</f>
        <v>0.01</v>
      </c>
      <c r="C669" t="s">
        <v>7</v>
      </c>
      <c r="D669" t="s">
        <v>3</v>
      </c>
      <c r="E669" t="s">
        <v>15</v>
      </c>
      <c r="F669" t="s">
        <v>196</v>
      </c>
      <c r="G669" t="s">
        <v>378</v>
      </c>
    </row>
    <row r="670" spans="1:7" x14ac:dyDescent="0.2">
      <c r="A670" t="s">
        <v>354</v>
      </c>
      <c r="B670" s="7">
        <f>0.5/0.5</f>
        <v>1</v>
      </c>
      <c r="C670" t="s">
        <v>153</v>
      </c>
      <c r="D670" t="s">
        <v>3</v>
      </c>
      <c r="E670" t="s">
        <v>15</v>
      </c>
      <c r="F670" t="s">
        <v>147</v>
      </c>
    </row>
    <row r="671" spans="1:7" x14ac:dyDescent="0.2">
      <c r="A671" t="s">
        <v>160</v>
      </c>
      <c r="B671" s="13">
        <f>19000/1000</f>
        <v>19</v>
      </c>
      <c r="C671" t="s">
        <v>7</v>
      </c>
      <c r="D671" t="s">
        <v>3</v>
      </c>
      <c r="E671" t="s">
        <v>15</v>
      </c>
      <c r="F671" t="s">
        <v>161</v>
      </c>
      <c r="G671" t="s">
        <v>378</v>
      </c>
    </row>
    <row r="672" spans="1:7" x14ac:dyDescent="0.2">
      <c r="A672" t="s">
        <v>22</v>
      </c>
      <c r="B672" s="18">
        <v>72.400000000000006</v>
      </c>
      <c r="C672" t="s">
        <v>23</v>
      </c>
      <c r="D672" t="s">
        <v>54</v>
      </c>
      <c r="E672" t="s">
        <v>15</v>
      </c>
      <c r="F672" t="s">
        <v>24</v>
      </c>
    </row>
    <row r="673" spans="1:7" x14ac:dyDescent="0.2">
      <c r="A673" t="s">
        <v>68</v>
      </c>
      <c r="B673" s="18">
        <v>21</v>
      </c>
      <c r="C673" t="s">
        <v>7</v>
      </c>
      <c r="D673" t="s">
        <v>17</v>
      </c>
      <c r="E673" t="s">
        <v>15</v>
      </c>
      <c r="F673" t="s">
        <v>69</v>
      </c>
    </row>
    <row r="674" spans="1:7" x14ac:dyDescent="0.2">
      <c r="A674" t="s">
        <v>190</v>
      </c>
      <c r="B674" s="18">
        <f>442/1000</f>
        <v>0.442</v>
      </c>
      <c r="C674" t="s">
        <v>7</v>
      </c>
      <c r="D674" t="s">
        <v>3</v>
      </c>
      <c r="E674" t="s">
        <v>15</v>
      </c>
      <c r="F674" t="s">
        <v>191</v>
      </c>
      <c r="G674" t="s">
        <v>378</v>
      </c>
    </row>
    <row r="675" spans="1:7" x14ac:dyDescent="0.2">
      <c r="A675" t="s">
        <v>51</v>
      </c>
      <c r="B675" s="18">
        <f>180/1000</f>
        <v>0.18</v>
      </c>
      <c r="C675" t="s">
        <v>7</v>
      </c>
      <c r="D675" t="s">
        <v>17</v>
      </c>
      <c r="E675" t="s">
        <v>15</v>
      </c>
      <c r="F675" t="s">
        <v>52</v>
      </c>
      <c r="G675" t="s">
        <v>378</v>
      </c>
    </row>
    <row r="676" spans="1:7" x14ac:dyDescent="0.2">
      <c r="B676" s="8"/>
    </row>
    <row r="677" spans="1:7" x14ac:dyDescent="0.2">
      <c r="B677" s="8"/>
    </row>
    <row r="679" spans="1:7" ht="16" x14ac:dyDescent="0.2">
      <c r="A679" s="1" t="s">
        <v>0</v>
      </c>
      <c r="B679" s="1" t="s">
        <v>348</v>
      </c>
    </row>
    <row r="680" spans="1:7" ht="16" x14ac:dyDescent="0.2">
      <c r="A680" s="16" t="s">
        <v>1</v>
      </c>
      <c r="B680" s="16" t="s">
        <v>408</v>
      </c>
    </row>
    <row r="681" spans="1:7" x14ac:dyDescent="0.2">
      <c r="A681" t="s">
        <v>2</v>
      </c>
      <c r="B681" t="s">
        <v>3</v>
      </c>
    </row>
    <row r="682" spans="1:7" x14ac:dyDescent="0.2">
      <c r="A682" t="s">
        <v>4</v>
      </c>
      <c r="B682">
        <v>1</v>
      </c>
    </row>
    <row r="683" spans="1:7" x14ac:dyDescent="0.2">
      <c r="A683" t="s">
        <v>5</v>
      </c>
      <c r="B683" t="s">
        <v>142</v>
      </c>
    </row>
    <row r="684" spans="1:7" x14ac:dyDescent="0.2">
      <c r="A684" t="s">
        <v>6</v>
      </c>
      <c r="B684" t="s">
        <v>7</v>
      </c>
    </row>
    <row r="685" spans="1:7" x14ac:dyDescent="0.2">
      <c r="A685" t="s">
        <v>8</v>
      </c>
      <c r="B685" t="s">
        <v>311</v>
      </c>
    </row>
    <row r="686" spans="1:7" x14ac:dyDescent="0.2">
      <c r="A686" s="2" t="s">
        <v>9</v>
      </c>
    </row>
    <row r="687" spans="1:7" x14ac:dyDescent="0.2">
      <c r="A687" t="s">
        <v>10</v>
      </c>
      <c r="B687" t="s">
        <v>11</v>
      </c>
      <c r="C687" t="s">
        <v>6</v>
      </c>
      <c r="D687" t="s">
        <v>2</v>
      </c>
      <c r="E687" t="s">
        <v>12</v>
      </c>
      <c r="F687" t="s">
        <v>5</v>
      </c>
    </row>
    <row r="688" spans="1:7" x14ac:dyDescent="0.2">
      <c r="A688" t="s">
        <v>348</v>
      </c>
      <c r="B688">
        <v>1</v>
      </c>
      <c r="C688" t="s">
        <v>7</v>
      </c>
      <c r="D688" t="s">
        <v>3</v>
      </c>
      <c r="E688" t="s">
        <v>13</v>
      </c>
      <c r="F688" t="s">
        <v>142</v>
      </c>
    </row>
    <row r="689" spans="1:7" x14ac:dyDescent="0.2">
      <c r="A689" t="s">
        <v>197</v>
      </c>
      <c r="B689" s="5">
        <v>0.12</v>
      </c>
      <c r="C689" t="s">
        <v>7</v>
      </c>
      <c r="D689" t="s">
        <v>17</v>
      </c>
      <c r="E689" t="s">
        <v>15</v>
      </c>
      <c r="F689" t="s">
        <v>71</v>
      </c>
    </row>
    <row r="690" spans="1:7" x14ac:dyDescent="0.2">
      <c r="A690" t="s">
        <v>198</v>
      </c>
      <c r="B690" s="5">
        <v>0.45</v>
      </c>
      <c r="C690" t="s">
        <v>7</v>
      </c>
      <c r="D690" t="s">
        <v>3</v>
      </c>
      <c r="E690" t="s">
        <v>15</v>
      </c>
      <c r="F690" t="s">
        <v>199</v>
      </c>
    </row>
    <row r="691" spans="1:7" x14ac:dyDescent="0.2">
      <c r="A691" t="s">
        <v>200</v>
      </c>
      <c r="B691" s="4">
        <v>4.1000000000000002E-2</v>
      </c>
      <c r="C691" t="s">
        <v>7</v>
      </c>
      <c r="D691" t="s">
        <v>3</v>
      </c>
      <c r="E691" t="s">
        <v>15</v>
      </c>
      <c r="F691" t="s">
        <v>201</v>
      </c>
    </row>
    <row r="692" spans="1:7" x14ac:dyDescent="0.2">
      <c r="A692" t="s">
        <v>202</v>
      </c>
      <c r="B692" s="5">
        <v>0.23</v>
      </c>
      <c r="C692" t="s">
        <v>7</v>
      </c>
      <c r="D692" t="s">
        <v>3</v>
      </c>
      <c r="E692" t="s">
        <v>15</v>
      </c>
      <c r="F692" t="s">
        <v>203</v>
      </c>
    </row>
    <row r="693" spans="1:7" x14ac:dyDescent="0.2">
      <c r="A693" t="s">
        <v>131</v>
      </c>
      <c r="B693" s="13">
        <f>2*10^-8</f>
        <v>2E-8</v>
      </c>
      <c r="C693" t="s">
        <v>6</v>
      </c>
      <c r="D693" t="s">
        <v>3</v>
      </c>
      <c r="E693" t="s">
        <v>15</v>
      </c>
      <c r="F693" t="s">
        <v>132</v>
      </c>
    </row>
    <row r="694" spans="1:7" x14ac:dyDescent="0.2">
      <c r="A694" t="s">
        <v>18</v>
      </c>
      <c r="B694" s="5">
        <v>0.14000000000000001</v>
      </c>
      <c r="C694" t="s">
        <v>7</v>
      </c>
      <c r="D694" t="s">
        <v>3</v>
      </c>
      <c r="E694" t="s">
        <v>15</v>
      </c>
      <c r="F694" t="s">
        <v>19</v>
      </c>
    </row>
    <row r="695" spans="1:7" x14ac:dyDescent="0.2">
      <c r="A695" t="s">
        <v>204</v>
      </c>
      <c r="B695" s="5">
        <v>0.12</v>
      </c>
      <c r="C695" t="s">
        <v>7</v>
      </c>
      <c r="D695" t="s">
        <v>3</v>
      </c>
      <c r="E695" t="s">
        <v>15</v>
      </c>
      <c r="F695" t="s">
        <v>205</v>
      </c>
    </row>
    <row r="696" spans="1:7" x14ac:dyDescent="0.2">
      <c r="A696" t="s">
        <v>206</v>
      </c>
      <c r="B696" s="5">
        <v>0.27</v>
      </c>
      <c r="C696" t="s">
        <v>7</v>
      </c>
      <c r="D696" t="s">
        <v>17</v>
      </c>
      <c r="E696" t="s">
        <v>15</v>
      </c>
      <c r="F696" t="s">
        <v>206</v>
      </c>
    </row>
    <row r="697" spans="1:7" x14ac:dyDescent="0.2">
      <c r="A697" t="s">
        <v>207</v>
      </c>
      <c r="B697">
        <v>1.6E-2</v>
      </c>
      <c r="C697" t="s">
        <v>7</v>
      </c>
      <c r="D697" t="s">
        <v>17</v>
      </c>
      <c r="E697" t="s">
        <v>15</v>
      </c>
      <c r="F697" t="s">
        <v>207</v>
      </c>
      <c r="G697" s="3"/>
    </row>
    <row r="698" spans="1:7" x14ac:dyDescent="0.2">
      <c r="A698" t="s">
        <v>139</v>
      </c>
      <c r="B698" s="8">
        <v>1.4E-3</v>
      </c>
      <c r="C698" t="s">
        <v>7</v>
      </c>
      <c r="D698" t="s">
        <v>3</v>
      </c>
      <c r="E698" t="s">
        <v>15</v>
      </c>
      <c r="F698" t="s">
        <v>140</v>
      </c>
    </row>
    <row r="699" spans="1:7" x14ac:dyDescent="0.2">
      <c r="A699" t="s">
        <v>208</v>
      </c>
      <c r="B699" s="4">
        <v>4.3999999999999997E-2</v>
      </c>
      <c r="C699" t="s">
        <v>7</v>
      </c>
      <c r="D699" t="s">
        <v>17</v>
      </c>
      <c r="E699" t="s">
        <v>15</v>
      </c>
      <c r="F699" t="s">
        <v>209</v>
      </c>
    </row>
    <row r="700" spans="1:7" x14ac:dyDescent="0.2">
      <c r="A700" t="s">
        <v>27</v>
      </c>
      <c r="B700" s="8">
        <v>5.7000000000000002E-3</v>
      </c>
      <c r="C700" t="s">
        <v>7</v>
      </c>
      <c r="D700" t="s">
        <v>3</v>
      </c>
      <c r="E700" t="s">
        <v>15</v>
      </c>
      <c r="F700" t="s">
        <v>28</v>
      </c>
    </row>
    <row r="701" spans="1:7" x14ac:dyDescent="0.2">
      <c r="A701" t="s">
        <v>210</v>
      </c>
      <c r="B701" s="4">
        <v>3.2000000000000001E-2</v>
      </c>
      <c r="C701" t="s">
        <v>7</v>
      </c>
      <c r="D701" t="s">
        <v>3</v>
      </c>
      <c r="E701" t="s">
        <v>15</v>
      </c>
      <c r="F701" t="s">
        <v>211</v>
      </c>
    </row>
    <row r="702" spans="1:7" x14ac:dyDescent="0.2">
      <c r="A702" t="s">
        <v>137</v>
      </c>
      <c r="B702" s="8">
        <v>1.4E-3</v>
      </c>
      <c r="C702" t="s">
        <v>7</v>
      </c>
      <c r="D702" t="s">
        <v>3</v>
      </c>
      <c r="E702" t="s">
        <v>15</v>
      </c>
      <c r="F702" t="s">
        <v>138</v>
      </c>
    </row>
    <row r="703" spans="1:7" x14ac:dyDescent="0.2">
      <c r="A703" t="s">
        <v>212</v>
      </c>
      <c r="B703" s="8">
        <v>3.5999999999999999E-3</v>
      </c>
      <c r="C703" t="s">
        <v>7</v>
      </c>
      <c r="D703" t="s">
        <v>3</v>
      </c>
      <c r="E703" t="s">
        <v>15</v>
      </c>
      <c r="F703" t="s">
        <v>213</v>
      </c>
    </row>
    <row r="704" spans="1:7" x14ac:dyDescent="0.2">
      <c r="A704" t="s">
        <v>214</v>
      </c>
      <c r="B704" s="4">
        <v>1.6E-2</v>
      </c>
      <c r="C704" t="s">
        <v>7</v>
      </c>
      <c r="D704" t="s">
        <v>3</v>
      </c>
      <c r="E704" t="s">
        <v>15</v>
      </c>
      <c r="F704" t="s">
        <v>215</v>
      </c>
    </row>
    <row r="705" spans="1:7" x14ac:dyDescent="0.2">
      <c r="B705" s="8"/>
    </row>
    <row r="706" spans="1:7" x14ac:dyDescent="0.2">
      <c r="B706" s="8"/>
    </row>
    <row r="708" spans="1:7" ht="16" x14ac:dyDescent="0.2">
      <c r="A708" s="1" t="s">
        <v>0</v>
      </c>
      <c r="B708" s="1" t="s">
        <v>351</v>
      </c>
    </row>
    <row r="709" spans="1:7" ht="16" x14ac:dyDescent="0.2">
      <c r="A709" s="16" t="s">
        <v>1</v>
      </c>
      <c r="B709" s="16" t="s">
        <v>408</v>
      </c>
    </row>
    <row r="710" spans="1:7" x14ac:dyDescent="0.2">
      <c r="A710" t="s">
        <v>2</v>
      </c>
      <c r="B710" t="s">
        <v>3</v>
      </c>
    </row>
    <row r="711" spans="1:7" x14ac:dyDescent="0.2">
      <c r="A711" t="s">
        <v>4</v>
      </c>
      <c r="B711">
        <v>1</v>
      </c>
    </row>
    <row r="712" spans="1:7" x14ac:dyDescent="0.2">
      <c r="A712" t="s">
        <v>5</v>
      </c>
      <c r="B712" t="s">
        <v>143</v>
      </c>
    </row>
    <row r="713" spans="1:7" x14ac:dyDescent="0.2">
      <c r="A713" t="s">
        <v>6</v>
      </c>
      <c r="B713" t="s">
        <v>7</v>
      </c>
    </row>
    <row r="714" spans="1:7" x14ac:dyDescent="0.2">
      <c r="A714" t="s">
        <v>8</v>
      </c>
      <c r="B714" t="s">
        <v>311</v>
      </c>
    </row>
    <row r="715" spans="1:7" x14ac:dyDescent="0.2">
      <c r="A715" s="2" t="s">
        <v>9</v>
      </c>
    </row>
    <row r="716" spans="1:7" x14ac:dyDescent="0.2">
      <c r="A716" t="s">
        <v>10</v>
      </c>
      <c r="B716" t="s">
        <v>11</v>
      </c>
      <c r="C716" t="s">
        <v>6</v>
      </c>
      <c r="D716" t="s">
        <v>42</v>
      </c>
      <c r="E716" t="s">
        <v>2</v>
      </c>
      <c r="F716" t="s">
        <v>12</v>
      </c>
      <c r="G716" t="s">
        <v>5</v>
      </c>
    </row>
    <row r="717" spans="1:7" x14ac:dyDescent="0.2">
      <c r="A717" t="s">
        <v>351</v>
      </c>
      <c r="B717">
        <v>1</v>
      </c>
      <c r="C717" t="s">
        <v>7</v>
      </c>
      <c r="E717" t="s">
        <v>3</v>
      </c>
      <c r="F717" t="s">
        <v>13</v>
      </c>
      <c r="G717" t="s">
        <v>143</v>
      </c>
    </row>
    <row r="718" spans="1:7" x14ac:dyDescent="0.2">
      <c r="A718" t="s">
        <v>131</v>
      </c>
      <c r="B718" s="13">
        <f>2*10^-8</f>
        <v>2E-8</v>
      </c>
      <c r="C718" t="s">
        <v>6</v>
      </c>
      <c r="E718" t="s">
        <v>3</v>
      </c>
      <c r="F718" t="s">
        <v>15</v>
      </c>
      <c r="G718" t="s">
        <v>132</v>
      </c>
    </row>
    <row r="719" spans="1:7" x14ac:dyDescent="0.2">
      <c r="A719" t="s">
        <v>216</v>
      </c>
      <c r="B719" s="5">
        <v>0.97</v>
      </c>
      <c r="C719" t="s">
        <v>7</v>
      </c>
      <c r="E719" t="s">
        <v>3</v>
      </c>
      <c r="F719" t="s">
        <v>15</v>
      </c>
      <c r="G719" t="s">
        <v>217</v>
      </c>
    </row>
    <row r="720" spans="1:7" x14ac:dyDescent="0.2">
      <c r="A720" t="s">
        <v>18</v>
      </c>
      <c r="B720" s="4">
        <v>2.9000000000000001E-2</v>
      </c>
      <c r="C720" t="s">
        <v>7</v>
      </c>
      <c r="E720" t="s">
        <v>3</v>
      </c>
      <c r="F720" t="s">
        <v>15</v>
      </c>
      <c r="G720" t="s">
        <v>19</v>
      </c>
    </row>
    <row r="721" spans="1:7" x14ac:dyDescent="0.2">
      <c r="A721" t="s">
        <v>208</v>
      </c>
      <c r="B721" s="4">
        <v>2.9000000000000001E-2</v>
      </c>
      <c r="C721" t="s">
        <v>7</v>
      </c>
      <c r="E721" t="s">
        <v>17</v>
      </c>
      <c r="F721" t="s">
        <v>15</v>
      </c>
      <c r="G721" t="s">
        <v>209</v>
      </c>
    </row>
    <row r="722" spans="1:7" x14ac:dyDescent="0.2">
      <c r="B722" s="8"/>
    </row>
    <row r="723" spans="1:7" x14ac:dyDescent="0.2">
      <c r="B723" s="8"/>
    </row>
    <row r="724" spans="1:7" x14ac:dyDescent="0.2">
      <c r="G724" s="3"/>
    </row>
    <row r="725" spans="1:7" ht="16" x14ac:dyDescent="0.2">
      <c r="A725" s="1" t="s">
        <v>0</v>
      </c>
      <c r="B725" s="1" t="s">
        <v>349</v>
      </c>
    </row>
    <row r="726" spans="1:7" ht="16" x14ac:dyDescent="0.2">
      <c r="A726" s="16" t="s">
        <v>1</v>
      </c>
      <c r="B726" s="16" t="s">
        <v>408</v>
      </c>
    </row>
    <row r="727" spans="1:7" x14ac:dyDescent="0.2">
      <c r="A727" t="s">
        <v>2</v>
      </c>
      <c r="B727" t="s">
        <v>3</v>
      </c>
    </row>
    <row r="728" spans="1:7" x14ac:dyDescent="0.2">
      <c r="A728" t="s">
        <v>4</v>
      </c>
      <c r="B728">
        <v>1</v>
      </c>
    </row>
    <row r="729" spans="1:7" x14ac:dyDescent="0.2">
      <c r="A729" t="s">
        <v>5</v>
      </c>
      <c r="B729" t="s">
        <v>150</v>
      </c>
    </row>
    <row r="730" spans="1:7" x14ac:dyDescent="0.2">
      <c r="A730" t="s">
        <v>6</v>
      </c>
      <c r="B730" t="s">
        <v>7</v>
      </c>
    </row>
    <row r="731" spans="1:7" x14ac:dyDescent="0.2">
      <c r="A731" t="s">
        <v>8</v>
      </c>
      <c r="B731" t="s">
        <v>311</v>
      </c>
    </row>
    <row r="732" spans="1:7" x14ac:dyDescent="0.2">
      <c r="A732" s="2" t="s">
        <v>9</v>
      </c>
    </row>
    <row r="733" spans="1:7" x14ac:dyDescent="0.2">
      <c r="A733" t="s">
        <v>10</v>
      </c>
      <c r="B733" t="s">
        <v>11</v>
      </c>
      <c r="C733" t="s">
        <v>6</v>
      </c>
      <c r="D733" t="s">
        <v>42</v>
      </c>
      <c r="E733" t="s">
        <v>2</v>
      </c>
      <c r="F733" t="s">
        <v>12</v>
      </c>
      <c r="G733" t="s">
        <v>5</v>
      </c>
    </row>
    <row r="734" spans="1:7" x14ac:dyDescent="0.2">
      <c r="A734" t="s">
        <v>349</v>
      </c>
      <c r="B734">
        <v>1</v>
      </c>
      <c r="C734" t="s">
        <v>7</v>
      </c>
      <c r="E734" t="s">
        <v>3</v>
      </c>
      <c r="F734" t="s">
        <v>13</v>
      </c>
      <c r="G734" t="s">
        <v>150</v>
      </c>
    </row>
    <row r="735" spans="1:7" x14ac:dyDescent="0.2">
      <c r="A735" t="s">
        <v>25</v>
      </c>
      <c r="B735" s="13">
        <f>4.6*10^-10</f>
        <v>4.5999999999999996E-10</v>
      </c>
      <c r="C735" t="s">
        <v>6</v>
      </c>
      <c r="E735" t="s">
        <v>3</v>
      </c>
      <c r="F735" t="s">
        <v>15</v>
      </c>
      <c r="G735" t="s">
        <v>26</v>
      </c>
    </row>
    <row r="736" spans="1:7" x14ac:dyDescent="0.2">
      <c r="A736" t="s">
        <v>139</v>
      </c>
      <c r="B736" s="7">
        <v>1</v>
      </c>
      <c r="C736" t="s">
        <v>7</v>
      </c>
      <c r="E736" t="s">
        <v>3</v>
      </c>
      <c r="F736" t="s">
        <v>15</v>
      </c>
      <c r="G736" t="s">
        <v>140</v>
      </c>
    </row>
    <row r="737" spans="1:7" x14ac:dyDescent="0.2">
      <c r="A737" t="s">
        <v>137</v>
      </c>
      <c r="B737" s="7">
        <v>1</v>
      </c>
      <c r="C737" t="s">
        <v>7</v>
      </c>
      <c r="E737" t="s">
        <v>3</v>
      </c>
      <c r="F737" t="s">
        <v>15</v>
      </c>
      <c r="G737" t="s">
        <v>138</v>
      </c>
    </row>
    <row r="738" spans="1:7" x14ac:dyDescent="0.2">
      <c r="B738" s="8"/>
    </row>
    <row r="739" spans="1:7" x14ac:dyDescent="0.2">
      <c r="B739" s="8"/>
    </row>
    <row r="741" spans="1:7" ht="16" x14ac:dyDescent="0.2">
      <c r="A741" s="1" t="s">
        <v>0</v>
      </c>
      <c r="B741" s="1" t="s">
        <v>355</v>
      </c>
    </row>
    <row r="742" spans="1:7" ht="16" x14ac:dyDescent="0.2">
      <c r="A742" s="16" t="s">
        <v>1</v>
      </c>
      <c r="B742" s="16" t="s">
        <v>408</v>
      </c>
    </row>
    <row r="743" spans="1:7" x14ac:dyDescent="0.2">
      <c r="A743" t="s">
        <v>2</v>
      </c>
      <c r="B743" t="s">
        <v>3</v>
      </c>
    </row>
    <row r="744" spans="1:7" x14ac:dyDescent="0.2">
      <c r="A744" t="s">
        <v>4</v>
      </c>
      <c r="B744">
        <v>1</v>
      </c>
    </row>
    <row r="745" spans="1:7" x14ac:dyDescent="0.2">
      <c r="A745" t="s">
        <v>5</v>
      </c>
      <c r="B745" t="s">
        <v>218</v>
      </c>
    </row>
    <row r="746" spans="1:7" x14ac:dyDescent="0.2">
      <c r="A746" t="s">
        <v>6</v>
      </c>
      <c r="B746" t="s">
        <v>6</v>
      </c>
    </row>
    <row r="747" spans="1:7" x14ac:dyDescent="0.2">
      <c r="A747" t="s">
        <v>8</v>
      </c>
      <c r="B747" t="s">
        <v>315</v>
      </c>
    </row>
    <row r="748" spans="1:7" ht="16" x14ac:dyDescent="0.2">
      <c r="A748" s="1" t="s">
        <v>9</v>
      </c>
    </row>
    <row r="749" spans="1:7" x14ac:dyDescent="0.2">
      <c r="A749" t="s">
        <v>10</v>
      </c>
      <c r="B749" t="s">
        <v>11</v>
      </c>
      <c r="C749" t="s">
        <v>6</v>
      </c>
      <c r="D749" t="s">
        <v>2</v>
      </c>
      <c r="E749" t="s">
        <v>12</v>
      </c>
      <c r="F749" t="s">
        <v>5</v>
      </c>
      <c r="G749" t="s">
        <v>1</v>
      </c>
    </row>
    <row r="750" spans="1:7" ht="16" x14ac:dyDescent="0.2">
      <c r="A750" s="16" t="s">
        <v>355</v>
      </c>
      <c r="B750">
        <v>1</v>
      </c>
      <c r="C750" t="s">
        <v>6</v>
      </c>
      <c r="D750" t="s">
        <v>3</v>
      </c>
      <c r="E750" t="s">
        <v>13</v>
      </c>
      <c r="F750" t="s">
        <v>218</v>
      </c>
    </row>
    <row r="751" spans="1:7" x14ac:dyDescent="0.2">
      <c r="A751" t="s">
        <v>343</v>
      </c>
      <c r="B751">
        <f>16*24.971</f>
        <v>399.536</v>
      </c>
      <c r="C751" t="s">
        <v>7</v>
      </c>
      <c r="D751" t="s">
        <v>3</v>
      </c>
      <c r="E751" t="s">
        <v>15</v>
      </c>
      <c r="F751" t="s">
        <v>415</v>
      </c>
      <c r="G751" t="s">
        <v>420</v>
      </c>
    </row>
    <row r="752" spans="1:7" x14ac:dyDescent="0.2">
      <c r="A752" t="s">
        <v>347</v>
      </c>
      <c r="B752">
        <v>1</v>
      </c>
      <c r="C752" t="s">
        <v>6</v>
      </c>
      <c r="D752" t="s">
        <v>3</v>
      </c>
      <c r="E752" t="s">
        <v>15</v>
      </c>
      <c r="F752" t="s">
        <v>141</v>
      </c>
    </row>
    <row r="753" spans="1:6" x14ac:dyDescent="0.2">
      <c r="A753" t="s">
        <v>219</v>
      </c>
      <c r="B753">
        <v>1.8</v>
      </c>
      <c r="C753" t="s">
        <v>7</v>
      </c>
      <c r="D753" t="s">
        <v>3</v>
      </c>
      <c r="E753" t="s">
        <v>15</v>
      </c>
      <c r="F753" t="s">
        <v>220</v>
      </c>
    </row>
    <row r="754" spans="1:6" x14ac:dyDescent="0.2">
      <c r="A754" t="s">
        <v>356</v>
      </c>
      <c r="B754">
        <v>50</v>
      </c>
      <c r="C754" t="s">
        <v>7</v>
      </c>
      <c r="D754" t="s">
        <v>3</v>
      </c>
      <c r="E754" t="s">
        <v>15</v>
      </c>
      <c r="F754" t="s">
        <v>223</v>
      </c>
    </row>
    <row r="755" spans="1:6" x14ac:dyDescent="0.2">
      <c r="A755" t="s">
        <v>221</v>
      </c>
      <c r="B755">
        <v>17</v>
      </c>
      <c r="C755" t="s">
        <v>7</v>
      </c>
      <c r="D755" t="s">
        <v>3</v>
      </c>
      <c r="E755" t="s">
        <v>15</v>
      </c>
      <c r="F755" t="s">
        <v>222</v>
      </c>
    </row>
    <row r="756" spans="1:6" x14ac:dyDescent="0.2">
      <c r="A756" t="s">
        <v>25</v>
      </c>
      <c r="B756" s="13">
        <v>2.1E-7</v>
      </c>
      <c r="C756" t="s">
        <v>6</v>
      </c>
      <c r="D756" t="s">
        <v>3</v>
      </c>
      <c r="E756" t="s">
        <v>15</v>
      </c>
      <c r="F756" t="s">
        <v>26</v>
      </c>
    </row>
    <row r="758" spans="1:6" x14ac:dyDescent="0.2">
      <c r="C758" s="4"/>
    </row>
    <row r="760" spans="1:6" ht="16" x14ac:dyDescent="0.2">
      <c r="A760" s="1" t="s">
        <v>0</v>
      </c>
      <c r="B760" s="1" t="s">
        <v>356</v>
      </c>
    </row>
    <row r="761" spans="1:6" ht="16" x14ac:dyDescent="0.2">
      <c r="A761" s="16" t="s">
        <v>1</v>
      </c>
      <c r="B761" s="16" t="s">
        <v>408</v>
      </c>
    </row>
    <row r="762" spans="1:6" x14ac:dyDescent="0.2">
      <c r="A762" t="s">
        <v>2</v>
      </c>
      <c r="B762" t="s">
        <v>3</v>
      </c>
    </row>
    <row r="763" spans="1:6" x14ac:dyDescent="0.2">
      <c r="A763" t="s">
        <v>4</v>
      </c>
      <c r="B763">
        <v>1</v>
      </c>
    </row>
    <row r="764" spans="1:6" x14ac:dyDescent="0.2">
      <c r="A764" t="s">
        <v>5</v>
      </c>
      <c r="B764" t="s">
        <v>223</v>
      </c>
    </row>
    <row r="765" spans="1:6" x14ac:dyDescent="0.2">
      <c r="A765" t="s">
        <v>6</v>
      </c>
      <c r="B765" t="s">
        <v>7</v>
      </c>
    </row>
    <row r="766" spans="1:6" x14ac:dyDescent="0.2">
      <c r="A766" t="s">
        <v>8</v>
      </c>
      <c r="B766" t="s">
        <v>316</v>
      </c>
    </row>
    <row r="767" spans="1:6" ht="16" x14ac:dyDescent="0.2">
      <c r="A767" s="1" t="s">
        <v>9</v>
      </c>
    </row>
    <row r="768" spans="1:6" x14ac:dyDescent="0.2">
      <c r="A768" t="s">
        <v>10</v>
      </c>
      <c r="B768" t="s">
        <v>11</v>
      </c>
      <c r="C768" t="s">
        <v>6</v>
      </c>
      <c r="D768" t="s">
        <v>2</v>
      </c>
      <c r="E768" t="s">
        <v>12</v>
      </c>
      <c r="F768" t="s">
        <v>5</v>
      </c>
    </row>
    <row r="769" spans="1:6" x14ac:dyDescent="0.2">
      <c r="A769" t="s">
        <v>356</v>
      </c>
      <c r="B769">
        <v>1</v>
      </c>
      <c r="C769" t="s">
        <v>7</v>
      </c>
      <c r="D769" t="s">
        <v>3</v>
      </c>
      <c r="E769" t="s">
        <v>13</v>
      </c>
      <c r="F769" t="s">
        <v>223</v>
      </c>
    </row>
    <row r="770" spans="1:6" x14ac:dyDescent="0.2">
      <c r="A770" t="s">
        <v>25</v>
      </c>
      <c r="B770" s="13">
        <f>4.58*10^-10</f>
        <v>4.5800000000000002E-10</v>
      </c>
      <c r="C770" t="s">
        <v>6</v>
      </c>
      <c r="D770" t="s">
        <v>3</v>
      </c>
      <c r="E770" t="s">
        <v>15</v>
      </c>
      <c r="F770" t="s">
        <v>26</v>
      </c>
    </row>
    <row r="771" spans="1:6" x14ac:dyDescent="0.2">
      <c r="A771" t="s">
        <v>139</v>
      </c>
      <c r="B771">
        <v>1</v>
      </c>
      <c r="C771" t="s">
        <v>7</v>
      </c>
      <c r="D771" t="s">
        <v>3</v>
      </c>
      <c r="E771" t="s">
        <v>15</v>
      </c>
      <c r="F771" t="s">
        <v>140</v>
      </c>
    </row>
    <row r="772" spans="1:6" x14ac:dyDescent="0.2">
      <c r="A772" t="s">
        <v>224</v>
      </c>
      <c r="B772">
        <v>5.5E-2</v>
      </c>
      <c r="C772" t="s">
        <v>153</v>
      </c>
      <c r="D772" t="s">
        <v>3</v>
      </c>
      <c r="E772" t="s">
        <v>15</v>
      </c>
      <c r="F772" t="s">
        <v>225</v>
      </c>
    </row>
    <row r="773" spans="1:6" x14ac:dyDescent="0.2">
      <c r="A773" t="s">
        <v>137</v>
      </c>
      <c r="B773">
        <v>1</v>
      </c>
      <c r="C773" t="s">
        <v>7</v>
      </c>
      <c r="D773" t="s">
        <v>3</v>
      </c>
      <c r="E773" t="s">
        <v>15</v>
      </c>
      <c r="F773" t="s">
        <v>138</v>
      </c>
    </row>
    <row r="777" spans="1:6" ht="16" x14ac:dyDescent="0.2">
      <c r="A777" s="1" t="s">
        <v>0</v>
      </c>
      <c r="B777" s="1" t="s">
        <v>357</v>
      </c>
    </row>
    <row r="778" spans="1:6" ht="16" x14ac:dyDescent="0.2">
      <c r="A778" s="16" t="s">
        <v>1</v>
      </c>
      <c r="B778" s="16" t="s">
        <v>408</v>
      </c>
    </row>
    <row r="779" spans="1:6" x14ac:dyDescent="0.2">
      <c r="A779" t="s">
        <v>2</v>
      </c>
      <c r="B779" t="s">
        <v>3</v>
      </c>
    </row>
    <row r="780" spans="1:6" x14ac:dyDescent="0.2">
      <c r="A780" t="s">
        <v>4</v>
      </c>
      <c r="B780">
        <v>1</v>
      </c>
    </row>
    <row r="781" spans="1:6" x14ac:dyDescent="0.2">
      <c r="A781" t="s">
        <v>5</v>
      </c>
      <c r="B781" t="s">
        <v>226</v>
      </c>
    </row>
    <row r="782" spans="1:6" x14ac:dyDescent="0.2">
      <c r="A782" t="s">
        <v>6</v>
      </c>
      <c r="B782" t="s">
        <v>7</v>
      </c>
    </row>
    <row r="783" spans="1:6" x14ac:dyDescent="0.2">
      <c r="A783" t="s">
        <v>8</v>
      </c>
      <c r="B783" t="s">
        <v>317</v>
      </c>
    </row>
    <row r="784" spans="1:6" ht="16" x14ac:dyDescent="0.2">
      <c r="A784" s="1" t="s">
        <v>9</v>
      </c>
    </row>
    <row r="785" spans="1:7" x14ac:dyDescent="0.2">
      <c r="A785" t="s">
        <v>10</v>
      </c>
      <c r="B785" t="s">
        <v>11</v>
      </c>
      <c r="C785" t="s">
        <v>6</v>
      </c>
      <c r="D785" t="s">
        <v>2</v>
      </c>
      <c r="E785" t="s">
        <v>12</v>
      </c>
      <c r="F785" t="s">
        <v>5</v>
      </c>
    </row>
    <row r="786" spans="1:7" x14ac:dyDescent="0.2">
      <c r="A786" t="s">
        <v>357</v>
      </c>
      <c r="B786">
        <v>1</v>
      </c>
      <c r="C786" t="s">
        <v>7</v>
      </c>
      <c r="D786" t="s">
        <v>3</v>
      </c>
      <c r="E786" t="s">
        <v>13</v>
      </c>
      <c r="F786" t="s">
        <v>226</v>
      </c>
    </row>
    <row r="787" spans="1:7" x14ac:dyDescent="0.2">
      <c r="A787" t="s">
        <v>137</v>
      </c>
      <c r="B787">
        <v>0.78</v>
      </c>
      <c r="C787" t="s">
        <v>7</v>
      </c>
      <c r="D787" t="s">
        <v>3</v>
      </c>
      <c r="E787" t="s">
        <v>15</v>
      </c>
      <c r="F787" t="s">
        <v>138</v>
      </c>
    </row>
    <row r="788" spans="1:7" x14ac:dyDescent="0.2">
      <c r="A788" t="s">
        <v>386</v>
      </c>
      <c r="B788">
        <v>0.22</v>
      </c>
      <c r="C788" t="s">
        <v>7</v>
      </c>
      <c r="D788" t="s">
        <v>17</v>
      </c>
      <c r="E788" t="s">
        <v>15</v>
      </c>
      <c r="F788" t="s">
        <v>227</v>
      </c>
    </row>
    <row r="792" spans="1:7" ht="16" x14ac:dyDescent="0.2">
      <c r="A792" s="1" t="s">
        <v>0</v>
      </c>
      <c r="B792" s="1" t="s">
        <v>358</v>
      </c>
    </row>
    <row r="793" spans="1:7" ht="16" x14ac:dyDescent="0.2">
      <c r="A793" s="16" t="s">
        <v>1</v>
      </c>
      <c r="B793" s="16" t="s">
        <v>408</v>
      </c>
    </row>
    <row r="794" spans="1:7" x14ac:dyDescent="0.2">
      <c r="A794" t="s">
        <v>2</v>
      </c>
      <c r="B794" t="s">
        <v>3</v>
      </c>
    </row>
    <row r="795" spans="1:7" x14ac:dyDescent="0.2">
      <c r="A795" t="s">
        <v>4</v>
      </c>
      <c r="B795">
        <v>1</v>
      </c>
    </row>
    <row r="796" spans="1:7" x14ac:dyDescent="0.2">
      <c r="A796" t="s">
        <v>5</v>
      </c>
      <c r="B796" t="s">
        <v>228</v>
      </c>
    </row>
    <row r="797" spans="1:7" x14ac:dyDescent="0.2">
      <c r="A797" t="s">
        <v>6</v>
      </c>
      <c r="B797" t="s">
        <v>6</v>
      </c>
    </row>
    <row r="798" spans="1:7" x14ac:dyDescent="0.2">
      <c r="A798" t="s">
        <v>8</v>
      </c>
      <c r="B798" t="s">
        <v>318</v>
      </c>
    </row>
    <row r="799" spans="1:7" ht="16" x14ac:dyDescent="0.2">
      <c r="A799" s="1" t="s">
        <v>9</v>
      </c>
    </row>
    <row r="800" spans="1:7" x14ac:dyDescent="0.2">
      <c r="A800" t="s">
        <v>10</v>
      </c>
      <c r="B800" t="s">
        <v>11</v>
      </c>
      <c r="C800" t="s">
        <v>6</v>
      </c>
      <c r="D800" t="s">
        <v>2</v>
      </c>
      <c r="E800" t="s">
        <v>12</v>
      </c>
      <c r="F800" t="s">
        <v>5</v>
      </c>
      <c r="G800" t="s">
        <v>1</v>
      </c>
    </row>
    <row r="801" spans="1:7" x14ac:dyDescent="0.2">
      <c r="A801" t="s">
        <v>358</v>
      </c>
      <c r="B801">
        <v>1</v>
      </c>
      <c r="C801" t="s">
        <v>6</v>
      </c>
      <c r="D801" t="s">
        <v>3</v>
      </c>
      <c r="E801" t="s">
        <v>13</v>
      </c>
      <c r="F801" t="s">
        <v>228</v>
      </c>
    </row>
    <row r="802" spans="1:7" x14ac:dyDescent="0.2">
      <c r="A802" t="s">
        <v>355</v>
      </c>
      <c r="B802">
        <v>40</v>
      </c>
      <c r="C802" t="s">
        <v>6</v>
      </c>
      <c r="D802" t="s">
        <v>3</v>
      </c>
      <c r="E802" t="s">
        <v>15</v>
      </c>
      <c r="F802" t="s">
        <v>218</v>
      </c>
    </row>
    <row r="803" spans="1:7" x14ac:dyDescent="0.2">
      <c r="A803" t="s">
        <v>343</v>
      </c>
      <c r="B803">
        <f>640*24.971</f>
        <v>15981.44</v>
      </c>
      <c r="C803" t="s">
        <v>7</v>
      </c>
      <c r="D803" t="s">
        <v>3</v>
      </c>
      <c r="E803" t="s">
        <v>15</v>
      </c>
      <c r="F803" t="s">
        <v>415</v>
      </c>
      <c r="G803" t="s">
        <v>421</v>
      </c>
    </row>
    <row r="804" spans="1:7" x14ac:dyDescent="0.2">
      <c r="A804" t="s">
        <v>387</v>
      </c>
      <c r="B804">
        <v>15</v>
      </c>
      <c r="C804" t="s">
        <v>45</v>
      </c>
      <c r="D804" t="s">
        <v>17</v>
      </c>
      <c r="E804" t="s">
        <v>15</v>
      </c>
      <c r="F804" t="s">
        <v>388</v>
      </c>
      <c r="G804" t="s">
        <v>389</v>
      </c>
    </row>
    <row r="805" spans="1:7" x14ac:dyDescent="0.2">
      <c r="A805" t="s">
        <v>357</v>
      </c>
      <c r="B805">
        <v>480</v>
      </c>
      <c r="C805" t="s">
        <v>7</v>
      </c>
      <c r="D805" t="s">
        <v>3</v>
      </c>
      <c r="E805" t="s">
        <v>15</v>
      </c>
      <c r="F805" t="s">
        <v>226</v>
      </c>
    </row>
    <row r="806" spans="1:7" x14ac:dyDescent="0.2">
      <c r="A806" t="s">
        <v>229</v>
      </c>
      <c r="B806">
        <v>1</v>
      </c>
      <c r="C806" t="s">
        <v>6</v>
      </c>
      <c r="D806" t="s">
        <v>3</v>
      </c>
      <c r="E806" t="s">
        <v>15</v>
      </c>
      <c r="F806" t="s">
        <v>230</v>
      </c>
    </row>
    <row r="807" spans="1:7" x14ac:dyDescent="0.2">
      <c r="A807" t="s">
        <v>231</v>
      </c>
      <c r="B807">
        <v>1.2</v>
      </c>
      <c r="C807" t="s">
        <v>6</v>
      </c>
      <c r="D807" t="s">
        <v>3</v>
      </c>
      <c r="E807" t="s">
        <v>15</v>
      </c>
      <c r="F807" t="s">
        <v>232</v>
      </c>
    </row>
    <row r="811" spans="1:7" ht="16" x14ac:dyDescent="0.2">
      <c r="A811" s="1" t="s">
        <v>0</v>
      </c>
      <c r="B811" s="1" t="s">
        <v>374</v>
      </c>
    </row>
    <row r="812" spans="1:7" x14ac:dyDescent="0.2">
      <c r="A812" t="s">
        <v>1</v>
      </c>
      <c r="B812" t="s">
        <v>409</v>
      </c>
    </row>
    <row r="813" spans="1:7" x14ac:dyDescent="0.2">
      <c r="A813" t="s">
        <v>2</v>
      </c>
      <c r="B813" t="s">
        <v>3</v>
      </c>
    </row>
    <row r="814" spans="1:7" x14ac:dyDescent="0.2">
      <c r="A814" t="s">
        <v>4</v>
      </c>
      <c r="B814">
        <v>1</v>
      </c>
    </row>
    <row r="815" spans="1:7" x14ac:dyDescent="0.2">
      <c r="A815" t="s">
        <v>5</v>
      </c>
      <c r="B815" t="s">
        <v>233</v>
      </c>
    </row>
    <row r="816" spans="1:7" x14ac:dyDescent="0.2">
      <c r="A816" t="s">
        <v>6</v>
      </c>
      <c r="B816" t="s">
        <v>23</v>
      </c>
    </row>
    <row r="817" spans="1:7" x14ac:dyDescent="0.2">
      <c r="A817" t="s">
        <v>8</v>
      </c>
      <c r="B817" t="s">
        <v>319</v>
      </c>
    </row>
    <row r="818" spans="1:7" ht="16" x14ac:dyDescent="0.2">
      <c r="A818" s="1" t="s">
        <v>9</v>
      </c>
    </row>
    <row r="819" spans="1:7" x14ac:dyDescent="0.2">
      <c r="A819" t="s">
        <v>10</v>
      </c>
      <c r="B819" t="s">
        <v>11</v>
      </c>
      <c r="C819" t="s">
        <v>6</v>
      </c>
      <c r="D819" t="s">
        <v>2</v>
      </c>
      <c r="E819" t="s">
        <v>12</v>
      </c>
      <c r="F819" t="s">
        <v>5</v>
      </c>
      <c r="G819" t="s">
        <v>292</v>
      </c>
    </row>
    <row r="820" spans="1:7" x14ac:dyDescent="0.2">
      <c r="A820" t="s">
        <v>374</v>
      </c>
      <c r="B820">
        <v>1</v>
      </c>
      <c r="C820" t="s">
        <v>23</v>
      </c>
      <c r="D820" t="s">
        <v>3</v>
      </c>
      <c r="E820" t="s">
        <v>13</v>
      </c>
      <c r="F820" t="s">
        <v>233</v>
      </c>
    </row>
    <row r="821" spans="1:7" x14ac:dyDescent="0.2">
      <c r="A821" t="s">
        <v>358</v>
      </c>
      <c r="B821" s="13">
        <f>0.0000278/1000</f>
        <v>2.7800000000000001E-8</v>
      </c>
      <c r="C821" t="s">
        <v>6</v>
      </c>
      <c r="D821" t="s">
        <v>3</v>
      </c>
      <c r="E821" t="s">
        <v>15</v>
      </c>
      <c r="F821" t="s">
        <v>228</v>
      </c>
      <c r="G821" t="s">
        <v>390</v>
      </c>
    </row>
    <row r="822" spans="1:7" x14ac:dyDescent="0.2">
      <c r="A822" t="s">
        <v>22</v>
      </c>
      <c r="B822">
        <f>0.122+0.313</f>
        <v>0.435</v>
      </c>
      <c r="C822" t="s">
        <v>23</v>
      </c>
      <c r="D822" t="s">
        <v>54</v>
      </c>
      <c r="E822" t="s">
        <v>15</v>
      </c>
      <c r="F822" t="s">
        <v>24</v>
      </c>
      <c r="G822" t="s">
        <v>417</v>
      </c>
    </row>
    <row r="823" spans="1:7" x14ac:dyDescent="0.2">
      <c r="A823" t="s">
        <v>361</v>
      </c>
      <c r="B823" s="13">
        <f>-B821</f>
        <v>-2.7800000000000001E-8</v>
      </c>
      <c r="C823" t="s">
        <v>6</v>
      </c>
      <c r="D823" t="s">
        <v>3</v>
      </c>
      <c r="E823" t="s">
        <v>15</v>
      </c>
      <c r="F823" t="s">
        <v>243</v>
      </c>
      <c r="G823" t="s">
        <v>423</v>
      </c>
    </row>
    <row r="826" spans="1:7" ht="16" x14ac:dyDescent="0.2">
      <c r="A826" s="1" t="s">
        <v>0</v>
      </c>
      <c r="B826" s="1" t="s">
        <v>359</v>
      </c>
    </row>
    <row r="827" spans="1:7" ht="16" x14ac:dyDescent="0.2">
      <c r="A827" s="16" t="s">
        <v>1</v>
      </c>
      <c r="B827" s="16" t="s">
        <v>408</v>
      </c>
    </row>
    <row r="828" spans="1:7" x14ac:dyDescent="0.2">
      <c r="A828" t="s">
        <v>2</v>
      </c>
      <c r="B828" t="s">
        <v>234</v>
      </c>
    </row>
    <row r="829" spans="1:7" x14ac:dyDescent="0.2">
      <c r="A829" t="s">
        <v>4</v>
      </c>
      <c r="B829">
        <v>1</v>
      </c>
    </row>
    <row r="830" spans="1:7" x14ac:dyDescent="0.2">
      <c r="A830" t="s">
        <v>5</v>
      </c>
      <c r="B830" t="s">
        <v>24</v>
      </c>
    </row>
    <row r="831" spans="1:7" x14ac:dyDescent="0.2">
      <c r="A831" t="s">
        <v>6</v>
      </c>
      <c r="B831" t="s">
        <v>23</v>
      </c>
    </row>
    <row r="832" spans="1:7" x14ac:dyDescent="0.2">
      <c r="A832" t="s">
        <v>8</v>
      </c>
      <c r="B832" t="s">
        <v>319</v>
      </c>
    </row>
    <row r="833" spans="1:7" ht="16" x14ac:dyDescent="0.2">
      <c r="A833" s="1" t="s">
        <v>9</v>
      </c>
    </row>
    <row r="834" spans="1:7" x14ac:dyDescent="0.2">
      <c r="A834" t="s">
        <v>10</v>
      </c>
      <c r="B834" t="s">
        <v>11</v>
      </c>
      <c r="C834" t="s">
        <v>6</v>
      </c>
      <c r="D834" t="s">
        <v>42</v>
      </c>
      <c r="E834" t="s">
        <v>2</v>
      </c>
      <c r="F834" t="s">
        <v>12</v>
      </c>
      <c r="G834" t="s">
        <v>5</v>
      </c>
    </row>
    <row r="835" spans="1:7" x14ac:dyDescent="0.2">
      <c r="A835" t="s">
        <v>359</v>
      </c>
      <c r="B835">
        <v>1</v>
      </c>
      <c r="C835" t="s">
        <v>23</v>
      </c>
      <c r="E835" t="s">
        <v>234</v>
      </c>
      <c r="F835" t="s">
        <v>13</v>
      </c>
      <c r="G835" t="s">
        <v>24</v>
      </c>
    </row>
    <row r="836" spans="1:7" x14ac:dyDescent="0.2">
      <c r="A836" t="s">
        <v>360</v>
      </c>
      <c r="B836">
        <v>1</v>
      </c>
      <c r="C836" t="s">
        <v>23</v>
      </c>
      <c r="E836" t="s">
        <v>234</v>
      </c>
      <c r="F836" t="s">
        <v>15</v>
      </c>
      <c r="G836" t="s">
        <v>24</v>
      </c>
    </row>
    <row r="837" spans="1:7" x14ac:dyDescent="0.2">
      <c r="A837" t="s">
        <v>235</v>
      </c>
      <c r="B837" s="13">
        <f>1.13*10^-7</f>
        <v>1.1299999999999998E-7</v>
      </c>
      <c r="C837" t="s">
        <v>7</v>
      </c>
      <c r="E837" t="s">
        <v>29</v>
      </c>
      <c r="F837" t="s">
        <v>15</v>
      </c>
      <c r="G837" t="s">
        <v>236</v>
      </c>
    </row>
    <row r="838" spans="1:7" x14ac:dyDescent="0.2">
      <c r="A838" t="s">
        <v>237</v>
      </c>
      <c r="B838" s="13">
        <f>1.86278*10^-8</f>
        <v>1.8627800000000002E-8</v>
      </c>
      <c r="C838" t="s">
        <v>238</v>
      </c>
      <c r="E838" t="s">
        <v>3</v>
      </c>
      <c r="F838" t="s">
        <v>15</v>
      </c>
      <c r="G838" t="s">
        <v>239</v>
      </c>
    </row>
    <row r="839" spans="1:7" x14ac:dyDescent="0.2">
      <c r="A839" t="s">
        <v>240</v>
      </c>
      <c r="B839" s="13">
        <f>1.13*10^-7</f>
        <v>1.1299999999999998E-7</v>
      </c>
      <c r="C839" t="s">
        <v>7</v>
      </c>
      <c r="D839" t="s">
        <v>43</v>
      </c>
      <c r="F839" t="s">
        <v>44</v>
      </c>
    </row>
    <row r="840" spans="1:7" x14ac:dyDescent="0.2">
      <c r="B840" s="3"/>
    </row>
    <row r="841" spans="1:7" x14ac:dyDescent="0.2">
      <c r="B841" s="3"/>
    </row>
    <row r="843" spans="1:7" ht="16" x14ac:dyDescent="0.2">
      <c r="A843" s="1" t="s">
        <v>0</v>
      </c>
      <c r="B843" s="2" t="s">
        <v>360</v>
      </c>
    </row>
    <row r="844" spans="1:7" ht="16" x14ac:dyDescent="0.2">
      <c r="A844" s="16" t="s">
        <v>1</v>
      </c>
      <c r="B844" t="s">
        <v>408</v>
      </c>
    </row>
    <row r="845" spans="1:7" x14ac:dyDescent="0.2">
      <c r="A845" t="s">
        <v>2</v>
      </c>
      <c r="B845" t="s">
        <v>234</v>
      </c>
    </row>
    <row r="846" spans="1:7" x14ac:dyDescent="0.2">
      <c r="A846" t="s">
        <v>4</v>
      </c>
      <c r="B846">
        <v>1</v>
      </c>
    </row>
    <row r="847" spans="1:7" x14ac:dyDescent="0.2">
      <c r="A847" t="s">
        <v>5</v>
      </c>
      <c r="B847" t="s">
        <v>24</v>
      </c>
    </row>
    <row r="848" spans="1:7" x14ac:dyDescent="0.2">
      <c r="A848" t="s">
        <v>6</v>
      </c>
      <c r="B848" t="s">
        <v>23</v>
      </c>
    </row>
    <row r="849" spans="1:8" x14ac:dyDescent="0.2">
      <c r="A849" t="s">
        <v>8</v>
      </c>
      <c r="B849" t="s">
        <v>319</v>
      </c>
    </row>
    <row r="850" spans="1:8" ht="16" x14ac:dyDescent="0.2">
      <c r="A850" s="1" t="s">
        <v>9</v>
      </c>
    </row>
    <row r="851" spans="1:8" x14ac:dyDescent="0.2">
      <c r="A851" s="15" t="s">
        <v>10</v>
      </c>
      <c r="B851" s="15" t="s">
        <v>11</v>
      </c>
      <c r="C851" s="15" t="s">
        <v>6</v>
      </c>
      <c r="D851" s="15" t="s">
        <v>42</v>
      </c>
      <c r="E851" s="15" t="s">
        <v>2</v>
      </c>
      <c r="F851" s="15" t="s">
        <v>12</v>
      </c>
      <c r="G851" s="15" t="s">
        <v>5</v>
      </c>
      <c r="H851" s="15"/>
    </row>
    <row r="852" spans="1:8" x14ac:dyDescent="0.2">
      <c r="A852" t="s">
        <v>360</v>
      </c>
      <c r="B852">
        <v>1</v>
      </c>
      <c r="C852" t="s">
        <v>23</v>
      </c>
      <c r="E852" t="s">
        <v>234</v>
      </c>
      <c r="F852" t="s">
        <v>13</v>
      </c>
      <c r="G852" t="s">
        <v>24</v>
      </c>
    </row>
    <row r="853" spans="1:8" x14ac:dyDescent="0.2">
      <c r="A853" t="s">
        <v>241</v>
      </c>
      <c r="B853" s="7">
        <v>1.0037</v>
      </c>
      <c r="C853" t="s">
        <v>23</v>
      </c>
      <c r="E853" t="s">
        <v>234</v>
      </c>
      <c r="F853" t="s">
        <v>15</v>
      </c>
      <c r="G853" t="s">
        <v>242</v>
      </c>
    </row>
    <row r="857" spans="1:8" ht="16" x14ac:dyDescent="0.2">
      <c r="A857" s="1" t="s">
        <v>0</v>
      </c>
      <c r="B857" s="1" t="s">
        <v>361</v>
      </c>
    </row>
    <row r="858" spans="1:8" ht="16" x14ac:dyDescent="0.2">
      <c r="A858" s="16" t="s">
        <v>1</v>
      </c>
      <c r="B858" s="16" t="s">
        <v>408</v>
      </c>
    </row>
    <row r="859" spans="1:8" x14ac:dyDescent="0.2">
      <c r="A859" t="s">
        <v>2</v>
      </c>
      <c r="B859" t="s">
        <v>3</v>
      </c>
    </row>
    <row r="860" spans="1:8" x14ac:dyDescent="0.2">
      <c r="A860" t="s">
        <v>4</v>
      </c>
      <c r="B860">
        <v>1</v>
      </c>
    </row>
    <row r="861" spans="1:8" x14ac:dyDescent="0.2">
      <c r="A861" t="s">
        <v>5</v>
      </c>
      <c r="B861" t="s">
        <v>243</v>
      </c>
    </row>
    <row r="862" spans="1:8" x14ac:dyDescent="0.2">
      <c r="A862" t="s">
        <v>6</v>
      </c>
      <c r="B862" t="s">
        <v>6</v>
      </c>
    </row>
    <row r="863" spans="1:8" x14ac:dyDescent="0.2">
      <c r="A863" t="s">
        <v>8</v>
      </c>
      <c r="B863" t="s">
        <v>319</v>
      </c>
    </row>
    <row r="864" spans="1:8" ht="16" x14ac:dyDescent="0.2">
      <c r="A864" s="1" t="s">
        <v>9</v>
      </c>
    </row>
    <row r="865" spans="1:8" x14ac:dyDescent="0.2">
      <c r="A865" s="15" t="s">
        <v>10</v>
      </c>
      <c r="B865" s="15" t="s">
        <v>11</v>
      </c>
      <c r="C865" s="15" t="s">
        <v>6</v>
      </c>
      <c r="D865" s="15" t="s">
        <v>42</v>
      </c>
      <c r="E865" s="15" t="s">
        <v>2</v>
      </c>
      <c r="F865" s="15" t="s">
        <v>12</v>
      </c>
      <c r="G865" s="15" t="s">
        <v>5</v>
      </c>
      <c r="H865" s="15" t="s">
        <v>1</v>
      </c>
    </row>
    <row r="866" spans="1:8" x14ac:dyDescent="0.2">
      <c r="A866" t="s">
        <v>361</v>
      </c>
      <c r="B866">
        <v>-1</v>
      </c>
      <c r="C866" t="s">
        <v>6</v>
      </c>
      <c r="E866" t="s">
        <v>3</v>
      </c>
      <c r="F866" t="s">
        <v>13</v>
      </c>
      <c r="G866" t="s">
        <v>243</v>
      </c>
      <c r="H866" t="s">
        <v>422</v>
      </c>
    </row>
    <row r="867" spans="1:8" x14ac:dyDescent="0.2">
      <c r="A867" t="s">
        <v>362</v>
      </c>
      <c r="B867">
        <v>-1300</v>
      </c>
      <c r="C867" t="s">
        <v>6</v>
      </c>
      <c r="E867" t="s">
        <v>3</v>
      </c>
      <c r="F867" t="s">
        <v>15</v>
      </c>
      <c r="G867" t="s">
        <v>244</v>
      </c>
    </row>
    <row r="868" spans="1:8" ht="16" x14ac:dyDescent="0.2">
      <c r="A868" s="22" t="s">
        <v>433</v>
      </c>
      <c r="B868">
        <v>-9000</v>
      </c>
      <c r="C868" t="s">
        <v>7</v>
      </c>
      <c r="E868" t="s">
        <v>3</v>
      </c>
      <c r="F868" t="s">
        <v>15</v>
      </c>
      <c r="G868" s="15" t="s">
        <v>434</v>
      </c>
    </row>
    <row r="871" spans="1:8" ht="16" x14ac:dyDescent="0.2">
      <c r="A871" s="1" t="s">
        <v>0</v>
      </c>
      <c r="B871" s="1" t="s">
        <v>362</v>
      </c>
    </row>
    <row r="872" spans="1:8" ht="16" x14ac:dyDescent="0.2">
      <c r="A872" s="16" t="s">
        <v>1</v>
      </c>
      <c r="B872" s="16" t="s">
        <v>408</v>
      </c>
    </row>
    <row r="873" spans="1:8" x14ac:dyDescent="0.2">
      <c r="A873" t="s">
        <v>2</v>
      </c>
      <c r="B873" t="s">
        <v>3</v>
      </c>
    </row>
    <row r="874" spans="1:8" x14ac:dyDescent="0.2">
      <c r="A874" t="s">
        <v>4</v>
      </c>
      <c r="B874">
        <v>1</v>
      </c>
    </row>
    <row r="875" spans="1:8" x14ac:dyDescent="0.2">
      <c r="A875" t="s">
        <v>5</v>
      </c>
      <c r="B875" t="s">
        <v>244</v>
      </c>
    </row>
    <row r="876" spans="1:8" x14ac:dyDescent="0.2">
      <c r="A876" t="s">
        <v>6</v>
      </c>
      <c r="B876" t="s">
        <v>6</v>
      </c>
    </row>
    <row r="877" spans="1:8" x14ac:dyDescent="0.2">
      <c r="A877" t="s">
        <v>8</v>
      </c>
      <c r="B877" t="s">
        <v>319</v>
      </c>
    </row>
    <row r="878" spans="1:8" ht="16" x14ac:dyDescent="0.2">
      <c r="A878" s="1" t="s">
        <v>9</v>
      </c>
    </row>
    <row r="879" spans="1:8" x14ac:dyDescent="0.2">
      <c r="A879" s="15" t="s">
        <v>10</v>
      </c>
      <c r="B879" s="15" t="s">
        <v>11</v>
      </c>
      <c r="C879" s="15" t="s">
        <v>6</v>
      </c>
      <c r="D879" s="15" t="s">
        <v>42</v>
      </c>
      <c r="E879" s="15" t="s">
        <v>2</v>
      </c>
      <c r="F879" s="15" t="s">
        <v>12</v>
      </c>
      <c r="G879" s="15" t="s">
        <v>5</v>
      </c>
      <c r="H879" s="15" t="s">
        <v>1</v>
      </c>
    </row>
    <row r="880" spans="1:8" x14ac:dyDescent="0.2">
      <c r="A880" t="s">
        <v>362</v>
      </c>
      <c r="B880">
        <v>-1</v>
      </c>
      <c r="C880" t="s">
        <v>6</v>
      </c>
      <c r="E880" t="s">
        <v>3</v>
      </c>
      <c r="F880" t="s">
        <v>13</v>
      </c>
      <c r="G880" t="s">
        <v>244</v>
      </c>
      <c r="H880" t="s">
        <v>422</v>
      </c>
    </row>
    <row r="881" spans="1:8" x14ac:dyDescent="0.2">
      <c r="A881" t="s">
        <v>363</v>
      </c>
      <c r="B881">
        <v>-18.77</v>
      </c>
      <c r="C881" t="s">
        <v>7</v>
      </c>
      <c r="E881" t="s">
        <v>3</v>
      </c>
      <c r="F881" t="s">
        <v>15</v>
      </c>
      <c r="G881" t="s">
        <v>424</v>
      </c>
    </row>
    <row r="882" spans="1:8" x14ac:dyDescent="0.2">
      <c r="A882" t="s">
        <v>432</v>
      </c>
      <c r="B882">
        <v>-6.27</v>
      </c>
      <c r="C882" t="s">
        <v>7</v>
      </c>
      <c r="E882" t="s">
        <v>3</v>
      </c>
      <c r="F882" t="s">
        <v>15</v>
      </c>
      <c r="G882" t="s">
        <v>431</v>
      </c>
    </row>
    <row r="886" spans="1:8" ht="16" x14ac:dyDescent="0.2">
      <c r="A886" s="1" t="s">
        <v>0</v>
      </c>
      <c r="B886" s="1" t="s">
        <v>363</v>
      </c>
    </row>
    <row r="887" spans="1:8" ht="16" x14ac:dyDescent="0.2">
      <c r="A887" s="16" t="s">
        <v>1</v>
      </c>
      <c r="B887" s="16" t="s">
        <v>408</v>
      </c>
    </row>
    <row r="888" spans="1:8" x14ac:dyDescent="0.2">
      <c r="A888" t="s">
        <v>2</v>
      </c>
      <c r="B888" t="s">
        <v>3</v>
      </c>
    </row>
    <row r="889" spans="1:8" x14ac:dyDescent="0.2">
      <c r="A889" t="s">
        <v>4</v>
      </c>
      <c r="B889">
        <v>1</v>
      </c>
    </row>
    <row r="890" spans="1:8" x14ac:dyDescent="0.2">
      <c r="A890" t="s">
        <v>5</v>
      </c>
      <c r="B890" t="s">
        <v>424</v>
      </c>
    </row>
    <row r="891" spans="1:8" x14ac:dyDescent="0.2">
      <c r="A891" t="s">
        <v>6</v>
      </c>
      <c r="B891" t="s">
        <v>7</v>
      </c>
    </row>
    <row r="892" spans="1:8" x14ac:dyDescent="0.2">
      <c r="A892" t="s">
        <v>8</v>
      </c>
      <c r="B892" t="s">
        <v>319</v>
      </c>
    </row>
    <row r="893" spans="1:8" ht="16" x14ac:dyDescent="0.2">
      <c r="A893" s="1" t="s">
        <v>9</v>
      </c>
    </row>
    <row r="894" spans="1:8" x14ac:dyDescent="0.2">
      <c r="A894" s="15" t="s">
        <v>10</v>
      </c>
      <c r="B894" s="15" t="s">
        <v>11</v>
      </c>
      <c r="C894" s="15" t="s">
        <v>6</v>
      </c>
      <c r="D894" s="15" t="s">
        <v>42</v>
      </c>
      <c r="E894" s="15" t="s">
        <v>2</v>
      </c>
      <c r="F894" s="15" t="s">
        <v>12</v>
      </c>
      <c r="G894" s="15" t="s">
        <v>5</v>
      </c>
      <c r="H894" s="15" t="s">
        <v>292</v>
      </c>
    </row>
    <row r="895" spans="1:8" x14ac:dyDescent="0.2">
      <c r="A895" s="15" t="s">
        <v>363</v>
      </c>
      <c r="B895" s="15">
        <v>-1</v>
      </c>
      <c r="C895" s="15" t="s">
        <v>7</v>
      </c>
      <c r="D895" s="15"/>
      <c r="E895" s="15" t="s">
        <v>3</v>
      </c>
      <c r="F895" s="15" t="s">
        <v>13</v>
      </c>
      <c r="G895" s="15" t="s">
        <v>424</v>
      </c>
      <c r="H895" s="15"/>
    </row>
    <row r="896" spans="1:8" ht="16" x14ac:dyDescent="0.2">
      <c r="A896" s="25" t="s">
        <v>364</v>
      </c>
      <c r="B896">
        <v>-0.72</v>
      </c>
      <c r="C896" t="s">
        <v>7</v>
      </c>
      <c r="E896" t="s">
        <v>3</v>
      </c>
      <c r="F896" t="s">
        <v>15</v>
      </c>
      <c r="G896" t="s">
        <v>249</v>
      </c>
      <c r="H896" t="s">
        <v>422</v>
      </c>
    </row>
    <row r="897" spans="1:8" x14ac:dyDescent="0.2">
      <c r="A897" t="s">
        <v>22</v>
      </c>
      <c r="B897">
        <v>0.26</v>
      </c>
      <c r="C897" t="s">
        <v>23</v>
      </c>
      <c r="E897" t="s">
        <v>54</v>
      </c>
      <c r="F897" t="s">
        <v>15</v>
      </c>
      <c r="G897" t="s">
        <v>24</v>
      </c>
    </row>
    <row r="898" spans="1:8" x14ac:dyDescent="0.2">
      <c r="A898" t="s">
        <v>314</v>
      </c>
      <c r="B898">
        <v>0.28000000000000003</v>
      </c>
      <c r="C898" t="s">
        <v>7</v>
      </c>
      <c r="D898" t="s">
        <v>43</v>
      </c>
      <c r="F898" t="s">
        <v>44</v>
      </c>
    </row>
    <row r="902" spans="1:8" ht="16" x14ac:dyDescent="0.2">
      <c r="A902" s="1" t="s">
        <v>0</v>
      </c>
      <c r="B902" s="1" t="s">
        <v>364</v>
      </c>
    </row>
    <row r="903" spans="1:8" ht="16" x14ac:dyDescent="0.2">
      <c r="A903" s="16" t="s">
        <v>1</v>
      </c>
      <c r="B903" s="16" t="s">
        <v>408</v>
      </c>
    </row>
    <row r="904" spans="1:8" x14ac:dyDescent="0.2">
      <c r="A904" t="s">
        <v>2</v>
      </c>
      <c r="B904" t="s">
        <v>3</v>
      </c>
    </row>
    <row r="905" spans="1:8" x14ac:dyDescent="0.2">
      <c r="A905" t="s">
        <v>4</v>
      </c>
      <c r="B905">
        <v>1</v>
      </c>
    </row>
    <row r="906" spans="1:8" x14ac:dyDescent="0.2">
      <c r="A906" t="s">
        <v>5</v>
      </c>
      <c r="B906" t="s">
        <v>249</v>
      </c>
    </row>
    <row r="907" spans="1:8" x14ac:dyDescent="0.2">
      <c r="A907" t="s">
        <v>6</v>
      </c>
      <c r="B907" t="s">
        <v>7</v>
      </c>
    </row>
    <row r="908" spans="1:8" x14ac:dyDescent="0.2">
      <c r="A908" t="s">
        <v>8</v>
      </c>
      <c r="B908" t="s">
        <v>319</v>
      </c>
    </row>
    <row r="909" spans="1:8" ht="16" x14ac:dyDescent="0.2">
      <c r="A909" s="1" t="s">
        <v>9</v>
      </c>
    </row>
    <row r="910" spans="1:8" x14ac:dyDescent="0.2">
      <c r="A910" s="15" t="s">
        <v>10</v>
      </c>
      <c r="B910" s="15" t="s">
        <v>11</v>
      </c>
      <c r="C910" s="15" t="s">
        <v>6</v>
      </c>
      <c r="D910" s="15" t="s">
        <v>42</v>
      </c>
      <c r="E910" s="15" t="s">
        <v>2</v>
      </c>
      <c r="F910" s="15" t="s">
        <v>12</v>
      </c>
      <c r="G910" s="15" t="s">
        <v>5</v>
      </c>
      <c r="H910" s="15" t="s">
        <v>292</v>
      </c>
    </row>
    <row r="911" spans="1:8" x14ac:dyDescent="0.2">
      <c r="A911" t="s">
        <v>364</v>
      </c>
      <c r="B911" s="7">
        <v>-1</v>
      </c>
      <c r="C911" t="s">
        <v>7</v>
      </c>
      <c r="E911" t="s">
        <v>3</v>
      </c>
      <c r="F911" t="s">
        <v>13</v>
      </c>
      <c r="G911" t="s">
        <v>249</v>
      </c>
    </row>
    <row r="912" spans="1:8" x14ac:dyDescent="0.2">
      <c r="A912" t="s">
        <v>365</v>
      </c>
      <c r="B912">
        <v>-0.95</v>
      </c>
      <c r="C912" t="s">
        <v>7</v>
      </c>
      <c r="E912" t="s">
        <v>3</v>
      </c>
      <c r="F912" t="s">
        <v>15</v>
      </c>
      <c r="G912" t="s">
        <v>97</v>
      </c>
      <c r="H912" t="s">
        <v>422</v>
      </c>
    </row>
    <row r="913" spans="1:8" x14ac:dyDescent="0.2">
      <c r="A913" t="s">
        <v>22</v>
      </c>
      <c r="B913" s="7">
        <v>1.6</v>
      </c>
      <c r="C913" t="s">
        <v>23</v>
      </c>
      <c r="E913" t="s">
        <v>3</v>
      </c>
      <c r="F913" t="s">
        <v>15</v>
      </c>
      <c r="G913" t="s">
        <v>24</v>
      </c>
    </row>
    <row r="914" spans="1:8" x14ac:dyDescent="0.2">
      <c r="A914" t="s">
        <v>33</v>
      </c>
      <c r="B914">
        <v>5</v>
      </c>
      <c r="C914" t="s">
        <v>34</v>
      </c>
      <c r="E914" t="s">
        <v>17</v>
      </c>
      <c r="F914" t="s">
        <v>15</v>
      </c>
      <c r="G914" t="s">
        <v>35</v>
      </c>
    </row>
    <row r="915" spans="1:8" x14ac:dyDescent="0.2">
      <c r="A915" t="s">
        <v>80</v>
      </c>
      <c r="B915" s="7">
        <v>4.2</v>
      </c>
      <c r="C915" t="s">
        <v>34</v>
      </c>
      <c r="E915" t="s">
        <v>3</v>
      </c>
      <c r="F915" t="s">
        <v>15</v>
      </c>
      <c r="G915" t="s">
        <v>81</v>
      </c>
    </row>
    <row r="916" spans="1:8" x14ac:dyDescent="0.2">
      <c r="A916" t="s">
        <v>427</v>
      </c>
      <c r="B916">
        <v>-4.7E-2</v>
      </c>
      <c r="C916" t="s">
        <v>7</v>
      </c>
      <c r="E916" t="s">
        <v>3</v>
      </c>
      <c r="F916" t="s">
        <v>15</v>
      </c>
      <c r="G916" t="s">
        <v>428</v>
      </c>
    </row>
    <row r="918" spans="1:8" ht="16" x14ac:dyDescent="0.2">
      <c r="A918" s="1" t="s">
        <v>0</v>
      </c>
      <c r="B918" s="1" t="s">
        <v>365</v>
      </c>
    </row>
    <row r="919" spans="1:8" ht="16" x14ac:dyDescent="0.2">
      <c r="A919" s="16" t="s">
        <v>1</v>
      </c>
      <c r="B919" s="16" t="s">
        <v>408</v>
      </c>
    </row>
    <row r="920" spans="1:8" x14ac:dyDescent="0.2">
      <c r="A920" t="s">
        <v>2</v>
      </c>
      <c r="B920" t="s">
        <v>3</v>
      </c>
    </row>
    <row r="921" spans="1:8" x14ac:dyDescent="0.2">
      <c r="A921" t="s">
        <v>4</v>
      </c>
      <c r="B921">
        <v>1</v>
      </c>
    </row>
    <row r="922" spans="1:8" x14ac:dyDescent="0.2">
      <c r="A922" t="s">
        <v>5</v>
      </c>
      <c r="B922" t="s">
        <v>97</v>
      </c>
    </row>
    <row r="923" spans="1:8" x14ac:dyDescent="0.2">
      <c r="A923" t="s">
        <v>6</v>
      </c>
      <c r="B923" t="s">
        <v>7</v>
      </c>
    </row>
    <row r="924" spans="1:8" x14ac:dyDescent="0.2">
      <c r="A924" t="s">
        <v>8</v>
      </c>
      <c r="B924" t="s">
        <v>319</v>
      </c>
    </row>
    <row r="925" spans="1:8" ht="16" x14ac:dyDescent="0.2">
      <c r="A925" s="1" t="s">
        <v>9</v>
      </c>
    </row>
    <row r="926" spans="1:8" x14ac:dyDescent="0.2">
      <c r="A926" s="15" t="s">
        <v>10</v>
      </c>
      <c r="B926" s="15" t="s">
        <v>11</v>
      </c>
      <c r="C926" s="15" t="s">
        <v>6</v>
      </c>
      <c r="D926" s="15" t="s">
        <v>42</v>
      </c>
      <c r="E926" s="15" t="s">
        <v>2</v>
      </c>
      <c r="F926" s="15" t="s">
        <v>12</v>
      </c>
      <c r="G926" s="15" t="s">
        <v>5</v>
      </c>
      <c r="H926" s="15" t="s">
        <v>1</v>
      </c>
    </row>
    <row r="927" spans="1:8" x14ac:dyDescent="0.2">
      <c r="A927" t="s">
        <v>365</v>
      </c>
      <c r="B927">
        <v>-1</v>
      </c>
      <c r="C927" t="s">
        <v>7</v>
      </c>
      <c r="E927" t="s">
        <v>3</v>
      </c>
      <c r="F927" t="s">
        <v>13</v>
      </c>
      <c r="G927" t="s">
        <v>97</v>
      </c>
      <c r="H927" t="s">
        <v>422</v>
      </c>
    </row>
    <row r="928" spans="1:8" x14ac:dyDescent="0.2">
      <c r="A928" t="s">
        <v>250</v>
      </c>
      <c r="B928">
        <v>6.4</v>
      </c>
      <c r="C928" t="s">
        <v>7</v>
      </c>
      <c r="E928" t="s">
        <v>3</v>
      </c>
      <c r="F928" t="s">
        <v>15</v>
      </c>
      <c r="G928" t="s">
        <v>46</v>
      </c>
    </row>
    <row r="929" spans="1:8" x14ac:dyDescent="0.2">
      <c r="A929" t="s">
        <v>251</v>
      </c>
      <c r="B929">
        <v>1.8</v>
      </c>
      <c r="C929" t="s">
        <v>7</v>
      </c>
      <c r="E929" t="s">
        <v>3</v>
      </c>
      <c r="F929" t="s">
        <v>15</v>
      </c>
      <c r="G929" t="s">
        <v>252</v>
      </c>
    </row>
    <row r="930" spans="1:8" x14ac:dyDescent="0.2">
      <c r="A930" t="s">
        <v>253</v>
      </c>
      <c r="B930">
        <v>0.32</v>
      </c>
      <c r="C930" t="s">
        <v>7</v>
      </c>
      <c r="E930" t="s">
        <v>17</v>
      </c>
      <c r="F930" t="s">
        <v>15</v>
      </c>
      <c r="G930" t="s">
        <v>286</v>
      </c>
    </row>
    <row r="931" spans="1:8" x14ac:dyDescent="0.2">
      <c r="A931" t="s">
        <v>254</v>
      </c>
      <c r="B931">
        <v>0.18</v>
      </c>
      <c r="C931" t="s">
        <v>7</v>
      </c>
      <c r="E931" t="s">
        <v>17</v>
      </c>
      <c r="F931" t="s">
        <v>15</v>
      </c>
      <c r="G931" t="s">
        <v>393</v>
      </c>
    </row>
    <row r="932" spans="1:8" x14ac:dyDescent="0.2">
      <c r="A932" t="s">
        <v>255</v>
      </c>
      <c r="B932">
        <v>0.2</v>
      </c>
      <c r="C932" t="s">
        <v>7</v>
      </c>
      <c r="E932" t="s">
        <v>3</v>
      </c>
      <c r="F932" t="s">
        <v>15</v>
      </c>
      <c r="G932" t="s">
        <v>256</v>
      </c>
    </row>
    <row r="933" spans="1:8" x14ac:dyDescent="0.2">
      <c r="A933" t="s">
        <v>51</v>
      </c>
      <c r="B933">
        <v>81</v>
      </c>
      <c r="C933" t="s">
        <v>7</v>
      </c>
      <c r="E933" t="s">
        <v>17</v>
      </c>
      <c r="F933" t="s">
        <v>15</v>
      </c>
      <c r="G933" t="s">
        <v>52</v>
      </c>
    </row>
    <row r="934" spans="1:8" x14ac:dyDescent="0.2">
      <c r="A934" t="s">
        <v>22</v>
      </c>
      <c r="B934">
        <v>0.01</v>
      </c>
      <c r="C934" t="s">
        <v>23</v>
      </c>
      <c r="E934" t="s">
        <v>54</v>
      </c>
      <c r="F934" t="s">
        <v>15</v>
      </c>
      <c r="G934" t="s">
        <v>24</v>
      </c>
    </row>
    <row r="935" spans="1:8" x14ac:dyDescent="0.2">
      <c r="A935" t="s">
        <v>86</v>
      </c>
      <c r="B935">
        <v>17</v>
      </c>
      <c r="C935" t="s">
        <v>7</v>
      </c>
      <c r="E935" t="s">
        <v>17</v>
      </c>
      <c r="F935" t="s">
        <v>15</v>
      </c>
      <c r="G935" t="s">
        <v>87</v>
      </c>
    </row>
    <row r="936" spans="1:8" x14ac:dyDescent="0.2">
      <c r="A936" t="s">
        <v>49</v>
      </c>
      <c r="B936">
        <f>-0.087</f>
        <v>-8.6999999999999994E-2</v>
      </c>
      <c r="C936" t="s">
        <v>45</v>
      </c>
      <c r="E936" t="s">
        <v>17</v>
      </c>
      <c r="F936" t="s">
        <v>15</v>
      </c>
      <c r="G936" t="s">
        <v>50</v>
      </c>
      <c r="H936" t="s">
        <v>394</v>
      </c>
    </row>
    <row r="937" spans="1:8" x14ac:dyDescent="0.2">
      <c r="A937" t="s">
        <v>257</v>
      </c>
      <c r="B937">
        <v>-0.4</v>
      </c>
      <c r="C937" t="s">
        <v>7</v>
      </c>
      <c r="E937" t="s">
        <v>17</v>
      </c>
      <c r="F937" t="s">
        <v>15</v>
      </c>
      <c r="G937" t="s">
        <v>258</v>
      </c>
    </row>
    <row r="938" spans="1:8" x14ac:dyDescent="0.2">
      <c r="A938" t="s">
        <v>287</v>
      </c>
      <c r="B938">
        <v>0.2</v>
      </c>
      <c r="C938" t="s">
        <v>7</v>
      </c>
      <c r="D938" t="s">
        <v>43</v>
      </c>
      <c r="F938" t="s">
        <v>44</v>
      </c>
    </row>
    <row r="941" spans="1:8" ht="16" x14ac:dyDescent="0.2">
      <c r="A941" s="1"/>
    </row>
    <row r="942" spans="1:8" ht="16" x14ac:dyDescent="0.2">
      <c r="A942" s="1" t="s">
        <v>0</v>
      </c>
      <c r="B942" s="1" t="s">
        <v>427</v>
      </c>
    </row>
    <row r="943" spans="1:8" ht="16" x14ac:dyDescent="0.2">
      <c r="A943" s="16" t="s">
        <v>1</v>
      </c>
      <c r="B943" s="16" t="s">
        <v>408</v>
      </c>
    </row>
    <row r="944" spans="1:8" x14ac:dyDescent="0.2">
      <c r="A944" t="s">
        <v>2</v>
      </c>
      <c r="B944" t="s">
        <v>3</v>
      </c>
    </row>
    <row r="945" spans="1:8" x14ac:dyDescent="0.2">
      <c r="A945" t="s">
        <v>4</v>
      </c>
      <c r="B945">
        <v>1</v>
      </c>
    </row>
    <row r="946" spans="1:8" x14ac:dyDescent="0.2">
      <c r="A946" t="s">
        <v>5</v>
      </c>
      <c r="B946" t="s">
        <v>429</v>
      </c>
    </row>
    <row r="947" spans="1:8" x14ac:dyDescent="0.2">
      <c r="A947" t="s">
        <v>6</v>
      </c>
      <c r="B947" t="s">
        <v>7</v>
      </c>
    </row>
    <row r="948" spans="1:8" x14ac:dyDescent="0.2">
      <c r="A948" t="s">
        <v>8</v>
      </c>
      <c r="B948" t="s">
        <v>319</v>
      </c>
    </row>
    <row r="949" spans="1:8" ht="16" x14ac:dyDescent="0.2">
      <c r="A949" s="1" t="s">
        <v>9</v>
      </c>
      <c r="B949" s="15"/>
      <c r="C949" s="15"/>
      <c r="D949" s="15"/>
      <c r="E949" s="15"/>
      <c r="F949" s="15"/>
      <c r="G949" s="15"/>
      <c r="H949" s="15"/>
    </row>
    <row r="950" spans="1:8" x14ac:dyDescent="0.2">
      <c r="A950" s="15" t="s">
        <v>10</v>
      </c>
      <c r="B950" s="15" t="s">
        <v>11</v>
      </c>
      <c r="C950" s="15" t="s">
        <v>6</v>
      </c>
      <c r="D950" s="15" t="s">
        <v>42</v>
      </c>
      <c r="E950" s="15" t="s">
        <v>2</v>
      </c>
      <c r="F950" s="15" t="s">
        <v>12</v>
      </c>
      <c r="G950" s="15" t="s">
        <v>5</v>
      </c>
      <c r="H950" s="15" t="s">
        <v>1</v>
      </c>
    </row>
    <row r="951" spans="1:8" x14ac:dyDescent="0.2">
      <c r="A951" t="s">
        <v>427</v>
      </c>
      <c r="B951">
        <v>-1</v>
      </c>
      <c r="C951" t="s">
        <v>7</v>
      </c>
      <c r="E951" t="s">
        <v>3</v>
      </c>
      <c r="F951" t="s">
        <v>13</v>
      </c>
      <c r="G951" t="s">
        <v>429</v>
      </c>
      <c r="H951" t="s">
        <v>422</v>
      </c>
    </row>
    <row r="952" spans="1:8" x14ac:dyDescent="0.2">
      <c r="A952" t="s">
        <v>22</v>
      </c>
      <c r="B952">
        <v>5.3999999999999999E-2</v>
      </c>
      <c r="C952" t="s">
        <v>23</v>
      </c>
      <c r="E952" t="s">
        <v>54</v>
      </c>
      <c r="F952" t="s">
        <v>15</v>
      </c>
      <c r="G952" t="s">
        <v>24</v>
      </c>
    </row>
    <row r="953" spans="1:8" x14ac:dyDescent="0.2">
      <c r="A953" t="s">
        <v>33</v>
      </c>
      <c r="B953">
        <v>3.2000000000000001E-2</v>
      </c>
      <c r="C953" t="s">
        <v>34</v>
      </c>
      <c r="E953" t="s">
        <v>17</v>
      </c>
      <c r="F953" t="s">
        <v>15</v>
      </c>
      <c r="G953" t="s">
        <v>35</v>
      </c>
    </row>
    <row r="954" spans="1:8" x14ac:dyDescent="0.2">
      <c r="A954" t="s">
        <v>259</v>
      </c>
      <c r="B954" s="5">
        <f>-0.9246</f>
        <v>-0.92459999999999998</v>
      </c>
      <c r="C954" t="s">
        <v>7</v>
      </c>
      <c r="E954" t="s">
        <v>3</v>
      </c>
      <c r="F954" t="s">
        <v>15</v>
      </c>
      <c r="G954" t="s">
        <v>260</v>
      </c>
    </row>
    <row r="955" spans="1:8" x14ac:dyDescent="0.2">
      <c r="A955" t="s">
        <v>261</v>
      </c>
      <c r="B955" s="4">
        <v>-7.4999999999999997E-2</v>
      </c>
      <c r="C955" t="s">
        <v>7</v>
      </c>
      <c r="E955" t="s">
        <v>17</v>
      </c>
      <c r="F955" t="s">
        <v>15</v>
      </c>
      <c r="G955" t="s">
        <v>262</v>
      </c>
    </row>
    <row r="956" spans="1:8" ht="16" x14ac:dyDescent="0.2">
      <c r="B956" s="1"/>
    </row>
    <row r="957" spans="1:8" ht="16" x14ac:dyDescent="0.2">
      <c r="A957" s="1"/>
    </row>
    <row r="958" spans="1:8" ht="16" x14ac:dyDescent="0.2">
      <c r="A958" s="1" t="s">
        <v>0</v>
      </c>
      <c r="B958" s="1" t="s">
        <v>432</v>
      </c>
    </row>
    <row r="959" spans="1:8" ht="16" x14ac:dyDescent="0.2">
      <c r="A959" s="16" t="s">
        <v>1</v>
      </c>
      <c r="B959" s="16" t="s">
        <v>408</v>
      </c>
    </row>
    <row r="960" spans="1:8" x14ac:dyDescent="0.2">
      <c r="A960" t="s">
        <v>2</v>
      </c>
      <c r="B960" t="s">
        <v>3</v>
      </c>
    </row>
    <row r="961" spans="1:10" x14ac:dyDescent="0.2">
      <c r="A961" t="s">
        <v>4</v>
      </c>
      <c r="B961">
        <v>1</v>
      </c>
    </row>
    <row r="962" spans="1:10" x14ac:dyDescent="0.2">
      <c r="A962" t="s">
        <v>5</v>
      </c>
      <c r="B962" t="s">
        <v>430</v>
      </c>
    </row>
    <row r="963" spans="1:10" x14ac:dyDescent="0.2">
      <c r="A963" t="s">
        <v>6</v>
      </c>
      <c r="B963" t="s">
        <v>7</v>
      </c>
    </row>
    <row r="964" spans="1:10" x14ac:dyDescent="0.2">
      <c r="A964" t="s">
        <v>8</v>
      </c>
      <c r="B964" t="s">
        <v>319</v>
      </c>
    </row>
    <row r="965" spans="1:10" ht="16" x14ac:dyDescent="0.2">
      <c r="A965" s="1" t="s">
        <v>9</v>
      </c>
      <c r="B965" s="15"/>
      <c r="C965" s="15"/>
      <c r="D965" s="15"/>
      <c r="E965" s="15"/>
      <c r="F965" s="15"/>
      <c r="G965" s="15"/>
      <c r="H965" s="15"/>
    </row>
    <row r="966" spans="1:10" x14ac:dyDescent="0.2">
      <c r="A966" s="15" t="s">
        <v>10</v>
      </c>
      <c r="B966" s="15" t="s">
        <v>11</v>
      </c>
      <c r="C966" s="15" t="s">
        <v>6</v>
      </c>
      <c r="D966" s="15" t="s">
        <v>42</v>
      </c>
      <c r="E966" s="15" t="s">
        <v>2</v>
      </c>
      <c r="F966" s="15" t="s">
        <v>12</v>
      </c>
      <c r="G966" s="15" t="s">
        <v>5</v>
      </c>
      <c r="H966" s="15" t="s">
        <v>1</v>
      </c>
    </row>
    <row r="967" spans="1:10" x14ac:dyDescent="0.2">
      <c r="A967" t="s">
        <v>432</v>
      </c>
      <c r="B967">
        <v>-1</v>
      </c>
      <c r="C967" t="s">
        <v>7</v>
      </c>
      <c r="E967" t="s">
        <v>3</v>
      </c>
      <c r="F967" t="s">
        <v>13</v>
      </c>
      <c r="G967" t="s">
        <v>430</v>
      </c>
      <c r="H967" t="s">
        <v>422</v>
      </c>
    </row>
    <row r="968" spans="1:10" x14ac:dyDescent="0.2">
      <c r="A968" t="s">
        <v>22</v>
      </c>
      <c r="B968">
        <v>5.3999999999999999E-2</v>
      </c>
      <c r="C968" t="s">
        <v>23</v>
      </c>
      <c r="E968" t="s">
        <v>54</v>
      </c>
      <c r="F968" t="s">
        <v>15</v>
      </c>
      <c r="G968" t="s">
        <v>24</v>
      </c>
    </row>
    <row r="969" spans="1:10" x14ac:dyDescent="0.2">
      <c r="A969" t="s">
        <v>33</v>
      </c>
      <c r="B969">
        <v>3.2000000000000001E-2</v>
      </c>
      <c r="C969" t="s">
        <v>34</v>
      </c>
      <c r="E969" t="s">
        <v>17</v>
      </c>
      <c r="F969" t="s">
        <v>15</v>
      </c>
      <c r="G969" t="s">
        <v>35</v>
      </c>
    </row>
    <row r="970" spans="1:10" x14ac:dyDescent="0.2">
      <c r="A970" t="s">
        <v>259</v>
      </c>
      <c r="B970" s="5">
        <f>-0.0635</f>
        <v>-6.3500000000000001E-2</v>
      </c>
      <c r="C970" t="s">
        <v>7</v>
      </c>
      <c r="E970" t="s">
        <v>3</v>
      </c>
      <c r="F970" t="s">
        <v>15</v>
      </c>
      <c r="G970" t="s">
        <v>260</v>
      </c>
    </row>
    <row r="971" spans="1:10" x14ac:dyDescent="0.2">
      <c r="A971" t="s">
        <v>261</v>
      </c>
      <c r="B971" s="4">
        <f>-0.0676</f>
        <v>-6.7599999999999993E-2</v>
      </c>
      <c r="C971" t="s">
        <v>7</v>
      </c>
      <c r="E971" t="s">
        <v>17</v>
      </c>
      <c r="F971" t="s">
        <v>15</v>
      </c>
      <c r="G971" t="s">
        <v>262</v>
      </c>
    </row>
    <row r="972" spans="1:10" x14ac:dyDescent="0.2">
      <c r="A972" t="s">
        <v>263</v>
      </c>
      <c r="B972" s="5">
        <v>-0.4</v>
      </c>
      <c r="C972" t="s">
        <v>7</v>
      </c>
      <c r="E972" t="s">
        <v>17</v>
      </c>
      <c r="F972" t="s">
        <v>15</v>
      </c>
      <c r="G972" t="s">
        <v>264</v>
      </c>
    </row>
    <row r="973" spans="1:10" x14ac:dyDescent="0.2">
      <c r="A973" t="s">
        <v>265</v>
      </c>
      <c r="B973" s="4">
        <f>-0.011</f>
        <v>-1.0999999999999999E-2</v>
      </c>
      <c r="C973" t="s">
        <v>7</v>
      </c>
      <c r="E973" t="s">
        <v>3</v>
      </c>
      <c r="F973" t="s">
        <v>15</v>
      </c>
      <c r="G973" t="s">
        <v>266</v>
      </c>
    </row>
    <row r="974" spans="1:10" x14ac:dyDescent="0.2">
      <c r="A974" t="s">
        <v>425</v>
      </c>
      <c r="B974">
        <v>-0.46</v>
      </c>
      <c r="C974" t="s">
        <v>7</v>
      </c>
      <c r="E974" t="s">
        <v>17</v>
      </c>
      <c r="F974" t="s">
        <v>15</v>
      </c>
      <c r="G974" t="s">
        <v>426</v>
      </c>
    </row>
    <row r="976" spans="1:10" ht="16" x14ac:dyDescent="0.2">
      <c r="C976" s="11"/>
      <c r="D976" s="15"/>
      <c r="E976" s="15"/>
      <c r="F976" s="15"/>
      <c r="G976" s="15"/>
      <c r="H976" s="15"/>
      <c r="I976" s="15"/>
      <c r="J976" s="15"/>
    </row>
    <row r="977" spans="1:10" ht="16" x14ac:dyDescent="0.2">
      <c r="A977" s="11" t="s">
        <v>0</v>
      </c>
      <c r="B977" s="11" t="s">
        <v>433</v>
      </c>
      <c r="C977" s="22"/>
      <c r="D977" s="22"/>
      <c r="E977" s="22"/>
      <c r="F977" s="22"/>
      <c r="G977" s="22"/>
      <c r="H977" s="22"/>
      <c r="I977" s="22"/>
      <c r="J977" s="22"/>
    </row>
    <row r="978" spans="1:10" ht="16" x14ac:dyDescent="0.2">
      <c r="A978" s="22" t="s">
        <v>1</v>
      </c>
      <c r="B978" s="22" t="s">
        <v>408</v>
      </c>
      <c r="C978" s="15"/>
      <c r="D978" s="15"/>
      <c r="E978" s="15"/>
      <c r="F978" s="15"/>
      <c r="G978" s="15"/>
      <c r="H978" s="15"/>
      <c r="I978" s="15"/>
      <c r="J978" s="15"/>
    </row>
    <row r="979" spans="1:10" x14ac:dyDescent="0.2">
      <c r="A979" s="15" t="s">
        <v>2</v>
      </c>
      <c r="B979" s="15" t="s">
        <v>3</v>
      </c>
      <c r="C979" s="15"/>
      <c r="D979" s="15"/>
      <c r="E979" s="15"/>
      <c r="F979" s="15"/>
      <c r="G979" s="15"/>
      <c r="H979" s="15"/>
      <c r="I979" s="15"/>
      <c r="J979" s="15"/>
    </row>
    <row r="980" spans="1:10" x14ac:dyDescent="0.2">
      <c r="A980" s="15" t="s">
        <v>4</v>
      </c>
      <c r="B980" s="15">
        <v>1</v>
      </c>
      <c r="C980" s="15"/>
      <c r="D980" s="15"/>
      <c r="E980" s="15"/>
      <c r="F980" s="15"/>
      <c r="G980" s="15"/>
      <c r="H980" s="15"/>
      <c r="I980" s="15"/>
      <c r="J980" s="15"/>
    </row>
    <row r="981" spans="1:10" x14ac:dyDescent="0.2">
      <c r="A981" s="15" t="s">
        <v>5</v>
      </c>
      <c r="B981" s="15" t="s">
        <v>434</v>
      </c>
      <c r="C981" s="15"/>
      <c r="D981" s="15"/>
      <c r="E981" s="15"/>
      <c r="F981" s="15"/>
      <c r="G981" s="15"/>
      <c r="H981" s="15"/>
      <c r="I981" s="15"/>
      <c r="J981" s="15"/>
    </row>
    <row r="982" spans="1:10" x14ac:dyDescent="0.2">
      <c r="A982" s="15" t="s">
        <v>6</v>
      </c>
      <c r="B982" s="15" t="s">
        <v>7</v>
      </c>
      <c r="C982" s="15"/>
      <c r="D982" s="15"/>
      <c r="E982" s="15"/>
      <c r="F982" s="15"/>
      <c r="G982" s="15"/>
      <c r="H982" s="15"/>
      <c r="I982" s="15"/>
      <c r="J982" s="15"/>
    </row>
    <row r="983" spans="1:10" x14ac:dyDescent="0.2">
      <c r="A983" s="15" t="s">
        <v>8</v>
      </c>
      <c r="B983" s="15" t="s">
        <v>319</v>
      </c>
      <c r="C983" s="15"/>
      <c r="D983" s="15"/>
      <c r="E983" s="15"/>
      <c r="F983" s="15"/>
      <c r="G983" s="15"/>
      <c r="H983" s="15"/>
      <c r="I983" s="15"/>
      <c r="J983" s="15"/>
    </row>
    <row r="984" spans="1:10" ht="16" x14ac:dyDescent="0.2">
      <c r="A984" s="11" t="s">
        <v>9</v>
      </c>
      <c r="B984" s="15"/>
      <c r="C984" s="15"/>
      <c r="D984" s="15"/>
      <c r="E984" s="15"/>
      <c r="F984" s="15"/>
      <c r="G984" s="15"/>
      <c r="H984" s="15"/>
      <c r="I984" s="15"/>
      <c r="J984" s="15"/>
    </row>
    <row r="985" spans="1:10" x14ac:dyDescent="0.2">
      <c r="A985" s="15" t="s">
        <v>10</v>
      </c>
      <c r="B985" s="15" t="s">
        <v>11</v>
      </c>
      <c r="C985" s="15" t="s">
        <v>6</v>
      </c>
      <c r="D985" s="15" t="s">
        <v>42</v>
      </c>
      <c r="E985" s="15" t="s">
        <v>2</v>
      </c>
      <c r="F985" s="15" t="s">
        <v>12</v>
      </c>
      <c r="G985" s="15" t="s">
        <v>5</v>
      </c>
      <c r="H985" s="15" t="s">
        <v>1</v>
      </c>
      <c r="I985" s="15"/>
      <c r="J985" s="15"/>
    </row>
    <row r="986" spans="1:10" x14ac:dyDescent="0.2">
      <c r="A986" s="15" t="s">
        <v>433</v>
      </c>
      <c r="B986" s="15">
        <v>-1</v>
      </c>
      <c r="C986" s="15" t="s">
        <v>7</v>
      </c>
      <c r="D986" s="15"/>
      <c r="E986" s="15" t="s">
        <v>3</v>
      </c>
      <c r="F986" s="15" t="s">
        <v>13</v>
      </c>
      <c r="G986" s="15" t="s">
        <v>434</v>
      </c>
      <c r="H986" s="15" t="s">
        <v>422</v>
      </c>
      <c r="I986" s="15"/>
      <c r="J986" s="15"/>
    </row>
    <row r="987" spans="1:10" x14ac:dyDescent="0.2">
      <c r="A987" s="15" t="s">
        <v>22</v>
      </c>
      <c r="B987" s="15">
        <v>5.3999999999999999E-2</v>
      </c>
      <c r="C987" s="15" t="s">
        <v>23</v>
      </c>
      <c r="D987" s="15"/>
      <c r="E987" s="15" t="s">
        <v>54</v>
      </c>
      <c r="F987" s="15" t="s">
        <v>15</v>
      </c>
      <c r="G987" s="15" t="s">
        <v>24</v>
      </c>
      <c r="H987" s="15"/>
      <c r="I987" s="15"/>
      <c r="J987" s="15"/>
    </row>
    <row r="988" spans="1:10" x14ac:dyDescent="0.2">
      <c r="A988" s="15" t="s">
        <v>33</v>
      </c>
      <c r="B988" s="15">
        <v>3.2000000000000001E-2</v>
      </c>
      <c r="C988" s="15" t="s">
        <v>34</v>
      </c>
      <c r="D988" s="15"/>
      <c r="E988" s="15" t="s">
        <v>17</v>
      </c>
      <c r="F988" s="15" t="s">
        <v>15</v>
      </c>
      <c r="G988" s="15" t="s">
        <v>35</v>
      </c>
      <c r="H988" s="15"/>
      <c r="I988" s="15"/>
      <c r="J988" s="15"/>
    </row>
    <row r="989" spans="1:10" x14ac:dyDescent="0.2">
      <c r="A989" s="15" t="s">
        <v>263</v>
      </c>
      <c r="B989" s="20">
        <v>-0.68</v>
      </c>
      <c r="C989" s="15" t="s">
        <v>7</v>
      </c>
      <c r="D989" s="15"/>
      <c r="E989" s="15" t="s">
        <v>17</v>
      </c>
      <c r="F989" s="15" t="s">
        <v>15</v>
      </c>
      <c r="G989" t="s">
        <v>264</v>
      </c>
      <c r="H989" s="15" t="s">
        <v>435</v>
      </c>
      <c r="I989" s="15"/>
      <c r="J989" s="15"/>
    </row>
    <row r="990" spans="1:10" x14ac:dyDescent="0.2">
      <c r="A990" s="15" t="s">
        <v>265</v>
      </c>
      <c r="B990" s="24">
        <v>-0.32</v>
      </c>
      <c r="C990" s="15" t="s">
        <v>7</v>
      </c>
      <c r="D990" s="15"/>
      <c r="E990" s="15" t="s">
        <v>3</v>
      </c>
      <c r="F990" s="15" t="s">
        <v>15</v>
      </c>
      <c r="G990" s="15" t="s">
        <v>266</v>
      </c>
      <c r="H990" s="15"/>
    </row>
    <row r="992" spans="1:10" ht="16" x14ac:dyDescent="0.2">
      <c r="A992" s="6"/>
      <c r="B992" s="4"/>
    </row>
    <row r="993" spans="1:7" x14ac:dyDescent="0.2">
      <c r="B993" s="4"/>
    </row>
    <row r="994" spans="1:7" ht="16" x14ac:dyDescent="0.2">
      <c r="B994" s="1"/>
    </row>
    <row r="995" spans="1:7" ht="16" x14ac:dyDescent="0.2">
      <c r="A995" s="1"/>
    </row>
    <row r="1002" spans="1:7" ht="16" x14ac:dyDescent="0.2">
      <c r="A1002" s="1"/>
      <c r="B1002" s="15"/>
      <c r="C1002" s="15"/>
      <c r="D1002" s="15"/>
      <c r="E1002" s="15"/>
      <c r="F1002" s="15"/>
      <c r="G1002" s="15"/>
    </row>
    <row r="1003" spans="1:7" x14ac:dyDescent="0.2">
      <c r="A1003" s="15"/>
      <c r="B1003" s="15"/>
      <c r="C1003" s="15"/>
      <c r="D1003" s="15"/>
      <c r="E1003" s="15"/>
      <c r="F1003" s="15"/>
      <c r="G1003" s="15"/>
    </row>
    <row r="1004" spans="1:7" x14ac:dyDescent="0.2">
      <c r="A1004" s="15"/>
    </row>
    <row r="1012" spans="1:2" ht="16" x14ac:dyDescent="0.2">
      <c r="A1012" s="1"/>
    </row>
    <row r="1017" spans="1:2" ht="16" x14ac:dyDescent="0.2">
      <c r="B1017" s="1"/>
    </row>
    <row r="1018" spans="1:2" ht="16" x14ac:dyDescent="0.2">
      <c r="A1018" s="1"/>
    </row>
    <row r="1025" spans="1:2" ht="16" x14ac:dyDescent="0.2">
      <c r="A1025" s="1"/>
    </row>
    <row r="1034" spans="1:2" ht="16" x14ac:dyDescent="0.2">
      <c r="B1034" s="1"/>
    </row>
    <row r="1035" spans="1:2" ht="16" x14ac:dyDescent="0.2">
      <c r="A1035" s="1"/>
    </row>
    <row r="1042" spans="1:2" ht="16" x14ac:dyDescent="0.2">
      <c r="A1042" s="1"/>
    </row>
    <row r="1047" spans="1:2" ht="16" x14ac:dyDescent="0.2">
      <c r="B1047" s="1"/>
    </row>
    <row r="1048" spans="1:2" ht="16" x14ac:dyDescent="0.2">
      <c r="A1048" s="1"/>
    </row>
    <row r="1055" spans="1:2" ht="16" x14ac:dyDescent="0.2">
      <c r="A1055" s="1"/>
    </row>
    <row r="1060" spans="1:8" ht="16" x14ac:dyDescent="0.2">
      <c r="B1060" s="1"/>
    </row>
    <row r="1061" spans="1:8" ht="16" x14ac:dyDescent="0.2">
      <c r="A1061" s="1"/>
    </row>
    <row r="1067" spans="1:8" ht="16" x14ac:dyDescent="0.2">
      <c r="A1067" s="1"/>
      <c r="B1067" s="1"/>
      <c r="C1067" s="1"/>
      <c r="D1067" s="1"/>
      <c r="E1067" s="1"/>
      <c r="F1067" s="1"/>
      <c r="G1067" s="1"/>
      <c r="H1067" s="1"/>
    </row>
    <row r="1068" spans="1:8" ht="16" x14ac:dyDescent="0.2">
      <c r="A1068" s="1"/>
    </row>
  </sheetData>
  <autoFilter ref="A1:O1073" xr:uid="{00000000-0009-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Battery - Li-S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2024-06-07T12:39:38Z</dcterms:modified>
</cp:coreProperties>
</file>