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hahnme_a\PycharmProjects\premise\premise\data\additional_inventories\"/>
    </mc:Choice>
  </mc:AlternateContent>
  <bookViews>
    <workbookView xWindow="0" yWindow="0" windowWidth="14370" windowHeight="5655" firstSheet="1" activeTab="2"/>
  </bookViews>
  <sheets>
    <sheet name="Battery operation" sheetId="5" r:id="rId1"/>
    <sheet name="VRFB power components" sheetId="3" r:id="rId2"/>
    <sheet name="VRFB energy components" sheetId="1" r:id="rId3"/>
    <sheet name="VRFB peripheral components" sheetId="4" r:id="rId4"/>
    <sheet name="VRFB EoL" sheetId="7" r:id="rId5"/>
    <sheet name="Allocation titanium-vanadium" sheetId="2" r:id="rId6"/>
  </sheets>
  <calcPr calcId="162913"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 l="1"/>
  <c r="B191" i="1" l="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190" i="1"/>
  <c r="B189" i="1"/>
  <c r="B40" i="1" l="1"/>
  <c r="B121" i="3" l="1"/>
  <c r="B13" i="5" l="1"/>
  <c r="G55" i="7" l="1"/>
  <c r="G40" i="7"/>
  <c r="G28" i="7" l="1"/>
  <c r="G10" i="7"/>
  <c r="G10" i="1"/>
  <c r="A10" i="1"/>
  <c r="B5" i="5"/>
  <c r="B45" i="5"/>
  <c r="G184" i="4"/>
  <c r="A184" i="4"/>
  <c r="G145" i="4"/>
  <c r="B73" i="4"/>
  <c r="A145" i="4"/>
  <c r="B130" i="4"/>
  <c r="G127" i="4"/>
  <c r="A127" i="4"/>
  <c r="G110" i="4"/>
  <c r="A110" i="4"/>
  <c r="G86" i="4"/>
  <c r="A86" i="4"/>
  <c r="G62" i="4"/>
  <c r="A62" i="4"/>
  <c r="G44" i="4"/>
  <c r="A44" i="4"/>
  <c r="G28" i="4"/>
  <c r="A28" i="4"/>
  <c r="G11" i="4"/>
  <c r="A11" i="4"/>
  <c r="A283" i="1"/>
  <c r="G283" i="1"/>
  <c r="B142" i="3" l="1"/>
  <c r="B82" i="3"/>
  <c r="B73" i="3"/>
  <c r="G161" i="3" l="1"/>
  <c r="A161" i="3"/>
  <c r="G133" i="3"/>
  <c r="A133" i="3"/>
  <c r="G114" i="3"/>
  <c r="A114" i="3"/>
  <c r="B34" i="1" l="1"/>
  <c r="B35" i="1"/>
  <c r="B36" i="1"/>
  <c r="B37" i="1"/>
  <c r="B38" i="1"/>
  <c r="B39" i="1"/>
  <c r="B41" i="1"/>
  <c r="B42" i="1"/>
  <c r="B44" i="1"/>
  <c r="B45" i="1"/>
  <c r="B46" i="1"/>
  <c r="B47" i="1"/>
  <c r="B48" i="1"/>
  <c r="B49" i="1"/>
  <c r="B50" i="1"/>
  <c r="B51" i="1"/>
  <c r="B52" i="1"/>
  <c r="B53" i="1"/>
  <c r="B33" i="1"/>
  <c r="B4" i="2"/>
  <c r="D4" i="2" s="1"/>
  <c r="B5" i="2"/>
  <c r="D5" i="2" s="1"/>
  <c r="B6" i="2"/>
  <c r="B268" i="1"/>
  <c r="B125" i="1"/>
  <c r="B124" i="1"/>
  <c r="B119" i="1"/>
  <c r="B118" i="1"/>
  <c r="B115" i="1"/>
  <c r="B114" i="1"/>
  <c r="B101" i="1"/>
  <c r="B100" i="1"/>
  <c r="B99" i="1"/>
  <c r="B98" i="1"/>
  <c r="B89" i="1"/>
  <c r="B88" i="1"/>
  <c r="B87" i="1"/>
  <c r="B86" i="1"/>
  <c r="B108" i="1"/>
  <c r="B107" i="1"/>
  <c r="B7" i="2" l="1"/>
  <c r="D6" i="2"/>
  <c r="E6" i="2" s="1"/>
  <c r="G6" i="2" s="1"/>
  <c r="E5" i="2" l="1"/>
  <c r="E4" i="2"/>
  <c r="G4" i="2" s="1"/>
</calcChain>
</file>

<file path=xl/sharedStrings.xml><?xml version="1.0" encoding="utf-8"?>
<sst xmlns="http://schemas.openxmlformats.org/spreadsheetml/2006/main" count="2966" uniqueCount="547">
  <si>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</si>
  <si>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</si>
  <si>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</si>
  <si>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</si>
  <si>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</si>
  <si>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</si>
  <si>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</si>
  <si>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</si>
  <si>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</si>
  <si>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</si>
  <si>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</si>
  <si>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</si>
  <si>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</si>
  <si>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</si>
  <si>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</si>
  <si>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</si>
  <si>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</si>
  <si>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</si>
  <si>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</si>
  <si>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</si>
  <si>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</si>
  <si>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</si>
  <si>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</si>
  <si>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</si>
  <si>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</si>
  <si>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</si>
  <si>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</si>
  <si>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</si>
  <si>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</si>
  <si>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</si>
  <si>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</si>
  <si>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</si>
  <si>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</si>
  <si>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</si>
  <si>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Water, well, in ground</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</si>
  <si>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</si>
  <si>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</si>
  <si>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</si>
  <si>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</si>
  <si>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</si>
  <si>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</si>
  <si>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</si>
  <si>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</si>
  <si>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</si>
  <si>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</si>
  <si>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</si>
  <si>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</si>
  <si>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</si>
  <si>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</si>
  <si>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</si>
  <si>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</si>
  <si>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</si>
  <si>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</si>
  <si>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</si>
  <si>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</si>
  <si>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</si>
  <si>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</si>
  <si>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</si>
  <si>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</si>
  <si>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</si>
  <si>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</si>
  <si>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</si>
  <si>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</si>
  <si>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</si>
  <si>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</si>
  <si>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</si>
  <si>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 bearing magnetite</t>
  </si>
  <si>
    <t>ZA</t>
  </si>
  <si>
    <t>vanadium bearing magnetite, production</t>
  </si>
  <si>
    <t>Vanadium, in ground</t>
  </si>
  <si>
    <t>Iron, 72% in magnetite, 14% in crude ore, in ground</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</si>
  <si>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</si>
  <si>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</si>
  <si>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</si>
  <si>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</si>
  <si>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</si>
  <si>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</si>
  <si>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</si>
  <si>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</si>
  <si>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</si>
  <si>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</si>
  <si>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</si>
  <si>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</si>
  <si>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</si>
  <si>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</si>
  <si>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</si>
  <si>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</si>
  <si>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</si>
  <si>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</si>
  <si>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</si>
  <si>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</si>
  <si>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</si>
  <si>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</si>
  <si>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</si>
  <si>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</si>
  <si>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</si>
  <si>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</si>
  <si>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</si>
  <si>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</si>
  <si>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</si>
  <si>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</si>
  <si>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</si>
  <si>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</si>
  <si>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</si>
  <si>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</si>
  <si>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</si>
  <si>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</si>
  <si>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</si>
  <si>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</si>
  <si>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</si>
  <si>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</si>
  <si>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</si>
  <si>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</si>
  <si>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</si>
  <si>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</si>
  <si>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</si>
  <si>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</si>
  <si>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</si>
  <si>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</si>
  <si>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</si>
  <si>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</si>
  <si>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</si>
  <si>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</si>
  <si>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</si>
  <si>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</si>
  <si>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</si>
  <si>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</si>
  <si>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</si>
  <si>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</si>
  <si>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</si>
  <si>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</si>
  <si>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</si>
  <si>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</si>
  <si>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</si>
  <si>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</si>
  <si>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</si>
  <si>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</si>
  <si>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</si>
  <si>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</si>
  <si>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</si>
  <si>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</si>
  <si>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</si>
  <si>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</si>
  <si>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</si>
  <si>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</si>
  <si>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</si>
  <si>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</si>
  <si>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</si>
  <si>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</si>
  <si>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</si>
  <si>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</si>
  <si>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</si>
  <si>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</si>
  <si>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</si>
  <si>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</si>
  <si>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</si>
  <si>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</si>
  <si>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</si>
  <si>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</si>
  <si>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</si>
  <si>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</si>
  <si>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</si>
  <si>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</si>
  <si>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</si>
  <si>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</si>
  <si>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</si>
  <si>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</si>
  <si>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</si>
  <si>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</si>
  <si>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</si>
  <si>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</si>
  <si>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</si>
  <si>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</si>
  <si>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</si>
  <si>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</si>
  <si>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</si>
  <si>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</si>
  <si>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</si>
  <si>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</si>
  <si>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</si>
  <si>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</si>
  <si>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</si>
  <si>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</si>
  <si>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</si>
  <si>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</si>
  <si>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</si>
  <si>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</si>
  <si>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</si>
  <si>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</si>
  <si>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</si>
  <si>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</si>
  <si>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</si>
  <si>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</si>
  <si>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</si>
  <si>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</si>
  <si>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</si>
  <si>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</si>
  <si>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</si>
  <si>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</si>
  <si>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</si>
  <si>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</si>
  <si>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</si>
  <si>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</si>
  <si>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</si>
  <si>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</si>
  <si>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</si>
  <si>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</si>
  <si>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</si>
  <si>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</si>
  <si>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</si>
  <si>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</si>
  <si>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</si>
  <si>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</si>
  <si>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</si>
  <si>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</si>
  <si>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</si>
  <si>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</si>
  <si>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</si>
  <si>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</si>
  <si>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</si>
  <si>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</si>
  <si>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Original inventory has two production outputs: Ilmenite and Vanadium bearing magnetite. Allocation has been performed in a separate sheet, taking the monetary values from ecoinvent and the original source. 77% is allocated to the vanadium bearing magnetite and 23% to the titanium dioxide</t>
  </si>
  <si>
    <t>The electrolyte composition is derived from technical data sheet of the manufacturer Gfe GmbH, and is confirmed by private correspondence with experts. The vanadium concentration within the electrolyte is 1.6 mol / L and the sulfate concentration 2 mol / L. Additionally, 0.05 mol / L of phosphoric acid is used as a stabilizer. The mass fractions of the four components vanadium, sulfuric acid, phosphoric acid and water are calculated taking into account the molar mass as well as the density of the electrolyte. The density of the electrolyte consequently corresponds to 1.35 kg / L. The transport distances for the vanadium pentoxide are calculated based on the actual distances from 244 the extraction site in South Africa to Germany.</t>
  </si>
  <si>
    <t>electrolyte</t>
  </si>
  <si>
    <t>Original inventory sets location to GLO. EI39 only offers RER or RoW.</t>
  </si>
  <si>
    <t>RER</t>
  </si>
  <si>
    <t>market for phosphoric acid, industrial grade, without water, in 85% solution state</t>
  </si>
  <si>
    <t>phosphoric acid, industrial grade, without water, in 85% solution state</t>
  </si>
  <si>
    <t>Europe without Switzerland</t>
  </si>
  <si>
    <t>market for transport, freight, lorry 16-32 metric ton, EURO5</t>
  </si>
  <si>
    <t>transport, freight, lorry 16-32 metric ton, EURO5</t>
  </si>
  <si>
    <t>Original inventory sets location to GLO. EI39 only offers RER for &gt;16t.</t>
  </si>
  <si>
    <t>market for transport, freight train</t>
  </si>
  <si>
    <t>market for transport, freight, sea, container ship</t>
  </si>
  <si>
    <t>transport, freight, sea, container ship</t>
  </si>
  <si>
    <t>market group for transport, freight, inland waterways, barge</t>
  </si>
  <si>
    <t>transport, freight, inland waterways, barge</t>
  </si>
  <si>
    <t>vanadium-redox-flow-battery</t>
  </si>
  <si>
    <t>nafion membrane production</t>
  </si>
  <si>
    <t/>
  </si>
  <si>
    <t>The Vanadium Redox Flow Battery (VRFB) system is divided into two subsystems - a power and an energy sub-system - in accordance with the cell area related to the power and the electrolyte volume related to the energy storage capacity. Remaining components are assigned to the periphery. The considered VRFB system shows a rated power of 1 MW and an energy capacity of 8.3 MWh. The principal battery layout is derived from published literature, majorly a recent publication on stationary VRFB (Minke, C. Techno-ökonomische Modellierung Und Bewertung von Stationären, Vanadium-Redox-Flow-Batterien Im Industriellen Maßstab, 40th ed.; Cuvillier Verlag: Göttingen, 2016). The dimensions of the different parts provided there allow for calculating the battery composition on a mass basis. An 8.3 MWh system requires an electrolyte volume of 194 m3 and, assuming a void volume of 50%, a tank capacity of 300 m3. For a nominal power of 1 MW, two stacks with a total of 155 cells are required. Each stack is composed of a 105 membrane, a bipolar plates, two carbon felt electrodes, two current collector and the two associated gaskets.</t>
  </si>
  <si>
    <t>nafion membrane</t>
  </si>
  <si>
    <t>process</t>
  </si>
  <si>
    <t>market for tetrafluoroethylene</t>
  </si>
  <si>
    <t>tetrafluoroethylene</t>
  </si>
  <si>
    <t>Tetrafluoroethylene (C2F4) </t>
  </si>
  <si>
    <t>market for sulfur trioxide</t>
  </si>
  <si>
    <t>sulfur trioxide</t>
  </si>
  <si>
    <t>market for hexafluoroethane</t>
  </si>
  <si>
    <t>hexafluoroethane</t>
  </si>
  <si>
    <t>Hexafluoropropene (C3F6) </t>
  </si>
  <si>
    <t>Sodium hydroxide (NaOH) </t>
  </si>
  <si>
    <r>
      <t>Sodium carbonate (Na</t>
    </r>
    <r>
      <rPr>
        <sz val="7"/>
        <color theme="1"/>
        <rFont val="Calibri"/>
        <family val="2"/>
        <scheme val="minor"/>
      </rPr>
      <t>2</t>
    </r>
    <r>
      <rPr>
        <sz val="11"/>
        <color theme="1"/>
        <rFont val="Calibri"/>
        <family val="2"/>
        <scheme val="minor"/>
      </rPr>
      <t>CO</t>
    </r>
    <r>
      <rPr>
        <sz val="7"/>
        <color theme="1"/>
        <rFont val="Calibri"/>
        <family val="2"/>
        <scheme val="minor"/>
      </rPr>
      <t>3</t>
    </r>
    <r>
      <rPr>
        <sz val="11"/>
        <color theme="1"/>
        <rFont val="Calibri"/>
        <family val="2"/>
        <scheme val="minor"/>
      </rPr>
      <t>) </t>
    </r>
  </si>
  <si>
    <t>chemical factory, organics</t>
  </si>
  <si>
    <t>Infrastructure </t>
  </si>
  <si>
    <t>Process heat </t>
  </si>
  <si>
    <t>CO2 </t>
  </si>
  <si>
    <t>bilge oil </t>
  </si>
  <si>
    <t>Oily residue </t>
  </si>
  <si>
    <t>polyacrylonitrile-based electrode production, for VRFB system</t>
  </si>
  <si>
    <t>The subsequent steps for the production of PAN-based carbon felt, oxidation and carbonization are modelled explicitly and therefore examined more closely since there are no suitable reference processes in ecoinvent. Mass balances are calculated according to stoichiometry. First, the thermal treatment (oxidation) and thus the stabilization of the felt is carried out. Under air oxidation, the PAN raw felt is treated at 300 °C for about one hour. The goal is to transform the felt into an infusible form by stretching and cyclizing the fibres. The heat input of the oxidation process is calculated by means of the heat capacity of polyacrylonitrile. The polyacrylonitrile is heated up from ambient temperature to 300 °C, requiring 0.87 MJ of energy. An efficiency of 85 % of the furnace is assumed. In the following processing step, carbonization is carried out in an inert nitrogen atmosphere at temperatures of up to 1500 °C.</t>
  </si>
  <si>
    <t>polyacrylonitrile-based electrode, for VFRB system</t>
  </si>
  <si>
    <t>Raw carbon felt </t>
  </si>
  <si>
    <t>Heat, Oxidation </t>
  </si>
  <si>
    <t>Heat, Carbonization </t>
  </si>
  <si>
    <t>Fuel demand, RTO </t>
  </si>
  <si>
    <t>Nitrogen</t>
  </si>
  <si>
    <t>N2 </t>
  </si>
  <si>
    <t>biopolar plate production, for VRFB system</t>
  </si>
  <si>
    <t>The materials of the bipolar plate must have particular properties because of its multiple responsibilities and the challenging environment in which the VRFB operates. This study focuses on a compound material consisting of synthetic graphite and polypropylene as a binder since these compound components are particularly suitable for redox flow batteries. The mass balance is based on a data sheet from a manufacturer of bipolar plates.</t>
  </si>
  <si>
    <t>biopolar plate, for VRFB system</t>
  </si>
  <si>
    <t>market for graphite, battery grade</t>
  </si>
  <si>
    <t>graphite, battery grade</t>
  </si>
  <si>
    <t>Synthetic graphite </t>
  </si>
  <si>
    <t>Polypropylene </t>
  </si>
  <si>
    <t>Oil </t>
  </si>
  <si>
    <t>market for packaging box factory</t>
  </si>
  <si>
    <t>packaging box factory</t>
  </si>
  <si>
    <t>market for core board</t>
  </si>
  <si>
    <t>core board</t>
  </si>
  <si>
    <t>Core board </t>
  </si>
  <si>
    <t>market for EUR-flat pallet</t>
  </si>
  <si>
    <t>EUR-flat pallet</t>
  </si>
  <si>
    <t>Pallet </t>
  </si>
  <si>
    <t>Water </t>
  </si>
  <si>
    <t>market for steam, in chemical industry</t>
  </si>
  <si>
    <t>steam, in chemical industry</t>
  </si>
  <si>
    <t>Steam </t>
  </si>
  <si>
    <t>Heat </t>
  </si>
  <si>
    <t>Electricity </t>
  </si>
  <si>
    <t>Transport, lorry </t>
  </si>
  <si>
    <t>Transport, train </t>
  </si>
  <si>
    <t>waste plastic, mixture</t>
  </si>
  <si>
    <t>stack frame assembly, for VRFB system</t>
  </si>
  <si>
    <t>The stack frame is a steel structure consisting of two double T-profiles which correspond to the dimensions of the stack. The dimension and weight are estimated based on a technical datasheet for a representative steel profile.</t>
  </si>
  <si>
    <t>stack frame, for VRFB system</t>
  </si>
  <si>
    <t>market for steel, low-alloyed</t>
  </si>
  <si>
    <t>Steel frame, material </t>
  </si>
  <si>
    <t>Steel frame, processing </t>
  </si>
  <si>
    <t>market for welding, arc, steel</t>
  </si>
  <si>
    <t>T-Profile welding </t>
  </si>
  <si>
    <t>electrolyte tank production, for VRFB system</t>
  </si>
  <si>
    <t>The vanadium electrolyte is stored in plastic tanks. These tanks must be composed of materials which are resistant to corrosion in the very low pH environment. Glass fiber with a PVC inline is selected as a particularly suitable material. It is assumed that each tank has a volume of 50 m3. According to the literature, the total tank volume for a VRFB configuration with a rated power of 1 MW and an energy capacity of 8.3 MWh is 300 m3. Therefore, six tanks for the stated total tank volume are required.</t>
  </si>
  <si>
    <t>electrolyte tank</t>
  </si>
  <si>
    <t>market for polyester resin, unsaturated</t>
  </si>
  <si>
    <t>polyester resin, unsaturated</t>
  </si>
  <si>
    <t>market for chemical, organic</t>
  </si>
  <si>
    <t>chemical, organic</t>
  </si>
  <si>
    <t>market for extrusion, plastic film</t>
  </si>
  <si>
    <t>extrusion, plastic film</t>
  </si>
  <si>
    <t>current collector production, for VRFB system</t>
  </si>
  <si>
    <t>As a current collector, copper plates with a thickness of 20 mm are used at both ends of the stack. It is assumed that 1 kg of copper is required for the production of 1 kg of current collector. The processing of the plate is assumed to be sheet rolled. Accordingly, the ecoinvent dataset “sheet rolling, copper” is applied.</t>
  </si>
  <si>
    <t>current collector, for VRFB system</t>
  </si>
  <si>
    <t>Copper plate, processing </t>
  </si>
  <si>
    <t>polyvinylchloride cell frame production, for VRFB system</t>
  </si>
  <si>
    <t>Each cell is surrounded by an extruded polyvinylchloride (PVC) frame. Thus, the corresponding ecoinvent dataset for polyvinylchloride is used. Since the frame is shaped by extrusion, the corresponding ecoinvent dataset is applied.</t>
  </si>
  <si>
    <t>polyvinylchloride cell frame, for VRFB system</t>
  </si>
  <si>
    <t>Polyvinylchloride </t>
  </si>
  <si>
    <t>Extrusion </t>
  </si>
  <si>
    <t>gasket production, FKM, for VRFB system</t>
  </si>
  <si>
    <t>FKM gaskets represent the first modeled variant. An important type of FKM is the terpolymer consisting of vinylidene fluoride (VDF), hexafluoropropylene (HFP) and tetrafluoroethylene (TFE). The respective ecoinvent datasets of the chemicals are used in which HFE is approximated by HFP and VFD by polyvinyl fluoride. As a forming process, the reference process “extrusion, plastic pipes” is used.</t>
  </si>
  <si>
    <t>gasket, FKM</t>
  </si>
  <si>
    <t>HFE </t>
  </si>
  <si>
    <t>TFE </t>
  </si>
  <si>
    <t>Polyvinyl fluoride </t>
  </si>
  <si>
    <t>extrusion, plastic pipes </t>
  </si>
  <si>
    <t>Extrusion, plastic pipes </t>
  </si>
  <si>
    <t>Transport, rail </t>
  </si>
  <si>
    <t>copper cable production, for VRFB system</t>
  </si>
  <si>
    <t>copper cable, for VRFB system</t>
  </si>
  <si>
    <t>market for tap water</t>
  </si>
  <si>
    <t>Tap water </t>
  </si>
  <si>
    <t>Copper </t>
  </si>
  <si>
    <t>PVC </t>
  </si>
  <si>
    <t>Wire drawing </t>
  </si>
  <si>
    <t>Disposal </t>
  </si>
  <si>
    <t>pumps assembly, for VRFB system</t>
  </si>
  <si>
    <t>Two centrifugal pumps are required to pump the electrolyte into the cells. In addition, in each electrolyte circuit, two pumps are arranged redundantly. For the design of the pump it is assumed that the effective volume flow is 200 m3/h. The required size and mass of the pump can be derived from the data given in the technical data sheets from commercial providers of centrifugal pumps. Here, the flow rate is used as the basis for further calculations. As a result, the weight per pump is calculated to be 145 kg. Since there is no further information on the exact composition of the various materials for the production of the centrifugal pump, a reference process from ecoinvent is used for 408 assistance (pump production, 40 W). The required masses of the raw materials are adapted correspondingly, since the modeled VRFB pumps have a higher power.</t>
  </si>
  <si>
    <t>pumps, for VRFB system</t>
  </si>
  <si>
    <t>Aluminum </t>
  </si>
  <si>
    <t>Iron </t>
  </si>
  <si>
    <t>Stainless steel </t>
  </si>
  <si>
    <t>Rubber </t>
  </si>
  <si>
    <t>pipes assembly, for VRFB system</t>
  </si>
  <si>
    <t>The pipes are steel pipes with a Teflon® lining. The required length of the cables is derived from the stack geometry so that a length of 30 meters is required for each electrolyte circuit. In addition, 5 meters of pipeline per stack are required. It is assumed that a standard pipe with the diameter DN 418 50 (60.3 mm) is used and that the Teflon® lining is 1 mm. By means of the density and the 419 dimensions, the required quantity of steel and Teflon® can be calculated. Since there is no ecoinvent dataset for Teflon®, TFE is used as approximation. The ecoinvent standard distances are applied for steel and plastics respectively.</t>
  </si>
  <si>
    <t>pipes, for VRFB system</t>
  </si>
  <si>
    <t>Steel, material </t>
  </si>
  <si>
    <t>Teflon® lining </t>
  </si>
  <si>
    <t>Processing, steel </t>
  </si>
  <si>
    <t>heat exchanger production, for VRFB system</t>
  </si>
  <si>
    <t>The heat exchanger used is a plate heat exchanger whose design is based on the heat exchange surface and the needed capacity of 1 MW. Since there is no information available regarding the heat exchanger, data from a heat exchanger from a secondary publication are used and scaled accordingly. The technical design of the heat exchanger for the VRFB is based on C. Minke. The required quantities of raw materials, as well as the energy and heat demand, are adjusted by means of the heat flow. It is assumed that the whole heat exchanger is made of stainless steel since other materials account for a very small mass32. Furthermore, the production of the heat exchanger is assumed to take place in Sweden and thus, transport distances from Sweden to Germany are applied.</t>
  </si>
  <si>
    <t>heat exchanger, for VRFB system</t>
  </si>
  <si>
    <t>market for hot rolling, steel</t>
  </si>
  <si>
    <t>hot rolling, steel</t>
  </si>
  <si>
    <t>Processing, stainless steel </t>
  </si>
  <si>
    <t>stack monitoring interface assembly, for VRFB system</t>
  </si>
  <si>
    <t>Here, it is assumed that a monitoring system is required per stack and thus one BMS is required to control them. It must be noted that this is assumed to be major simplification, while the process control system is a relevant component. In fact, the modeling of the process control system is a crucial aspect since electronics potentially show high impacts in several categories. Therefore, this major gap needs to be fulfilled by future research.</t>
  </si>
  <si>
    <t>Sulfur trioxide (SO3) - Original location (GLO) was not found</t>
  </si>
  <si>
    <t>Sodium hypochlorite (NaOCl)  - Original location (GLO) was not found</t>
  </si>
  <si>
    <t>treatment of spent solvent mixture, hazardous waste incineration</t>
  </si>
  <si>
    <t>Organic residue  - It is unclear which activity they choose</t>
  </si>
  <si>
    <t>Plastic residue - It is unclear which activity they choose</t>
  </si>
  <si>
    <t>CH</t>
  </si>
  <si>
    <t>treatment of waste plastic, mixture, municipal incineration with fly ash extraction</t>
  </si>
  <si>
    <t>treatment of bilge oil, hazardous waste incineration</t>
  </si>
  <si>
    <t>sPEEK membrane production</t>
  </si>
  <si>
    <t>Sulfonated polyetheretherketone (sPEEK) represents a promising alternative to Nafion® membranes. 144 The synthesis of sPEEK takes place in several steps2. First, the co-monomer difluorobenzophenone (DFB) is formed, whereby methylenedianiline (MDA), fluoric acid (HF) and sodium nitrite (NaNO2) are required. This reaction also produces water and dissolved salts, as well as dinitrogen monoxides (N2O). Generally, MDA is prepared by a condensation reaction of formaldehyde with aniline in the presence of hydrochloric acid. Since there is no ecoinvent dataset for MDA available, the two precursors are balanced instead. PEEK is formed from the polycondensation of hydroquinone with DFB in a basic solution2. Both the starting materials and the water have to be heated up to 200 °C. Therefore, the heat demand is calculated by means of the heat capacity for hydroquinone, DFB and water. In addition, carbonic acid and sodium fluoride are formed during polycondensation, while the carbon acid is decomposed into CO2 and water. As a final step, sulfonation is carried out in concentrated sulfuric acid. Hereby, a degree of sulfonation of 70 % is assumed2. Since sPEEK membranes are produced in casting processes1, the ecoinvent dataset “injection molding” is applied as auxiliary process, while 1 kg of the process equals 0.99 kg of injection molded plastics 5. Since there is no exact data for energy consumption during the entire production process, only the shaping process and the energy required for the polycondensation process are taken into account.</t>
  </si>
  <si>
    <t>sPEEK membrane</t>
  </si>
  <si>
    <t>market for hydroquinone</t>
  </si>
  <si>
    <t>hydroquinone</t>
  </si>
  <si>
    <t>market for hydrogen fluoride</t>
  </si>
  <si>
    <t>hydrogen fluoride</t>
  </si>
  <si>
    <t>market for sodium nitrite</t>
  </si>
  <si>
    <t>sodium nitrite</t>
  </si>
  <si>
    <t>market for formaldehyde</t>
  </si>
  <si>
    <t>formaldehyde</t>
  </si>
  <si>
    <t>aniline</t>
  </si>
  <si>
    <t>market for aniline</t>
  </si>
  <si>
    <t>market for injection moulding</t>
  </si>
  <si>
    <t>injection moulding</t>
  </si>
  <si>
    <t>Original inventory unit was kg. It was converted to m3 (10e-3) as this is the unit in ecoinvent</t>
  </si>
  <si>
    <t>Sodium I</t>
  </si>
  <si>
    <t>Fluoride</t>
  </si>
  <si>
    <t>Raw carbon felt, for VRFB, production</t>
  </si>
  <si>
    <t>The electrode selected are carbon-based felts, whereof the fibres are made from polyacrylonitrile (PAN). The raw carbon felt is made from acrylonitrile which is primarily obtained from propene and ammonia in a so-called Sohio process. The fibre is prepared by a polymerization process with methyl methacrylate and is followed by fibre spinning in order to produce the PAN raw felt6,7. Finally, the PAN raw felt is thermally stabilized (oxidation) and carbonized. The typical carbon yield from PAN-based precursor is approximately 50 %, which implies that 2 kg of PAN is required to produce 1 kg of carbon felt. This is in line with the mass balance in the published literature. For the production of the acrylonitrile, the ecoinvent dataset “Sohio process” is used. The polymerization of the fibers are approximated with the reference process “polyacrylamide production”. The subsequent fiber spinning is modelled by means of the ecoinvent dataset “extrusion production of plastic film”. For estimating transport distances, standard distances for chemical products are used according to the ecoinvent guidelines assuming that the electrode is produced on site and thus does not require transport.</t>
  </si>
  <si>
    <t>market for ammonia, anhydrous, liquid</t>
  </si>
  <si>
    <t>ammonia, anhydrous, liquid</t>
  </si>
  <si>
    <t>market for propylene</t>
  </si>
  <si>
    <t>propylene</t>
  </si>
  <si>
    <t>methyl methacrylate</t>
  </si>
  <si>
    <t>market for methyl methacrylate</t>
  </si>
  <si>
    <t>market for chemical factory, organics</t>
  </si>
  <si>
    <t>market for particleboard, uncoated</t>
  </si>
  <si>
    <t>particleboard, uncoated</t>
  </si>
  <si>
    <t>Original provider "Market for particle board, for outdoor use" was not found</t>
  </si>
  <si>
    <t>market for solid bleached and unbleached board carton</t>
  </si>
  <si>
    <t>solid bleached and unbleached board carton</t>
  </si>
  <si>
    <t>Original provider "Market for solid bleached board - GLO" was not found</t>
  </si>
  <si>
    <t>Original provider "Water, deionized, from tap water" was not found // I also add here the water,cooling. The original inventory had the unit "m3", but no provider uses this unit. Typo?</t>
  </si>
  <si>
    <t>steam production, in chemical industry</t>
  </si>
  <si>
    <t>The two heat activities have been combined. Original provider "Market for heat, nat. gas, chemical industry - EU w/o CH" was not found</t>
  </si>
  <si>
    <t>market group for electricity, medium voltage</t>
  </si>
  <si>
    <t>Raw carbon felt, PAN, for VRFB</t>
  </si>
  <si>
    <t>DOC, Dissolved Organic Carbon</t>
  </si>
  <si>
    <t>COD, Chemical Oxygen Demand</t>
  </si>
  <si>
    <t>Ammonia</t>
  </si>
  <si>
    <t>Ammonium</t>
  </si>
  <si>
    <t>BOD5, Biological Oxygen Demand</t>
  </si>
  <si>
    <t>Sulfate</t>
  </si>
  <si>
    <t>Propene</t>
  </si>
  <si>
    <t>TOC, Total Organic Carbon</t>
  </si>
  <si>
    <t>natural gas, burned in gas turbine</t>
  </si>
  <si>
    <t>market for natural gas, burned in gas turbine</t>
  </si>
  <si>
    <t>H2O - Original inventory unit was kg. It was converted to m3 (10e-3) as this is the unit in ecoinvent</t>
  </si>
  <si>
    <t>market for polypropylene, granulate</t>
  </si>
  <si>
    <t>polypropylene, granulate</t>
  </si>
  <si>
    <t>Original unit converted from m3 to kg</t>
  </si>
  <si>
    <t>steel, low-alloyed</t>
  </si>
  <si>
    <t>metal working, average for steel product manufacturing</t>
  </si>
  <si>
    <t>market for metal working, average for steel product manufacturing</t>
  </si>
  <si>
    <t>welding, arc, steel</t>
  </si>
  <si>
    <t>market for glass fibre</t>
  </si>
  <si>
    <t>glass fibre</t>
  </si>
  <si>
    <t>It is unclear which poymerisation route they choose</t>
  </si>
  <si>
    <t>market for polyvinylchloride, suspension polymerised</t>
  </si>
  <si>
    <t>polyvinylchloride, suspension polymerised</t>
  </si>
  <si>
    <t>skip</t>
  </si>
  <si>
    <t>market for copper, cathode</t>
  </si>
  <si>
    <t>copper, cathode</t>
  </si>
  <si>
    <t>Original dataset did not specify which kind of copper</t>
  </si>
  <si>
    <t>market for sheet rolling, copper</t>
  </si>
  <si>
    <t>sheet rolling, copper</t>
  </si>
  <si>
    <t>market for metal working factory</t>
  </si>
  <si>
    <t>metal working factory</t>
  </si>
  <si>
    <t>market for polyvinylchloride, emulsion polymerised</t>
  </si>
  <si>
    <t>polyvinylchloride, emulsion polymerised</t>
  </si>
  <si>
    <t>market for extrusion, plastic pipes</t>
  </si>
  <si>
    <t>extrusion, plastic pipes</t>
  </si>
  <si>
    <t>market for polyvinylfluoride</t>
  </si>
  <si>
    <t>polyvinylfluoride</t>
  </si>
  <si>
    <t>market for wire drawing, copper</t>
  </si>
  <si>
    <t>wire drawing, copper</t>
  </si>
  <si>
    <t>market for rolling mill</t>
  </si>
  <si>
    <t>rolling mill</t>
  </si>
  <si>
    <t>market for hazardous waste, for incineration</t>
  </si>
  <si>
    <t>hazardous waste, for incineration</t>
  </si>
  <si>
    <t>market group for waste plastic, mixture</t>
  </si>
  <si>
    <t>market for steel, chromium steel 18/8, hot rolled</t>
  </si>
  <si>
    <t>steel, chromium steel 18/8, hot rolled</t>
  </si>
  <si>
    <t>synthetic rubber</t>
  </si>
  <si>
    <t>market for synthetic rubber</t>
  </si>
  <si>
    <t>hot water tank factory</t>
  </si>
  <si>
    <t>market for hot water tank factory</t>
  </si>
  <si>
    <t>market for waste polyvinylchloride product</t>
  </si>
  <si>
    <t>waste polyvinylchloride product</t>
  </si>
  <si>
    <t>market for steel, chromium steel 18/8</t>
  </si>
  <si>
    <t>steel, chromium steel 18/8</t>
  </si>
  <si>
    <t>market for drawing of pipe, steel</t>
  </si>
  <si>
    <t>drawing of pipe, steel</t>
  </si>
  <si>
    <t>market for electronics, for control units</t>
  </si>
  <si>
    <t>electronics, for control units</t>
  </si>
  <si>
    <t>market for cable, unspecified</t>
  </si>
  <si>
    <t>cable, unspecified</t>
  </si>
  <si>
    <t>market for cable, data cable in infrastructure</t>
  </si>
  <si>
    <t>cable, data cable in infrastructure</t>
  </si>
  <si>
    <t>market for sheet rolling, steel</t>
  </si>
  <si>
    <t>sheet rolling, steel</t>
  </si>
  <si>
    <t>battery management system, for VRFB system</t>
  </si>
  <si>
    <t>market for liquid crystal display, unmounted</t>
  </si>
  <si>
    <t>liquid crystal display, unmounted</t>
  </si>
  <si>
    <t>process system, for VRFB system</t>
  </si>
  <si>
    <t>VRFB battery operation for renewable support</t>
  </si>
  <si>
    <t>Renewable support, from VRFB battery, 1MW over LT</t>
  </si>
  <si>
    <t>The electrolyte of the VRFB does not degrade and requires, except from regular re-balancing, no replacement. Electrolyte re-balancing is associated principally with electricity input. However, no further information can be found about the actual frequency of re-balancing measures in a VRFB, why this aspect is taken into account in a simplified manner by assuming a rather conservative efficiency of 75% for the VRFB. A lifetime of 10 years is assumed for the stack, where corrosion and degradation of membranes and gaskets will require replacements1. Due to the complex nature of the stack, it is assumed that the whole stack is exchanged completely after 10 years</t>
  </si>
  <si>
    <t>Battery system</t>
  </si>
  <si>
    <t>Stack replacement</t>
  </si>
  <si>
    <t>pumps</t>
  </si>
  <si>
    <t>pipes</t>
  </si>
  <si>
    <t>inverter</t>
  </si>
  <si>
    <t>cables</t>
  </si>
  <si>
    <t>PCS</t>
  </si>
  <si>
    <t>Heat exchanger</t>
  </si>
  <si>
    <t>Table S1</t>
  </si>
  <si>
    <t>market for inverter, 500kW</t>
  </si>
  <si>
    <t>inverter, 500kW</t>
  </si>
  <si>
    <t xml:space="preserve">VRFB Battery module </t>
  </si>
  <si>
    <t>membrane</t>
  </si>
  <si>
    <t>electrode</t>
  </si>
  <si>
    <t>bipolar plate</t>
  </si>
  <si>
    <t>current collector</t>
  </si>
  <si>
    <t>cell frame</t>
  </si>
  <si>
    <t>gaskets</t>
  </si>
  <si>
    <t>stack frame</t>
  </si>
  <si>
    <t>DE</t>
  </si>
  <si>
    <t>used VRFB stack</t>
  </si>
  <si>
    <t>electricity production</t>
  </si>
  <si>
    <t>used electrolyte</t>
  </si>
  <si>
    <t>used electrolyte tanks</t>
  </si>
  <si>
    <t>used periphery</t>
  </si>
  <si>
    <t>used VRFB periphery, to recycling</t>
  </si>
  <si>
    <t>tank</t>
  </si>
  <si>
    <t>vanadium electrolyte production, for VRFB</t>
  </si>
  <si>
    <t>electrolyte, for VRFB</t>
  </si>
  <si>
    <t>treatment of VRFB periphery</t>
  </si>
  <si>
    <t>treatment of VRFB electrolyte tanks</t>
  </si>
  <si>
    <t>used VRFB electrolyte tanks, to recycling</t>
  </si>
  <si>
    <t>treatment of VRFB electrolyte</t>
  </si>
  <si>
    <t>used VRFB electrolyte, to recycling</t>
  </si>
  <si>
    <t>treatment of VRFB stack</t>
  </si>
  <si>
    <t>used VRFB stack, to recycling</t>
  </si>
  <si>
    <t>electricity production, wind, 1-3MW turbine, onshore</t>
  </si>
  <si>
    <t>electricity (disassembly)</t>
  </si>
  <si>
    <t>fuel (disassembly)</t>
  </si>
  <si>
    <t>plastic to incineration</t>
  </si>
  <si>
    <t>carbon felt / BPP</t>
  </si>
  <si>
    <t>steel, to recycler</t>
  </si>
  <si>
    <t>copper, to recycler</t>
  </si>
  <si>
    <t>waste, to incineration</t>
  </si>
  <si>
    <t>For the VRFB, a recycling efficiency of 95% is assumed for all metal parts that can be readily dismantled (mechanical separation on a macro-scale). The energy input required for disassembly is comparably low since the battery components can be dismantled on a macro level as homogenous fractions and approximated with the ecoinvent process ‘iron scrap sorting and pressing’. The electrolyte does not degrade significantly, but probably requires some re-processing and purification. For this purpose, the electricity input required for re-balancing the electrolyte is accounted for, estimated based on electrochemical calculations (amount of electricity required for bringing the electrolyte fractions from a homogeneous mixture to the required oxidation states)</t>
  </si>
  <si>
    <t>treatment of waste polyvinylfluoride, municipal incineration</t>
  </si>
  <si>
    <t>waste polyvinylfluoride</t>
  </si>
  <si>
    <t>treatment of waste plastic, mixture, municipal incineration</t>
  </si>
  <si>
    <t>treatment of copper scrap by electrolytic refining</t>
  </si>
  <si>
    <t>waste, to incineration // Not specified</t>
  </si>
  <si>
    <t>treatment of residue from shredder fraction from manual dismantling, municipal waste incineration</t>
  </si>
  <si>
    <t>residue from shredder fraction from manual dismantling</t>
  </si>
  <si>
    <t>I am omitting the output: electrolyte, recycled (cut off to avoid multifunctionality)</t>
  </si>
  <si>
    <t>electricity</t>
  </si>
  <si>
    <t>transport</t>
  </si>
  <si>
    <t>plastic</t>
  </si>
  <si>
    <t>fuel</t>
  </si>
  <si>
    <t>electronic waste</t>
  </si>
  <si>
    <t>treatment of used cable</t>
  </si>
  <si>
    <t>used cable</t>
  </si>
  <si>
    <t>treatment of waste electric and electronic equipment, shredding</t>
  </si>
  <si>
    <t>waste electric and electronic equipment</t>
  </si>
  <si>
    <t>market for waste mineral wool, for final disposal</t>
  </si>
  <si>
    <t>waste mineral wool, for final disposal</t>
  </si>
  <si>
    <t>market for sodium hypochlorite, without water, in 15% solution state</t>
  </si>
  <si>
    <t>sodium hypochlorite, without water, in 15% solution state</t>
  </si>
  <si>
    <t>NaCl - No sodium chloride to water  in biosphere3</t>
  </si>
  <si>
    <t>Hydroxide</t>
  </si>
  <si>
    <t>NaOH, aqueous solution  - No sodium hydroxide to water  in biosphere3</t>
  </si>
  <si>
    <t>NaF changed to hydrogen fluoride, as in original EI dataset  - No sodium fluoride to water  in biosphere3</t>
  </si>
  <si>
    <t>TiO2, 54% in ilmenite, 18% in crude ore</t>
  </si>
  <si>
    <t>electric arc furnace secondary metallurgy slag</t>
  </si>
  <si>
    <t>market for electric arc furnace secondary metallurgy 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</si>
</sst>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i/>
      <sz val="11"/>
      <color theme="1"/>
      <name val="Calibri"/>
      <family val="2"/>
      <scheme val="minor"/>
    </font>
    <font>
      <sz val="7"/>
      <color theme="1"/>
      <name val="Calibri"/>
      <family val="2"/>
      <scheme val="minor"/>
    </font>
    <font>
      <sz val="12"/>
      <color rgb="FF000000"/>
      <name val="Calibri"/>
      <family val="2"/>
      <scheme val="minor"/>
    </font>
    <font>
      <sz val="11"/>
      <color rgb="FF9C0006"/>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5">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xf numFmtId="0" fontId="8" fillId="2" borderId="0" applyNumberFormat="0" applyBorder="0" applyAlignment="0" applyProtection="0"/>
  </cellStyleXfs>
  <cellXfs count="25">
    <xf numFmtId="0" fontId="0" fillId="0" borderId="0" xfId="0"/>
    <xf numFmtId="0" fontId="2" fillId="0" borderId="0" xfId="0" applyFont="1"/>
    <xf numFmtId="11" fontId="0" fillId="0" borderId="0" xfId="0" applyNumberFormat="1"/>
    <xf numFmtId="0" fontId="0" fillId="0" borderId="0" xfId="0" applyAlignment="1">
      <alignment vertical="center" wrapText="1"/>
    </xf>
    <xf numFmtId="9" fontId="0" fillId="0" borderId="0" xfId="3" applyFont="1"/>
    <xf numFmtId="0" fontId="0" fillId="0" borderId="0" xfId="0" applyAlignment="1"/>
    <xf numFmtId="0" fontId="0" fillId="0" borderId="0" xfId="0" applyFont="1"/>
    <xf numFmtId="0" fontId="4" fillId="0" borderId="0" xfId="1" applyFont="1"/>
    <xf numFmtId="0" fontId="1" fillId="0" borderId="0" xfId="1"/>
    <xf numFmtId="0" fontId="3" fillId="0" borderId="0" xfId="1" applyFont="1"/>
    <xf numFmtId="2" fontId="3" fillId="0" borderId="0" xfId="1" applyNumberFormat="1" applyFont="1"/>
    <xf numFmtId="0" fontId="2" fillId="0" borderId="0" xfId="1" applyFont="1"/>
    <xf numFmtId="0" fontId="5" fillId="0" borderId="0" xfId="1" applyFont="1"/>
    <xf numFmtId="11" fontId="3" fillId="0" borderId="0" xfId="1" applyNumberFormat="1" applyFont="1"/>
    <xf numFmtId="0" fontId="7" fillId="0" borderId="0" xfId="1" applyFont="1"/>
    <xf numFmtId="0" fontId="0" fillId="0" borderId="0" xfId="1" applyFont="1"/>
    <xf numFmtId="0" fontId="1" fillId="0" borderId="0" xfId="1" applyFont="1"/>
    <xf numFmtId="11" fontId="1" fillId="0" borderId="0" xfId="1" applyNumberFormat="1"/>
    <xf numFmtId="0" fontId="8" fillId="2" borderId="0" xfId="4"/>
    <xf numFmtId="0" fontId="1" fillId="0" borderId="0" xfId="1" applyFill="1"/>
    <xf numFmtId="0" fontId="0" fillId="0" borderId="0" xfId="1" applyFont="1" applyFill="1"/>
    <xf numFmtId="0" fontId="3" fillId="0" borderId="0" xfId="1" applyFont="1" applyFill="1"/>
    <xf numFmtId="0" fontId="0" fillId="3" borderId="0" xfId="0" applyFill="1"/>
    <xf numFmtId="11" fontId="0" fillId="3" borderId="0" xfId="0" applyNumberFormat="1" applyFill="1"/>
    <xf numFmtId="0" fontId="0" fillId="3" borderId="0" xfId="0" applyFill="1" applyAlignment="1"/>
  </cellXfs>
  <cellStyles count="5">
    <cellStyle name="Bad" xfId="4" builtinId="27"/>
    <cellStyle name="Normal" xfId="0" builtinId="0"/>
    <cellStyle name="Normal 2" xfId="1"/>
    <cellStyle name="Per cent 2"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600075</xdr:colOff>
      <xdr:row>1</xdr:row>
      <xdr:rowOff>85725</xdr:rowOff>
    </xdr:from>
    <xdr:to>
      <xdr:col>20</xdr:col>
      <xdr:colOff>572432</xdr:colOff>
      <xdr:row>20</xdr:row>
      <xdr:rowOff>181519</xdr:rowOff>
    </xdr:to>
    <xdr:pic>
      <xdr:nvPicPr>
        <xdr:cNvPr id="2" name="Picture 1"/>
        <xdr:cNvPicPr>
          <a:picLocks noChangeAspect="1"/>
        </xdr:cNvPicPr>
      </xdr:nvPicPr>
      <xdr:blipFill>
        <a:blip xmlns:r="http://schemas.openxmlformats.org/officeDocument/2006/relationships" r:embed="rId1"/>
        <a:stretch>
          <a:fillRect/>
        </a:stretch>
      </xdr:blipFill>
      <xdr:spPr>
        <a:xfrm>
          <a:off x="11915775" y="285750"/>
          <a:ext cx="6677957" cy="38962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1" workbookViewId="0">
      <selection activeCell="B19" sqref="B19"/>
    </sheetView>
  </sheetViews>
  <sheetFormatPr defaultRowHeight="15" x14ac:dyDescent="0.25"/>
  <cols>
    <col min="1" max="1" width="59.85546875" bestFit="1" customWidth="1"/>
    <col min="2" max="2" width="47.28515625" customWidth="1"/>
    <col min="3" max="3" width="9" bestFit="1" customWidth="1"/>
    <col min="4" max="4" width="13.28515625" bestFit="1" customWidth="1"/>
    <col min="6" max="6" width="13.7109375" bestFit="1" customWidth="1"/>
    <col min="7" max="7" width="49" bestFit="1" customWidth="1"/>
  </cols>
  <sheetData>
    <row r="1" spans="1:8" ht="15.75" x14ac:dyDescent="0.25">
      <c r="A1" s="7" t="s">
        <v>23</v>
      </c>
      <c r="B1" s="7" t="s">
        <v>237</v>
      </c>
      <c r="C1" s="8"/>
      <c r="D1" s="8"/>
      <c r="E1" s="8"/>
      <c r="F1" s="8"/>
      <c r="G1" s="8"/>
      <c r="H1" s="8"/>
    </row>
    <row r="2" spans="1:8" ht="15.75" x14ac:dyDescent="0.25">
      <c r="A2" s="8"/>
      <c r="B2" s="8"/>
      <c r="C2" s="8"/>
      <c r="D2" s="8"/>
      <c r="E2" s="8"/>
      <c r="F2" s="8"/>
      <c r="G2" s="8"/>
      <c r="H2" s="8"/>
    </row>
    <row r="3" spans="1:8" ht="15.75" x14ac:dyDescent="0.25">
      <c r="A3" s="7" t="s">
        <v>0</v>
      </c>
      <c r="B3" s="7" t="s">
        <v>485</v>
      </c>
      <c r="C3" s="8"/>
      <c r="D3" s="8"/>
      <c r="E3" s="8"/>
      <c r="F3" s="8"/>
      <c r="G3" s="8"/>
      <c r="H3" s="8"/>
    </row>
    <row r="4" spans="1:8" ht="15.75" x14ac:dyDescent="0.25">
      <c r="A4" s="8" t="s">
        <v>2</v>
      </c>
      <c r="B4" s="8" t="s">
        <v>225</v>
      </c>
      <c r="C4" s="8"/>
      <c r="D4" s="8"/>
      <c r="E4" s="8"/>
      <c r="F4" s="8"/>
      <c r="G4" s="8"/>
      <c r="H4" s="8"/>
    </row>
    <row r="5" spans="1:8" ht="15.75" x14ac:dyDescent="0.25">
      <c r="A5" s="8" t="s">
        <v>4</v>
      </c>
      <c r="B5" s="8">
        <f>B13</f>
        <v>319950</v>
      </c>
      <c r="C5" s="8"/>
      <c r="D5" s="8"/>
      <c r="E5" s="8"/>
      <c r="F5" s="8"/>
      <c r="G5" s="8"/>
      <c r="H5" s="8"/>
    </row>
    <row r="6" spans="1:8" ht="15.75" x14ac:dyDescent="0.25">
      <c r="A6" s="8" t="s">
        <v>1</v>
      </c>
      <c r="B6" s="8" t="s">
        <v>482</v>
      </c>
      <c r="C6" s="8"/>
      <c r="D6" s="8"/>
      <c r="E6" s="8"/>
      <c r="F6" s="8"/>
      <c r="G6" s="8"/>
      <c r="H6" s="8"/>
    </row>
    <row r="7" spans="1:8" ht="15.75" x14ac:dyDescent="0.25">
      <c r="A7" s="8" t="s">
        <v>212</v>
      </c>
      <c r="B7" s="8" t="s">
        <v>213</v>
      </c>
      <c r="C7" s="8"/>
      <c r="D7" s="8"/>
      <c r="E7" s="8"/>
      <c r="F7" s="8"/>
      <c r="G7" s="8"/>
      <c r="H7" s="8"/>
    </row>
    <row r="8" spans="1:8" ht="15.75" x14ac:dyDescent="0.25">
      <c r="A8" s="8" t="s">
        <v>5</v>
      </c>
      <c r="B8" s="8" t="s">
        <v>485</v>
      </c>
      <c r="C8" s="8"/>
      <c r="D8" s="8"/>
      <c r="E8" s="8"/>
      <c r="F8" s="8"/>
      <c r="G8" s="8"/>
      <c r="H8" s="8"/>
    </row>
    <row r="9" spans="1:8" ht="15.75" x14ac:dyDescent="0.25">
      <c r="A9" s="8" t="s">
        <v>11</v>
      </c>
      <c r="B9" s="8" t="s">
        <v>242</v>
      </c>
      <c r="C9" s="8"/>
      <c r="D9" s="8"/>
      <c r="E9" s="8"/>
      <c r="F9" s="8"/>
      <c r="G9" s="8"/>
      <c r="H9" s="8"/>
    </row>
    <row r="10" spans="1:8" ht="15.75" x14ac:dyDescent="0.25">
      <c r="A10" s="8" t="s">
        <v>6</v>
      </c>
      <c r="B10" s="8" t="s">
        <v>7</v>
      </c>
      <c r="C10" s="8"/>
      <c r="D10" s="8"/>
      <c r="E10" s="8"/>
      <c r="F10" s="8"/>
      <c r="G10" s="8"/>
      <c r="H10" s="8"/>
    </row>
    <row r="11" spans="1:8" ht="15.75" x14ac:dyDescent="0.25">
      <c r="A11" s="7" t="s">
        <v>8</v>
      </c>
      <c r="B11" s="8"/>
      <c r="C11" s="8"/>
      <c r="D11" s="8"/>
      <c r="E11" s="8"/>
      <c r="F11" s="8"/>
      <c r="G11" s="8"/>
      <c r="H11" s="8"/>
    </row>
    <row r="12" spans="1:8" ht="15.75" x14ac:dyDescent="0.25">
      <c r="A12" s="7" t="s">
        <v>9</v>
      </c>
      <c r="B12" s="7" t="s">
        <v>10</v>
      </c>
      <c r="C12" s="7" t="s">
        <v>2</v>
      </c>
      <c r="D12" s="7" t="s">
        <v>6</v>
      </c>
      <c r="E12" s="7" t="s">
        <v>18</v>
      </c>
      <c r="F12" s="7" t="s">
        <v>11</v>
      </c>
      <c r="G12" s="7" t="s">
        <v>5</v>
      </c>
      <c r="H12" s="7" t="s">
        <v>1</v>
      </c>
    </row>
    <row r="13" spans="1:8" ht="15.75" x14ac:dyDescent="0.25">
      <c r="A13" s="8" t="s">
        <v>485</v>
      </c>
      <c r="B13" s="8">
        <f>SUM(B14:B28)-1+3000</f>
        <v>319950</v>
      </c>
      <c r="C13" s="8" t="s">
        <v>225</v>
      </c>
      <c r="D13" s="8" t="s">
        <v>7</v>
      </c>
      <c r="E13" s="8"/>
      <c r="F13" s="8" t="s">
        <v>12</v>
      </c>
      <c r="G13" s="8" t="s">
        <v>485</v>
      </c>
      <c r="H13" s="8"/>
    </row>
    <row r="14" spans="1:8" ht="15.75" x14ac:dyDescent="0.25">
      <c r="A14" s="8" t="s">
        <v>238</v>
      </c>
      <c r="B14" s="9">
        <v>150</v>
      </c>
      <c r="C14" s="8" t="s">
        <v>225</v>
      </c>
      <c r="D14" s="8" t="s">
        <v>7</v>
      </c>
      <c r="E14" s="8"/>
      <c r="F14" s="8" t="s">
        <v>13</v>
      </c>
      <c r="G14" s="8" t="s">
        <v>241</v>
      </c>
      <c r="H14" s="15" t="s">
        <v>486</v>
      </c>
    </row>
    <row r="15" spans="1:8" ht="15.75" x14ac:dyDescent="0.25">
      <c r="A15" s="8" t="s">
        <v>259</v>
      </c>
      <c r="B15" s="9">
        <v>419</v>
      </c>
      <c r="C15" s="8" t="s">
        <v>225</v>
      </c>
      <c r="D15" s="8" t="s">
        <v>7</v>
      </c>
      <c r="E15" s="8"/>
      <c r="F15" s="8" t="s">
        <v>13</v>
      </c>
      <c r="G15" s="8" t="s">
        <v>261</v>
      </c>
      <c r="H15" s="15" t="s">
        <v>487</v>
      </c>
    </row>
    <row r="16" spans="1:8" ht="15.75" x14ac:dyDescent="0.25">
      <c r="A16" s="8" t="s">
        <v>268</v>
      </c>
      <c r="B16" s="9">
        <v>5490</v>
      </c>
      <c r="C16" s="8" t="s">
        <v>225</v>
      </c>
      <c r="D16" s="8" t="s">
        <v>7</v>
      </c>
      <c r="E16" s="8"/>
      <c r="F16" s="8" t="s">
        <v>13</v>
      </c>
      <c r="G16" s="8" t="s">
        <v>270</v>
      </c>
      <c r="H16" s="15" t="s">
        <v>488</v>
      </c>
    </row>
    <row r="17" spans="1:8" ht="15.75" x14ac:dyDescent="0.25">
      <c r="A17" s="8" t="s">
        <v>310</v>
      </c>
      <c r="B17" s="9">
        <v>1970</v>
      </c>
      <c r="C17" s="8" t="s">
        <v>225</v>
      </c>
      <c r="D17" s="8" t="s">
        <v>7</v>
      </c>
      <c r="E17" s="8"/>
      <c r="F17" s="8" t="s">
        <v>13</v>
      </c>
      <c r="G17" s="8" t="s">
        <v>312</v>
      </c>
      <c r="H17" s="15" t="s">
        <v>489</v>
      </c>
    </row>
    <row r="18" spans="1:8" ht="15.75" x14ac:dyDescent="0.25">
      <c r="A18" s="8" t="s">
        <v>314</v>
      </c>
      <c r="B18" s="9">
        <v>306</v>
      </c>
      <c r="C18" s="8" t="s">
        <v>225</v>
      </c>
      <c r="D18" s="8" t="s">
        <v>7</v>
      </c>
      <c r="E18" s="8"/>
      <c r="F18" s="8" t="s">
        <v>13</v>
      </c>
      <c r="G18" s="8" t="s">
        <v>316</v>
      </c>
      <c r="H18" s="15" t="s">
        <v>490</v>
      </c>
    </row>
    <row r="19" spans="1:8" ht="15.75" x14ac:dyDescent="0.25">
      <c r="A19" s="8" t="s">
        <v>319</v>
      </c>
      <c r="B19" s="9">
        <v>428</v>
      </c>
      <c r="C19" s="8" t="s">
        <v>225</v>
      </c>
      <c r="D19" s="8" t="s">
        <v>7</v>
      </c>
      <c r="E19" s="8"/>
      <c r="F19" s="8" t="s">
        <v>13</v>
      </c>
      <c r="G19" s="8" t="s">
        <v>321</v>
      </c>
      <c r="H19" s="15" t="s">
        <v>491</v>
      </c>
    </row>
    <row r="20" spans="1:8" ht="15.75" x14ac:dyDescent="0.25">
      <c r="A20" s="8" t="s">
        <v>293</v>
      </c>
      <c r="B20" s="9">
        <v>1253</v>
      </c>
      <c r="C20" s="8" t="s">
        <v>225</v>
      </c>
      <c r="D20" s="8" t="s">
        <v>7</v>
      </c>
      <c r="E20" s="8"/>
      <c r="F20" s="8" t="s">
        <v>13</v>
      </c>
      <c r="G20" s="8" t="s">
        <v>295</v>
      </c>
      <c r="H20" s="15" t="s">
        <v>492</v>
      </c>
    </row>
    <row r="21" spans="1:8" ht="15.75" x14ac:dyDescent="0.25">
      <c r="A21" s="16" t="s">
        <v>501</v>
      </c>
      <c r="B21" s="21">
        <v>272220</v>
      </c>
      <c r="C21" s="8" t="s">
        <v>225</v>
      </c>
      <c r="D21" s="8" t="s">
        <v>7</v>
      </c>
      <c r="F21" s="8" t="s">
        <v>13</v>
      </c>
      <c r="G21" s="16" t="s">
        <v>502</v>
      </c>
      <c r="H21" s="20" t="s">
        <v>223</v>
      </c>
    </row>
    <row r="22" spans="1:8" ht="15.75" x14ac:dyDescent="0.25">
      <c r="A22" s="8" t="s">
        <v>301</v>
      </c>
      <c r="B22" s="16">
        <v>32589</v>
      </c>
      <c r="C22" s="8" t="s">
        <v>225</v>
      </c>
      <c r="D22" s="8" t="s">
        <v>7</v>
      </c>
      <c r="E22" s="16"/>
      <c r="F22" s="8" t="s">
        <v>13</v>
      </c>
      <c r="G22" s="8" t="s">
        <v>303</v>
      </c>
      <c r="H22" s="16" t="s">
        <v>500</v>
      </c>
    </row>
    <row r="23" spans="1:8" ht="15.75" x14ac:dyDescent="0.25">
      <c r="A23" s="8" t="s">
        <v>336</v>
      </c>
      <c r="B23">
        <v>580</v>
      </c>
      <c r="C23" t="s">
        <v>225</v>
      </c>
      <c r="D23" t="s">
        <v>7</v>
      </c>
      <c r="F23" t="s">
        <v>13</v>
      </c>
      <c r="G23" s="8" t="s">
        <v>338</v>
      </c>
      <c r="H23" t="s">
        <v>476</v>
      </c>
    </row>
    <row r="24" spans="1:8" ht="15.75" x14ac:dyDescent="0.25">
      <c r="A24" s="8" t="s">
        <v>343</v>
      </c>
      <c r="B24">
        <v>332</v>
      </c>
      <c r="C24" t="s">
        <v>225</v>
      </c>
      <c r="D24" t="s">
        <v>7</v>
      </c>
      <c r="F24" t="s">
        <v>13</v>
      </c>
      <c r="G24" s="8" t="s">
        <v>345</v>
      </c>
      <c r="H24" t="s">
        <v>477</v>
      </c>
    </row>
    <row r="25" spans="1:8" x14ac:dyDescent="0.25">
      <c r="A25" t="s">
        <v>483</v>
      </c>
      <c r="B25">
        <v>1</v>
      </c>
      <c r="C25" t="s">
        <v>3</v>
      </c>
      <c r="D25" t="s">
        <v>6</v>
      </c>
      <c r="F25" t="s">
        <v>13</v>
      </c>
      <c r="G25" t="s">
        <v>484</v>
      </c>
      <c r="H25" t="s">
        <v>478</v>
      </c>
    </row>
    <row r="26" spans="1:8" ht="15.75" x14ac:dyDescent="0.25">
      <c r="A26" s="8" t="s">
        <v>328</v>
      </c>
      <c r="B26">
        <v>177</v>
      </c>
      <c r="C26" t="s">
        <v>225</v>
      </c>
      <c r="D26" t="s">
        <v>7</v>
      </c>
      <c r="F26" t="s">
        <v>13</v>
      </c>
      <c r="G26" s="8" t="s">
        <v>329</v>
      </c>
      <c r="H26" t="s">
        <v>479</v>
      </c>
    </row>
    <row r="27" spans="1:8" ht="15.75" x14ac:dyDescent="0.25">
      <c r="A27" s="16" t="s">
        <v>470</v>
      </c>
      <c r="B27">
        <v>13</v>
      </c>
      <c r="C27" t="s">
        <v>225</v>
      </c>
      <c r="D27" t="s">
        <v>7</v>
      </c>
      <c r="F27" t="s">
        <v>13</v>
      </c>
      <c r="G27" t="s">
        <v>470</v>
      </c>
      <c r="H27" t="s">
        <v>480</v>
      </c>
    </row>
    <row r="28" spans="1:8" ht="15.75" x14ac:dyDescent="0.25">
      <c r="A28" s="8" t="s">
        <v>349</v>
      </c>
      <c r="B28">
        <v>1023</v>
      </c>
      <c r="C28" t="s">
        <v>225</v>
      </c>
      <c r="D28" t="s">
        <v>7</v>
      </c>
      <c r="F28" t="s">
        <v>13</v>
      </c>
      <c r="G28" s="8" t="s">
        <v>351</v>
      </c>
      <c r="H28" t="s">
        <v>481</v>
      </c>
    </row>
    <row r="29" spans="1:8" ht="15.75" x14ac:dyDescent="0.25">
      <c r="A29" s="8"/>
      <c r="B29" s="8"/>
      <c r="C29" s="8"/>
      <c r="D29" s="8"/>
      <c r="E29" s="8"/>
      <c r="F29" s="8"/>
      <c r="G29" s="8"/>
      <c r="H29" s="8"/>
    </row>
    <row r="31" spans="1:8" ht="15.75" x14ac:dyDescent="0.25">
      <c r="A31" s="7" t="s">
        <v>0</v>
      </c>
      <c r="B31" s="7" t="s">
        <v>471</v>
      </c>
      <c r="C31" s="8"/>
      <c r="D31" s="8"/>
      <c r="E31" s="8"/>
      <c r="F31" s="8"/>
      <c r="G31" s="8"/>
      <c r="H31" s="8"/>
    </row>
    <row r="32" spans="1:8" ht="15.75" x14ac:dyDescent="0.25">
      <c r="A32" s="8" t="s">
        <v>2</v>
      </c>
      <c r="B32" s="8" t="s">
        <v>225</v>
      </c>
      <c r="C32" s="8"/>
      <c r="D32" s="8"/>
      <c r="E32" s="8"/>
      <c r="F32" s="8"/>
      <c r="G32" s="8"/>
      <c r="H32" s="8"/>
    </row>
    <row r="33" spans="1:8" ht="15.75" x14ac:dyDescent="0.25">
      <c r="A33" s="8" t="s">
        <v>4</v>
      </c>
      <c r="B33" s="8">
        <v>1000</v>
      </c>
      <c r="C33" s="8"/>
      <c r="D33" s="8"/>
      <c r="E33" s="8"/>
      <c r="F33" s="8"/>
      <c r="G33" s="8"/>
      <c r="H33" s="8"/>
    </row>
    <row r="34" spans="1:8" ht="15.75" x14ac:dyDescent="0.25">
      <c r="A34" s="8" t="s">
        <v>1</v>
      </c>
      <c r="B34" s="8" t="s">
        <v>473</v>
      </c>
      <c r="C34" s="8"/>
      <c r="D34" s="8"/>
      <c r="E34" s="8"/>
      <c r="F34" s="8"/>
      <c r="G34" s="8"/>
      <c r="H34" s="8"/>
    </row>
    <row r="35" spans="1:8" ht="15.75" x14ac:dyDescent="0.25">
      <c r="A35" s="8" t="s">
        <v>212</v>
      </c>
      <c r="B35" s="8" t="s">
        <v>213</v>
      </c>
      <c r="C35" s="8"/>
      <c r="D35" s="8"/>
      <c r="E35" s="8"/>
      <c r="F35" s="8"/>
      <c r="G35" s="8"/>
      <c r="H35" s="8"/>
    </row>
    <row r="36" spans="1:8" ht="15.75" x14ac:dyDescent="0.25">
      <c r="A36" s="8" t="s">
        <v>5</v>
      </c>
      <c r="B36" t="s">
        <v>472</v>
      </c>
      <c r="C36" s="8"/>
      <c r="D36" s="8"/>
      <c r="E36" s="8"/>
      <c r="F36" s="8"/>
      <c r="G36" s="8"/>
      <c r="H36" s="8"/>
    </row>
    <row r="37" spans="1:8" ht="15.75" x14ac:dyDescent="0.25">
      <c r="A37" s="8" t="s">
        <v>11</v>
      </c>
      <c r="B37" s="8" t="s">
        <v>242</v>
      </c>
      <c r="C37" s="8"/>
      <c r="D37" s="8"/>
      <c r="E37" s="8"/>
      <c r="F37" s="8"/>
      <c r="G37" s="8"/>
      <c r="H37" s="8"/>
    </row>
    <row r="38" spans="1:8" ht="15.75" x14ac:dyDescent="0.25">
      <c r="A38" s="8" t="s">
        <v>6</v>
      </c>
      <c r="B38" s="8" t="s">
        <v>15</v>
      </c>
      <c r="C38" s="8"/>
      <c r="D38" s="8"/>
      <c r="E38" s="8"/>
      <c r="F38" s="8"/>
      <c r="G38" s="8"/>
      <c r="H38" s="8"/>
    </row>
    <row r="39" spans="1:8" ht="15.75" x14ac:dyDescent="0.25">
      <c r="A39" s="7" t="s">
        <v>8</v>
      </c>
      <c r="B39" s="8"/>
      <c r="C39" s="8"/>
      <c r="D39" s="8"/>
      <c r="E39" s="8"/>
      <c r="F39" s="8"/>
      <c r="G39" s="8"/>
      <c r="H39" s="8"/>
    </row>
    <row r="40" spans="1:8" ht="15.75" x14ac:dyDescent="0.25">
      <c r="A40" s="7" t="s">
        <v>9</v>
      </c>
      <c r="B40" s="7" t="s">
        <v>10</v>
      </c>
      <c r="C40" s="7" t="s">
        <v>2</v>
      </c>
      <c r="D40" s="7" t="s">
        <v>6</v>
      </c>
      <c r="E40" s="7" t="s">
        <v>18</v>
      </c>
      <c r="F40" s="7" t="s">
        <v>11</v>
      </c>
      <c r="G40" s="7" t="s">
        <v>5</v>
      </c>
      <c r="H40" s="7" t="s">
        <v>1</v>
      </c>
    </row>
    <row r="41" spans="1:8" ht="15.75" x14ac:dyDescent="0.25">
      <c r="A41" t="s">
        <v>471</v>
      </c>
      <c r="B41">
        <v>1000</v>
      </c>
      <c r="C41" t="s">
        <v>225</v>
      </c>
      <c r="D41" s="8" t="s">
        <v>15</v>
      </c>
      <c r="F41" t="s">
        <v>12</v>
      </c>
      <c r="G41" t="s">
        <v>472</v>
      </c>
    </row>
    <row r="42" spans="1:8" ht="15.75" x14ac:dyDescent="0.25">
      <c r="A42" s="8" t="s">
        <v>485</v>
      </c>
      <c r="B42">
        <v>6.52</v>
      </c>
      <c r="C42" t="s">
        <v>225</v>
      </c>
      <c r="D42" t="s">
        <v>7</v>
      </c>
      <c r="F42" t="s">
        <v>13</v>
      </c>
      <c r="G42" s="8" t="s">
        <v>485</v>
      </c>
      <c r="H42" t="s">
        <v>474</v>
      </c>
    </row>
    <row r="43" spans="1:8" ht="15.75" x14ac:dyDescent="0.25">
      <c r="A43" s="8" t="s">
        <v>293</v>
      </c>
      <c r="B43">
        <v>0.2</v>
      </c>
      <c r="C43" t="s">
        <v>225</v>
      </c>
      <c r="D43" t="s">
        <v>7</v>
      </c>
      <c r="F43" t="s">
        <v>13</v>
      </c>
      <c r="G43" s="8" t="s">
        <v>295</v>
      </c>
      <c r="H43" t="s">
        <v>475</v>
      </c>
    </row>
    <row r="44" spans="1:8" ht="15.75" x14ac:dyDescent="0.25">
      <c r="A44" t="s">
        <v>508</v>
      </c>
      <c r="B44">
        <v>-0.41</v>
      </c>
      <c r="C44" t="s">
        <v>225</v>
      </c>
      <c r="D44" t="s">
        <v>7</v>
      </c>
      <c r="F44" t="s">
        <v>13</v>
      </c>
      <c r="G44" s="19" t="s">
        <v>509</v>
      </c>
      <c r="H44" t="s">
        <v>494</v>
      </c>
    </row>
    <row r="45" spans="1:8" x14ac:dyDescent="0.25">
      <c r="A45" t="s">
        <v>510</v>
      </c>
      <c r="B45">
        <f>0.33*1000</f>
        <v>330</v>
      </c>
      <c r="C45" t="s">
        <v>493</v>
      </c>
      <c r="D45" t="s">
        <v>15</v>
      </c>
      <c r="F45" t="s">
        <v>13</v>
      </c>
      <c r="G45" t="s">
        <v>64</v>
      </c>
      <c r="H45" t="s">
        <v>495</v>
      </c>
    </row>
    <row r="46" spans="1:8" x14ac:dyDescent="0.25">
      <c r="A46" t="s">
        <v>506</v>
      </c>
      <c r="B46">
        <v>-5.55</v>
      </c>
      <c r="C46" t="s">
        <v>225</v>
      </c>
      <c r="D46" t="s">
        <v>7</v>
      </c>
      <c r="F46" t="s">
        <v>13</v>
      </c>
      <c r="G46" t="s">
        <v>507</v>
      </c>
      <c r="H46" t="s">
        <v>496</v>
      </c>
    </row>
    <row r="47" spans="1:8" x14ac:dyDescent="0.25">
      <c r="A47" t="s">
        <v>504</v>
      </c>
      <c r="B47">
        <v>-0.66</v>
      </c>
      <c r="C47" t="s">
        <v>225</v>
      </c>
      <c r="D47" t="s">
        <v>7</v>
      </c>
      <c r="F47" t="s">
        <v>13</v>
      </c>
      <c r="G47" t="s">
        <v>505</v>
      </c>
      <c r="H47" t="s">
        <v>497</v>
      </c>
    </row>
    <row r="48" spans="1:8" x14ac:dyDescent="0.25">
      <c r="A48" t="s">
        <v>503</v>
      </c>
      <c r="B48">
        <v>-0.1</v>
      </c>
      <c r="C48" t="s">
        <v>225</v>
      </c>
      <c r="D48" t="s">
        <v>7</v>
      </c>
      <c r="F48" t="s">
        <v>13</v>
      </c>
      <c r="G48" t="s">
        <v>499</v>
      </c>
      <c r="H48" t="s">
        <v>498</v>
      </c>
    </row>
    <row r="53" spans="1:2" ht="15.75" x14ac:dyDescent="0.25">
      <c r="A53" s="8"/>
      <c r="B53"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3"/>
  <sheetViews>
    <sheetView zoomScale="85" zoomScaleNormal="85" workbookViewId="0">
      <selection activeCell="A22" sqref="A22"/>
    </sheetView>
  </sheetViews>
  <sheetFormatPr defaultColWidth="12.5703125" defaultRowHeight="15.75" x14ac:dyDescent="0.25"/>
  <cols>
    <col min="1" max="1" width="63.42578125" style="8" customWidth="1"/>
    <col min="2" max="5" width="12.5703125" style="8"/>
    <col min="6" max="6" width="14.28515625" style="8" bestFit="1" customWidth="1"/>
    <col min="7" max="7" width="53.42578125" style="8" customWidth="1"/>
    <col min="8" max="8" width="27" style="8" bestFit="1" customWidth="1"/>
    <col min="9" max="16384" width="12.5703125" style="8"/>
  </cols>
  <sheetData>
    <row r="1" spans="1:15" x14ac:dyDescent="0.25">
      <c r="A1" s="7" t="s">
        <v>0</v>
      </c>
      <c r="B1" s="7" t="s">
        <v>238</v>
      </c>
      <c r="M1" s="8" t="s">
        <v>239</v>
      </c>
    </row>
    <row r="2" spans="1:15" x14ac:dyDescent="0.25">
      <c r="A2" s="8" t="s">
        <v>2</v>
      </c>
      <c r="B2" s="8" t="s">
        <v>225</v>
      </c>
      <c r="M2" s="8" t="s">
        <v>239</v>
      </c>
    </row>
    <row r="3" spans="1:15" x14ac:dyDescent="0.25">
      <c r="A3" s="8" t="s">
        <v>4</v>
      </c>
      <c r="B3" s="8">
        <v>1</v>
      </c>
      <c r="M3" s="8" t="s">
        <v>239</v>
      </c>
    </row>
    <row r="4" spans="1:15" x14ac:dyDescent="0.25">
      <c r="A4" s="8" t="s">
        <v>1</v>
      </c>
      <c r="B4" s="8" t="s">
        <v>240</v>
      </c>
    </row>
    <row r="5" spans="1:15" x14ac:dyDescent="0.25">
      <c r="A5" s="8" t="s">
        <v>212</v>
      </c>
      <c r="B5" s="8" t="s">
        <v>213</v>
      </c>
    </row>
    <row r="6" spans="1:15" x14ac:dyDescent="0.25">
      <c r="A6" s="8" t="s">
        <v>5</v>
      </c>
      <c r="B6" s="8" t="s">
        <v>241</v>
      </c>
      <c r="M6" s="8" t="s">
        <v>239</v>
      </c>
    </row>
    <row r="7" spans="1:15" x14ac:dyDescent="0.25">
      <c r="A7" s="8" t="s">
        <v>11</v>
      </c>
      <c r="B7" s="8" t="s">
        <v>242</v>
      </c>
      <c r="M7" s="8" t="s">
        <v>239</v>
      </c>
    </row>
    <row r="8" spans="1:15" x14ac:dyDescent="0.25">
      <c r="A8" s="8" t="s">
        <v>6</v>
      </c>
      <c r="B8" s="8" t="s">
        <v>7</v>
      </c>
      <c r="M8" s="8" t="s">
        <v>239</v>
      </c>
    </row>
    <row r="9" spans="1:15" x14ac:dyDescent="0.25">
      <c r="A9" s="7" t="s">
        <v>8</v>
      </c>
      <c r="M9" s="8" t="s">
        <v>239</v>
      </c>
    </row>
    <row r="10" spans="1:15" x14ac:dyDescent="0.25">
      <c r="A10" s="7" t="s">
        <v>9</v>
      </c>
      <c r="B10" s="7" t="s">
        <v>10</v>
      </c>
      <c r="C10" s="7" t="s">
        <v>2</v>
      </c>
      <c r="D10" s="7" t="s">
        <v>6</v>
      </c>
      <c r="E10" s="7" t="s">
        <v>18</v>
      </c>
      <c r="F10" s="7" t="s">
        <v>11</v>
      </c>
      <c r="G10" s="7" t="s">
        <v>5</v>
      </c>
      <c r="H10" s="7" t="s">
        <v>1</v>
      </c>
    </row>
    <row r="11" spans="1:15" x14ac:dyDescent="0.25">
      <c r="A11" s="8" t="s">
        <v>238</v>
      </c>
      <c r="B11" s="8">
        <v>1</v>
      </c>
      <c r="C11" s="8" t="s">
        <v>225</v>
      </c>
      <c r="D11" s="9" t="s">
        <v>7</v>
      </c>
      <c r="F11" s="8" t="s">
        <v>12</v>
      </c>
      <c r="G11" s="8" t="s">
        <v>241</v>
      </c>
    </row>
    <row r="12" spans="1:15" x14ac:dyDescent="0.25">
      <c r="A12" s="9" t="s">
        <v>243</v>
      </c>
      <c r="B12" s="10">
        <v>1.3</v>
      </c>
      <c r="C12" s="8" t="s">
        <v>3</v>
      </c>
      <c r="D12" s="9" t="s">
        <v>7</v>
      </c>
      <c r="F12" s="9" t="s">
        <v>13</v>
      </c>
      <c r="G12" s="9" t="s">
        <v>244</v>
      </c>
      <c r="H12" s="9" t="s">
        <v>245</v>
      </c>
      <c r="I12" s="11"/>
      <c r="J12" s="11"/>
      <c r="K12" s="11"/>
      <c r="L12" s="11"/>
      <c r="M12" s="11"/>
      <c r="N12" s="11"/>
      <c r="O12" s="11"/>
    </row>
    <row r="13" spans="1:15" x14ac:dyDescent="0.25">
      <c r="A13" s="9" t="s">
        <v>246</v>
      </c>
      <c r="B13" s="10">
        <v>0.5</v>
      </c>
      <c r="C13" s="8" t="s">
        <v>225</v>
      </c>
      <c r="D13" s="9" t="s">
        <v>7</v>
      </c>
      <c r="F13" s="9" t="s">
        <v>13</v>
      </c>
      <c r="G13" s="9" t="s">
        <v>247</v>
      </c>
      <c r="H13" s="15" t="s">
        <v>357</v>
      </c>
      <c r="I13" s="12"/>
      <c r="M13" s="9"/>
      <c r="N13" s="9"/>
      <c r="O13" s="9"/>
    </row>
    <row r="14" spans="1:15" x14ac:dyDescent="0.25">
      <c r="A14" s="15" t="s">
        <v>248</v>
      </c>
      <c r="B14" s="10">
        <v>3.2</v>
      </c>
      <c r="C14" s="8" t="s">
        <v>3</v>
      </c>
      <c r="D14" s="9" t="s">
        <v>7</v>
      </c>
      <c r="F14" s="9" t="s">
        <v>13</v>
      </c>
      <c r="G14" s="9" t="s">
        <v>249</v>
      </c>
      <c r="H14" s="9" t="s">
        <v>250</v>
      </c>
      <c r="M14" s="9"/>
      <c r="N14" s="9"/>
    </row>
    <row r="15" spans="1:15" x14ac:dyDescent="0.25">
      <c r="A15" s="9" t="s">
        <v>538</v>
      </c>
      <c r="B15" s="10">
        <v>3</v>
      </c>
      <c r="C15" s="8" t="s">
        <v>225</v>
      </c>
      <c r="D15" s="9" t="s">
        <v>7</v>
      </c>
      <c r="F15" s="9" t="s">
        <v>13</v>
      </c>
      <c r="G15" s="9" t="s">
        <v>539</v>
      </c>
      <c r="H15" s="15" t="s">
        <v>358</v>
      </c>
      <c r="M15" s="9"/>
      <c r="N15" s="9"/>
    </row>
    <row r="16" spans="1:15" x14ac:dyDescent="0.25">
      <c r="A16" s="9" t="s">
        <v>96</v>
      </c>
      <c r="B16" s="10">
        <v>0.6</v>
      </c>
      <c r="C16" s="8" t="s">
        <v>3</v>
      </c>
      <c r="D16" s="9" t="s">
        <v>7</v>
      </c>
      <c r="F16" s="9" t="s">
        <v>13</v>
      </c>
      <c r="G16" s="9" t="s">
        <v>97</v>
      </c>
      <c r="H16" s="9" t="s">
        <v>251</v>
      </c>
      <c r="M16" s="9"/>
      <c r="N16" s="9"/>
    </row>
    <row r="17" spans="1:15" x14ac:dyDescent="0.25">
      <c r="A17" s="9" t="s">
        <v>191</v>
      </c>
      <c r="B17" s="10">
        <v>0.11</v>
      </c>
      <c r="C17" s="8" t="s">
        <v>3</v>
      </c>
      <c r="D17" s="9" t="s">
        <v>7</v>
      </c>
      <c r="F17" s="9" t="s">
        <v>13</v>
      </c>
      <c r="G17" s="9" t="s">
        <v>192</v>
      </c>
      <c r="H17" s="9" t="s">
        <v>252</v>
      </c>
      <c r="M17" s="9"/>
      <c r="N17" s="9"/>
    </row>
    <row r="18" spans="1:15" x14ac:dyDescent="0.25">
      <c r="A18" s="9" t="s">
        <v>391</v>
      </c>
      <c r="B18" s="10">
        <v>4.0000000000000001E-10</v>
      </c>
      <c r="C18" s="8" t="s">
        <v>3</v>
      </c>
      <c r="D18" s="9" t="s">
        <v>6</v>
      </c>
      <c r="F18" s="9" t="s">
        <v>13</v>
      </c>
      <c r="G18" s="9" t="s">
        <v>253</v>
      </c>
      <c r="H18" s="9" t="s">
        <v>254</v>
      </c>
      <c r="M18" s="9"/>
      <c r="N18" s="9"/>
    </row>
    <row r="19" spans="1:15" x14ac:dyDescent="0.25">
      <c r="A19" s="9" t="s">
        <v>104</v>
      </c>
      <c r="B19" s="10">
        <v>39.31</v>
      </c>
      <c r="C19" s="8" t="s">
        <v>228</v>
      </c>
      <c r="D19" s="9" t="s">
        <v>17</v>
      </c>
      <c r="F19" s="9" t="s">
        <v>13</v>
      </c>
      <c r="G19" s="9" t="s">
        <v>105</v>
      </c>
      <c r="H19" s="9" t="s">
        <v>255</v>
      </c>
      <c r="M19" s="9"/>
      <c r="N19" s="9"/>
    </row>
    <row r="20" spans="1:15" x14ac:dyDescent="0.25">
      <c r="A20" s="6" t="s">
        <v>198</v>
      </c>
      <c r="B20" s="9">
        <v>0.87</v>
      </c>
      <c r="C20" s="8" t="s">
        <v>3</v>
      </c>
      <c r="D20" s="9" t="s">
        <v>197</v>
      </c>
      <c r="F20" s="9" t="s">
        <v>13</v>
      </c>
      <c r="G20" t="s">
        <v>195</v>
      </c>
      <c r="K20" s="9"/>
      <c r="L20" s="9"/>
      <c r="M20" s="9"/>
      <c r="N20" s="9"/>
      <c r="O20" s="9"/>
    </row>
    <row r="21" spans="1:15" x14ac:dyDescent="0.25">
      <c r="A21" s="6" t="s">
        <v>232</v>
      </c>
      <c r="B21" s="9">
        <v>5.22</v>
      </c>
      <c r="C21" s="8" t="s">
        <v>228</v>
      </c>
      <c r="D21" s="9" t="s">
        <v>197</v>
      </c>
      <c r="F21" s="9" t="s">
        <v>13</v>
      </c>
      <c r="G21" t="s">
        <v>196</v>
      </c>
      <c r="K21" s="9"/>
      <c r="L21" s="9"/>
      <c r="M21" s="9"/>
      <c r="N21" s="9"/>
    </row>
    <row r="22" spans="1:15" x14ac:dyDescent="0.25">
      <c r="A22" s="9" t="s">
        <v>184</v>
      </c>
      <c r="B22" s="9">
        <v>2.36</v>
      </c>
      <c r="D22" s="9" t="s">
        <v>7</v>
      </c>
      <c r="E22" s="8" t="s">
        <v>49</v>
      </c>
      <c r="F22" s="9" t="s">
        <v>20</v>
      </c>
      <c r="H22" s="15" t="s">
        <v>540</v>
      </c>
      <c r="I22" s="11"/>
      <c r="J22" s="9"/>
      <c r="K22" s="12"/>
      <c r="O22" s="9"/>
    </row>
    <row r="23" spans="1:15" x14ac:dyDescent="0.25">
      <c r="A23" s="15" t="s">
        <v>541</v>
      </c>
      <c r="B23" s="9">
        <v>1.87</v>
      </c>
      <c r="D23" s="9" t="s">
        <v>7</v>
      </c>
      <c r="E23" s="8" t="s">
        <v>49</v>
      </c>
      <c r="F23" s="9" t="s">
        <v>20</v>
      </c>
      <c r="H23" s="15" t="s">
        <v>542</v>
      </c>
      <c r="I23" s="9"/>
      <c r="J23" s="9"/>
      <c r="K23" s="9"/>
      <c r="L23" s="9"/>
      <c r="M23" s="9"/>
      <c r="N23" s="9"/>
    </row>
    <row r="24" spans="1:15" x14ac:dyDescent="0.25">
      <c r="A24" s="15" t="s">
        <v>121</v>
      </c>
      <c r="B24" s="13">
        <v>8.48E-2</v>
      </c>
      <c r="D24" s="9" t="s">
        <v>7</v>
      </c>
      <c r="E24" s="8" t="s">
        <v>130</v>
      </c>
      <c r="F24" s="9" t="s">
        <v>20</v>
      </c>
      <c r="H24" s="15" t="s">
        <v>543</v>
      </c>
      <c r="I24" s="9"/>
      <c r="J24" s="9"/>
      <c r="K24" s="9"/>
      <c r="L24" s="9"/>
      <c r="M24" s="9"/>
      <c r="N24" s="9"/>
    </row>
    <row r="25" spans="1:15" x14ac:dyDescent="0.25">
      <c r="A25" s="9" t="s">
        <v>19</v>
      </c>
      <c r="B25" s="13">
        <v>8.8800000000000004E-2</v>
      </c>
      <c r="D25" s="9" t="s">
        <v>7</v>
      </c>
      <c r="E25" s="8" t="s">
        <v>130</v>
      </c>
      <c r="F25" s="9" t="s">
        <v>20</v>
      </c>
      <c r="H25" s="9" t="s">
        <v>256</v>
      </c>
      <c r="I25" s="9"/>
      <c r="J25" s="9"/>
      <c r="K25" s="9"/>
      <c r="L25" s="9"/>
      <c r="M25" s="9"/>
      <c r="N25" s="9"/>
    </row>
    <row r="26" spans="1:15" x14ac:dyDescent="0.25">
      <c r="A26" s="9" t="s">
        <v>359</v>
      </c>
      <c r="B26" s="9">
        <v>-2.81</v>
      </c>
      <c r="C26" s="8" t="s">
        <v>228</v>
      </c>
      <c r="D26" s="9" t="s">
        <v>7</v>
      </c>
      <c r="F26" s="9" t="s">
        <v>13</v>
      </c>
      <c r="G26" s="9" t="s">
        <v>115</v>
      </c>
      <c r="H26" s="15" t="s">
        <v>360</v>
      </c>
      <c r="I26" s="9"/>
      <c r="J26" s="9"/>
      <c r="K26" s="9"/>
      <c r="L26" s="9"/>
      <c r="M26" s="9"/>
      <c r="N26" s="9"/>
    </row>
    <row r="27" spans="1:15" x14ac:dyDescent="0.25">
      <c r="A27" s="9" t="s">
        <v>363</v>
      </c>
      <c r="B27" s="9">
        <v>-0.11</v>
      </c>
      <c r="C27" s="8" t="s">
        <v>362</v>
      </c>
      <c r="D27" s="9" t="s">
        <v>7</v>
      </c>
      <c r="F27" s="9" t="s">
        <v>13</v>
      </c>
      <c r="G27" s="9" t="s">
        <v>292</v>
      </c>
      <c r="H27" s="15" t="s">
        <v>361</v>
      </c>
      <c r="I27" s="9"/>
      <c r="J27" s="9"/>
      <c r="K27" s="9"/>
      <c r="L27" s="9"/>
      <c r="M27" s="9"/>
      <c r="N27" s="9"/>
    </row>
    <row r="28" spans="1:15" x14ac:dyDescent="0.25">
      <c r="A28" s="9" t="s">
        <v>364</v>
      </c>
      <c r="B28" s="9">
        <v>-0.38</v>
      </c>
      <c r="C28" s="8" t="s">
        <v>228</v>
      </c>
      <c r="D28" s="9" t="s">
        <v>7</v>
      </c>
      <c r="F28" s="9" t="s">
        <v>13</v>
      </c>
      <c r="G28" s="9" t="s">
        <v>257</v>
      </c>
      <c r="H28" s="9" t="s">
        <v>258</v>
      </c>
      <c r="I28" s="11"/>
      <c r="J28" s="11"/>
      <c r="K28" s="9"/>
      <c r="L28" s="9"/>
      <c r="M28" s="9"/>
      <c r="N28" s="9"/>
    </row>
    <row r="29" spans="1:15" x14ac:dyDescent="0.25">
      <c r="K29" s="9"/>
      <c r="L29" s="9"/>
      <c r="M29" s="9"/>
      <c r="N29" s="9"/>
    </row>
    <row r="30" spans="1:15" x14ac:dyDescent="0.25">
      <c r="A30" s="7" t="s">
        <v>0</v>
      </c>
      <c r="B30" s="7" t="s">
        <v>365</v>
      </c>
      <c r="K30" s="9"/>
      <c r="L30" s="9"/>
      <c r="M30" s="9"/>
      <c r="N30" s="9"/>
    </row>
    <row r="31" spans="1:15" x14ac:dyDescent="0.25">
      <c r="A31" s="8" t="s">
        <v>2</v>
      </c>
      <c r="B31" s="8" t="s">
        <v>225</v>
      </c>
      <c r="K31" s="9"/>
      <c r="L31" s="9"/>
      <c r="M31" s="9"/>
      <c r="N31" s="9"/>
    </row>
    <row r="32" spans="1:15" x14ac:dyDescent="0.25">
      <c r="A32" s="8" t="s">
        <v>4</v>
      </c>
      <c r="B32" s="8">
        <v>1</v>
      </c>
      <c r="K32" s="9"/>
      <c r="L32" s="9"/>
      <c r="M32" s="9"/>
      <c r="N32" s="9"/>
    </row>
    <row r="33" spans="1:14" x14ac:dyDescent="0.25">
      <c r="A33" s="8" t="s">
        <v>1</v>
      </c>
      <c r="B33" s="8" t="s">
        <v>366</v>
      </c>
      <c r="K33" s="9"/>
      <c r="L33" s="9"/>
      <c r="M33" s="9"/>
      <c r="N33" s="9"/>
    </row>
    <row r="34" spans="1:14" x14ac:dyDescent="0.25">
      <c r="A34" s="8" t="s">
        <v>212</v>
      </c>
      <c r="B34" s="8" t="s">
        <v>213</v>
      </c>
      <c r="K34" s="9"/>
      <c r="L34" s="9"/>
      <c r="M34" s="9"/>
      <c r="N34" s="9"/>
    </row>
    <row r="35" spans="1:14" x14ac:dyDescent="0.25">
      <c r="A35" s="8" t="s">
        <v>5</v>
      </c>
      <c r="B35" s="8" t="s">
        <v>367</v>
      </c>
      <c r="K35" s="9"/>
      <c r="L35" s="9"/>
      <c r="M35" s="9"/>
      <c r="N35" s="9"/>
    </row>
    <row r="36" spans="1:14" x14ac:dyDescent="0.25">
      <c r="A36" s="8" t="s">
        <v>11</v>
      </c>
      <c r="B36" s="8" t="s">
        <v>242</v>
      </c>
      <c r="K36" s="9"/>
      <c r="L36" s="9"/>
      <c r="M36" s="9"/>
      <c r="N36" s="9"/>
    </row>
    <row r="37" spans="1:14" x14ac:dyDescent="0.25">
      <c r="A37" s="8" t="s">
        <v>6</v>
      </c>
      <c r="B37" s="8" t="s">
        <v>7</v>
      </c>
      <c r="K37" s="9"/>
      <c r="L37" s="9"/>
      <c r="M37" s="9"/>
      <c r="N37" s="9"/>
    </row>
    <row r="38" spans="1:14" x14ac:dyDescent="0.25">
      <c r="A38" s="7" t="s">
        <v>8</v>
      </c>
      <c r="K38" s="9"/>
      <c r="L38" s="9"/>
      <c r="M38" s="9"/>
      <c r="N38" s="9"/>
    </row>
    <row r="39" spans="1:14" x14ac:dyDescent="0.25">
      <c r="A39" s="7" t="s">
        <v>9</v>
      </c>
      <c r="B39" s="7" t="s">
        <v>10</v>
      </c>
      <c r="C39" s="7" t="s">
        <v>2</v>
      </c>
      <c r="D39" s="7" t="s">
        <v>6</v>
      </c>
      <c r="E39" s="7" t="s">
        <v>18</v>
      </c>
      <c r="F39" s="7" t="s">
        <v>11</v>
      </c>
      <c r="G39" s="7" t="s">
        <v>5</v>
      </c>
      <c r="H39" s="7" t="s">
        <v>1</v>
      </c>
      <c r="K39" s="9"/>
      <c r="L39" s="9"/>
      <c r="M39" s="9"/>
      <c r="N39" s="9"/>
    </row>
    <row r="40" spans="1:14" x14ac:dyDescent="0.25">
      <c r="A40" s="8" t="s">
        <v>368</v>
      </c>
      <c r="B40" s="8">
        <v>0.32</v>
      </c>
      <c r="C40" s="8" t="s">
        <v>3</v>
      </c>
      <c r="D40" s="8" t="s">
        <v>7</v>
      </c>
      <c r="F40" s="9" t="s">
        <v>13</v>
      </c>
      <c r="G40" s="8" t="s">
        <v>369</v>
      </c>
      <c r="K40" s="9"/>
      <c r="L40" s="9"/>
      <c r="M40" s="9"/>
      <c r="N40" s="9"/>
    </row>
    <row r="41" spans="1:14" x14ac:dyDescent="0.25">
      <c r="A41" s="8" t="s">
        <v>370</v>
      </c>
      <c r="B41" s="8">
        <v>0.71</v>
      </c>
      <c r="C41" s="8" t="s">
        <v>225</v>
      </c>
      <c r="D41" s="8" t="s">
        <v>7</v>
      </c>
      <c r="F41" s="9" t="s">
        <v>13</v>
      </c>
      <c r="G41" s="8" t="s">
        <v>371</v>
      </c>
      <c r="K41" s="9"/>
      <c r="L41" s="9"/>
      <c r="N41" s="9"/>
    </row>
    <row r="42" spans="1:14" x14ac:dyDescent="0.25">
      <c r="A42" s="8" t="s">
        <v>372</v>
      </c>
      <c r="B42" s="8">
        <v>1.4</v>
      </c>
      <c r="C42" s="8" t="s">
        <v>225</v>
      </c>
      <c r="D42" s="8" t="s">
        <v>7</v>
      </c>
      <c r="F42" s="9" t="s">
        <v>13</v>
      </c>
      <c r="G42" s="8" t="s">
        <v>373</v>
      </c>
      <c r="K42" s="9"/>
      <c r="L42" s="9"/>
      <c r="N42" s="9"/>
    </row>
    <row r="43" spans="1:14" x14ac:dyDescent="0.25">
      <c r="A43" s="9" t="s">
        <v>191</v>
      </c>
      <c r="B43" s="8">
        <v>0.31</v>
      </c>
      <c r="C43" s="8" t="s">
        <v>3</v>
      </c>
      <c r="D43" s="8" t="s">
        <v>7</v>
      </c>
      <c r="F43" s="9" t="s">
        <v>13</v>
      </c>
      <c r="G43" s="9" t="s">
        <v>192</v>
      </c>
      <c r="H43" s="9" t="s">
        <v>252</v>
      </c>
      <c r="K43" s="9"/>
      <c r="L43" s="9"/>
      <c r="N43" s="9"/>
    </row>
    <row r="44" spans="1:14" x14ac:dyDescent="0.25">
      <c r="A44" s="8" t="s">
        <v>173</v>
      </c>
      <c r="B44" s="8">
        <v>0.2</v>
      </c>
      <c r="C44" s="8" t="s">
        <v>225</v>
      </c>
      <c r="D44" s="8" t="s">
        <v>7</v>
      </c>
      <c r="F44" s="9" t="s">
        <v>13</v>
      </c>
      <c r="G44" s="8" t="s">
        <v>182</v>
      </c>
      <c r="K44" s="9"/>
      <c r="L44" s="9"/>
      <c r="N44" s="9"/>
    </row>
    <row r="45" spans="1:14" x14ac:dyDescent="0.25">
      <c r="A45" s="8" t="s">
        <v>374</v>
      </c>
      <c r="B45" s="8">
        <v>0.11</v>
      </c>
      <c r="C45" s="8" t="s">
        <v>225</v>
      </c>
      <c r="D45" s="8" t="s">
        <v>7</v>
      </c>
      <c r="F45" s="9" t="s">
        <v>13</v>
      </c>
      <c r="G45" s="8" t="s">
        <v>375</v>
      </c>
      <c r="K45" s="9"/>
      <c r="L45" s="9"/>
      <c r="N45" s="9"/>
    </row>
    <row r="46" spans="1:14" x14ac:dyDescent="0.25">
      <c r="A46" s="8" t="s">
        <v>377</v>
      </c>
      <c r="B46" s="8">
        <v>0.7</v>
      </c>
      <c r="C46" s="8" t="s">
        <v>225</v>
      </c>
      <c r="D46" s="8" t="s">
        <v>7</v>
      </c>
      <c r="F46" s="9" t="s">
        <v>13</v>
      </c>
      <c r="G46" s="8" t="s">
        <v>376</v>
      </c>
      <c r="K46" s="9"/>
      <c r="L46" s="9"/>
      <c r="N46" s="9"/>
    </row>
    <row r="47" spans="1:14" x14ac:dyDescent="0.25">
      <c r="A47" s="6" t="s">
        <v>193</v>
      </c>
      <c r="B47" s="8">
        <v>4.17</v>
      </c>
      <c r="C47" t="s">
        <v>228</v>
      </c>
      <c r="D47" s="8" t="s">
        <v>7</v>
      </c>
      <c r="F47" s="9" t="s">
        <v>13</v>
      </c>
      <c r="G47" t="s">
        <v>194</v>
      </c>
      <c r="K47" s="9"/>
      <c r="L47" s="9"/>
      <c r="M47" s="9"/>
      <c r="N47" s="9"/>
    </row>
    <row r="48" spans="1:14" x14ac:dyDescent="0.25">
      <c r="A48" s="8" t="s">
        <v>378</v>
      </c>
      <c r="B48" s="8">
        <v>1</v>
      </c>
      <c r="C48" s="8" t="s">
        <v>3</v>
      </c>
      <c r="D48" s="8" t="s">
        <v>7</v>
      </c>
      <c r="F48" s="9" t="s">
        <v>13</v>
      </c>
      <c r="G48" s="8" t="s">
        <v>379</v>
      </c>
      <c r="K48" s="9"/>
      <c r="L48" s="9"/>
      <c r="M48" s="9"/>
      <c r="N48" s="9"/>
    </row>
    <row r="49" spans="1:14" x14ac:dyDescent="0.25">
      <c r="A49" s="9" t="s">
        <v>104</v>
      </c>
      <c r="B49" s="8">
        <v>3.38</v>
      </c>
      <c r="C49" s="8" t="s">
        <v>228</v>
      </c>
      <c r="D49" s="9" t="s">
        <v>17</v>
      </c>
      <c r="F49" s="9" t="s">
        <v>13</v>
      </c>
      <c r="G49" s="9" t="s">
        <v>105</v>
      </c>
      <c r="H49" s="9" t="s">
        <v>255</v>
      </c>
      <c r="K49" s="9"/>
      <c r="L49" s="9"/>
      <c r="M49" s="9"/>
      <c r="N49" s="9"/>
    </row>
    <row r="50" spans="1:14" x14ac:dyDescent="0.25">
      <c r="A50" s="6" t="s">
        <v>198</v>
      </c>
      <c r="B50" s="8">
        <v>0.37</v>
      </c>
      <c r="C50" s="8" t="s">
        <v>3</v>
      </c>
      <c r="D50" s="9" t="s">
        <v>197</v>
      </c>
      <c r="F50" s="9" t="s">
        <v>13</v>
      </c>
      <c r="G50" t="s">
        <v>195</v>
      </c>
      <c r="K50" s="9"/>
      <c r="L50" s="9"/>
      <c r="M50" s="9"/>
      <c r="N50" s="9"/>
    </row>
    <row r="51" spans="1:14" x14ac:dyDescent="0.25">
      <c r="A51" s="6" t="s">
        <v>232</v>
      </c>
      <c r="B51" s="8">
        <v>0.75</v>
      </c>
      <c r="C51" s="8" t="s">
        <v>228</v>
      </c>
      <c r="D51" s="9" t="s">
        <v>197</v>
      </c>
      <c r="F51" s="9" t="s">
        <v>13</v>
      </c>
      <c r="G51" t="s">
        <v>196</v>
      </c>
      <c r="K51" s="9"/>
      <c r="L51" s="9"/>
      <c r="M51" s="9"/>
      <c r="N51" s="9"/>
    </row>
    <row r="52" spans="1:14" x14ac:dyDescent="0.25">
      <c r="A52" s="16" t="s">
        <v>365</v>
      </c>
      <c r="B52" s="8">
        <v>1</v>
      </c>
      <c r="C52" s="8" t="s">
        <v>225</v>
      </c>
      <c r="D52" s="8" t="s">
        <v>7</v>
      </c>
      <c r="F52" s="8" t="s">
        <v>12</v>
      </c>
      <c r="G52" s="8" t="s">
        <v>367</v>
      </c>
      <c r="K52" s="9"/>
      <c r="L52" s="9"/>
      <c r="M52" s="9"/>
      <c r="N52" s="9"/>
    </row>
    <row r="53" spans="1:14" x14ac:dyDescent="0.25">
      <c r="A53" s="8" t="s">
        <v>21</v>
      </c>
      <c r="B53" s="17">
        <v>5.3699999999999998E-3</v>
      </c>
      <c r="D53" s="8" t="s">
        <v>22</v>
      </c>
      <c r="E53" s="8" t="s">
        <v>49</v>
      </c>
      <c r="F53" s="8" t="s">
        <v>20</v>
      </c>
      <c r="H53" s="8" t="s">
        <v>380</v>
      </c>
      <c r="K53" s="9"/>
      <c r="L53" s="9"/>
      <c r="M53" s="9"/>
      <c r="N53" s="9"/>
    </row>
    <row r="54" spans="1:14" x14ac:dyDescent="0.25">
      <c r="A54" s="8" t="s">
        <v>117</v>
      </c>
      <c r="B54" s="8">
        <v>0.36</v>
      </c>
      <c r="D54" s="8" t="s">
        <v>7</v>
      </c>
      <c r="E54" s="8" t="s">
        <v>130</v>
      </c>
      <c r="F54" s="8" t="s">
        <v>20</v>
      </c>
      <c r="K54" s="9"/>
      <c r="L54" s="9"/>
      <c r="M54" s="9"/>
      <c r="N54" s="9"/>
    </row>
    <row r="55" spans="1:14" x14ac:dyDescent="0.25">
      <c r="A55" s="8" t="s">
        <v>381</v>
      </c>
      <c r="B55" s="8">
        <v>0.39</v>
      </c>
      <c r="D55" s="8" t="s">
        <v>7</v>
      </c>
      <c r="E55" s="8" t="s">
        <v>49</v>
      </c>
      <c r="F55" s="8" t="s">
        <v>20</v>
      </c>
      <c r="K55" s="9"/>
      <c r="L55" s="9"/>
      <c r="M55" s="9"/>
      <c r="N55" s="9"/>
    </row>
    <row r="56" spans="1:14" x14ac:dyDescent="0.25">
      <c r="A56" s="8" t="s">
        <v>382</v>
      </c>
      <c r="B56" s="8">
        <v>0.61</v>
      </c>
      <c r="D56" s="8" t="s">
        <v>7</v>
      </c>
      <c r="E56" s="8" t="s">
        <v>49</v>
      </c>
      <c r="F56" s="8" t="s">
        <v>20</v>
      </c>
      <c r="K56" s="9"/>
      <c r="L56" s="9"/>
      <c r="M56" s="9"/>
      <c r="N56" s="9"/>
    </row>
    <row r="57" spans="1:14" x14ac:dyDescent="0.25">
      <c r="A57" s="8" t="s">
        <v>19</v>
      </c>
      <c r="B57" s="8">
        <v>0.2</v>
      </c>
      <c r="D57" s="8" t="s">
        <v>7</v>
      </c>
      <c r="E57" s="8" t="s">
        <v>130</v>
      </c>
      <c r="F57" s="8" t="s">
        <v>20</v>
      </c>
      <c r="K57" s="9"/>
      <c r="L57" s="9"/>
      <c r="M57" s="9"/>
      <c r="N57" s="9"/>
    </row>
    <row r="58" spans="1:14" x14ac:dyDescent="0.25">
      <c r="K58" s="9"/>
      <c r="L58" s="9"/>
      <c r="M58" s="9"/>
      <c r="N58" s="9"/>
    </row>
    <row r="59" spans="1:14" x14ac:dyDescent="0.25">
      <c r="A59" s="7" t="s">
        <v>0</v>
      </c>
      <c r="B59" s="7" t="s">
        <v>383</v>
      </c>
      <c r="K59" s="9"/>
      <c r="L59" s="9"/>
      <c r="M59" s="9"/>
      <c r="N59" s="9"/>
    </row>
    <row r="60" spans="1:14" x14ac:dyDescent="0.25">
      <c r="A60" s="8" t="s">
        <v>2</v>
      </c>
      <c r="B60" s="8" t="s">
        <v>225</v>
      </c>
      <c r="K60" s="9"/>
      <c r="L60" s="9"/>
      <c r="M60" s="9"/>
      <c r="N60" s="9"/>
    </row>
    <row r="61" spans="1:14" x14ac:dyDescent="0.25">
      <c r="A61" s="8" t="s">
        <v>4</v>
      </c>
      <c r="B61" s="8">
        <v>1</v>
      </c>
      <c r="K61" s="9"/>
      <c r="L61" s="9"/>
      <c r="M61" s="9"/>
      <c r="N61" s="9"/>
    </row>
    <row r="62" spans="1:14" x14ac:dyDescent="0.25">
      <c r="A62" s="8" t="s">
        <v>1</v>
      </c>
      <c r="B62" s="8" t="s">
        <v>384</v>
      </c>
      <c r="K62" s="9"/>
      <c r="L62" s="9"/>
      <c r="M62" s="9"/>
      <c r="N62" s="9"/>
    </row>
    <row r="63" spans="1:14" x14ac:dyDescent="0.25">
      <c r="A63" s="8" t="s">
        <v>212</v>
      </c>
      <c r="B63" s="8" t="s">
        <v>213</v>
      </c>
      <c r="K63" s="9"/>
      <c r="L63" s="9"/>
      <c r="M63" s="9"/>
      <c r="N63" s="9"/>
    </row>
    <row r="64" spans="1:14" x14ac:dyDescent="0.25">
      <c r="A64" s="8" t="s">
        <v>5</v>
      </c>
      <c r="B64" s="8" t="s">
        <v>402</v>
      </c>
      <c r="K64" s="9"/>
      <c r="L64" s="9"/>
      <c r="M64" s="9"/>
      <c r="N64" s="9"/>
    </row>
    <row r="65" spans="1:14" x14ac:dyDescent="0.25">
      <c r="A65" s="8" t="s">
        <v>11</v>
      </c>
      <c r="B65" s="8" t="s">
        <v>242</v>
      </c>
      <c r="K65" s="9"/>
      <c r="L65" s="9"/>
      <c r="M65" s="9"/>
      <c r="N65" s="9"/>
    </row>
    <row r="66" spans="1:14" x14ac:dyDescent="0.25">
      <c r="A66" s="8" t="s">
        <v>6</v>
      </c>
      <c r="B66" s="8" t="s">
        <v>7</v>
      </c>
      <c r="K66" s="9"/>
      <c r="L66" s="9"/>
      <c r="M66" s="9"/>
      <c r="N66" s="9"/>
    </row>
    <row r="67" spans="1:14" x14ac:dyDescent="0.25">
      <c r="A67" s="7" t="s">
        <v>8</v>
      </c>
      <c r="K67" s="9"/>
      <c r="L67" s="9"/>
      <c r="M67" s="9"/>
      <c r="N67" s="9"/>
    </row>
    <row r="68" spans="1:14" x14ac:dyDescent="0.25">
      <c r="A68" s="7" t="s">
        <v>9</v>
      </c>
      <c r="B68" s="7" t="s">
        <v>10</v>
      </c>
      <c r="C68" s="7" t="s">
        <v>2</v>
      </c>
      <c r="D68" s="7" t="s">
        <v>6</v>
      </c>
      <c r="E68" s="7" t="s">
        <v>18</v>
      </c>
      <c r="F68" s="7" t="s">
        <v>11</v>
      </c>
      <c r="G68" s="7" t="s">
        <v>5</v>
      </c>
      <c r="H68" s="7" t="s">
        <v>1</v>
      </c>
      <c r="K68" s="9"/>
      <c r="L68" s="9"/>
      <c r="M68" s="9"/>
      <c r="N68" s="9"/>
    </row>
    <row r="69" spans="1:14" x14ac:dyDescent="0.25">
      <c r="A69" s="8" t="s">
        <v>385</v>
      </c>
      <c r="B69" s="8">
        <v>0.91</v>
      </c>
      <c r="C69" s="8" t="s">
        <v>225</v>
      </c>
      <c r="D69" s="8" t="s">
        <v>7</v>
      </c>
      <c r="F69" s="8" t="s">
        <v>13</v>
      </c>
      <c r="G69" s="8" t="s">
        <v>386</v>
      </c>
      <c r="K69" s="9"/>
      <c r="L69" s="9"/>
      <c r="M69" s="9"/>
      <c r="N69" s="9"/>
    </row>
    <row r="70" spans="1:14" x14ac:dyDescent="0.25">
      <c r="A70" s="8" t="s">
        <v>387</v>
      </c>
      <c r="B70" s="8">
        <v>2.2400000000000002</v>
      </c>
      <c r="C70" s="8" t="s">
        <v>225</v>
      </c>
      <c r="D70" s="8" t="s">
        <v>7</v>
      </c>
      <c r="F70" s="8" t="s">
        <v>13</v>
      </c>
      <c r="G70" s="8" t="s">
        <v>388</v>
      </c>
      <c r="K70" s="9"/>
      <c r="L70" s="9"/>
      <c r="M70" s="9"/>
      <c r="N70" s="9"/>
    </row>
    <row r="71" spans="1:14" x14ac:dyDescent="0.25">
      <c r="A71" s="8" t="s">
        <v>173</v>
      </c>
      <c r="B71" s="17">
        <v>3.7499999999999999E-2</v>
      </c>
      <c r="C71" s="8" t="s">
        <v>225</v>
      </c>
      <c r="D71" s="8" t="s">
        <v>7</v>
      </c>
      <c r="F71" s="8" t="s">
        <v>13</v>
      </c>
      <c r="G71" s="8" t="s">
        <v>182</v>
      </c>
      <c r="K71" s="9"/>
      <c r="L71" s="9"/>
      <c r="M71" s="9"/>
      <c r="N71" s="9"/>
    </row>
    <row r="72" spans="1:14" x14ac:dyDescent="0.25">
      <c r="A72" s="8" t="s">
        <v>390</v>
      </c>
      <c r="B72" s="17">
        <v>0.1</v>
      </c>
      <c r="C72" s="8" t="s">
        <v>225</v>
      </c>
      <c r="D72" s="8" t="s">
        <v>7</v>
      </c>
      <c r="F72" s="8" t="s">
        <v>13</v>
      </c>
      <c r="G72" s="8" t="s">
        <v>389</v>
      </c>
      <c r="K72" s="9"/>
      <c r="L72" s="9"/>
      <c r="M72" s="9"/>
      <c r="N72" s="9"/>
    </row>
    <row r="73" spans="1:14" x14ac:dyDescent="0.25">
      <c r="A73" s="8" t="s">
        <v>193</v>
      </c>
      <c r="B73" s="8">
        <f>4.25+0.12</f>
        <v>4.37</v>
      </c>
      <c r="C73" s="8" t="s">
        <v>228</v>
      </c>
      <c r="D73" s="8" t="s">
        <v>7</v>
      </c>
      <c r="F73" s="8" t="s">
        <v>13</v>
      </c>
      <c r="G73" s="8" t="s">
        <v>194</v>
      </c>
      <c r="H73" s="18" t="s">
        <v>398</v>
      </c>
      <c r="K73" s="9"/>
      <c r="L73" s="9"/>
      <c r="M73" s="9"/>
      <c r="N73" s="9"/>
    </row>
    <row r="74" spans="1:14" x14ac:dyDescent="0.25">
      <c r="A74" s="8" t="s">
        <v>94</v>
      </c>
      <c r="B74" s="17">
        <v>2.2000000000000001E-4</v>
      </c>
      <c r="C74" s="8" t="s">
        <v>225</v>
      </c>
      <c r="D74" s="8" t="s">
        <v>7</v>
      </c>
      <c r="F74" s="8" t="s">
        <v>13</v>
      </c>
      <c r="G74" s="8" t="s">
        <v>95</v>
      </c>
      <c r="K74" s="9"/>
      <c r="L74" s="9"/>
      <c r="M74" s="9"/>
      <c r="N74" s="9"/>
    </row>
    <row r="75" spans="1:14" x14ac:dyDescent="0.25">
      <c r="A75" s="8" t="s">
        <v>391</v>
      </c>
      <c r="B75" s="17">
        <v>7.8599999999999997E-10</v>
      </c>
      <c r="C75" s="8" t="s">
        <v>3</v>
      </c>
      <c r="D75" s="8" t="s">
        <v>6</v>
      </c>
      <c r="F75" s="8" t="s">
        <v>13</v>
      </c>
      <c r="G75" s="8" t="s">
        <v>253</v>
      </c>
      <c r="K75" s="9"/>
      <c r="L75" s="9"/>
      <c r="M75" s="9"/>
      <c r="N75" s="9"/>
    </row>
    <row r="76" spans="1:14" x14ac:dyDescent="0.25">
      <c r="A76" s="8" t="s">
        <v>278</v>
      </c>
      <c r="B76" s="17">
        <v>1.46E-2</v>
      </c>
      <c r="C76" s="8" t="s">
        <v>3</v>
      </c>
      <c r="D76" s="8" t="s">
        <v>7</v>
      </c>
      <c r="F76" s="8" t="s">
        <v>13</v>
      </c>
      <c r="G76" s="8" t="s">
        <v>279</v>
      </c>
      <c r="K76" s="9"/>
      <c r="L76" s="9"/>
      <c r="M76" s="9"/>
      <c r="N76" s="9"/>
    </row>
    <row r="77" spans="1:14" x14ac:dyDescent="0.25">
      <c r="A77" s="8" t="s">
        <v>392</v>
      </c>
      <c r="B77" s="17">
        <v>4.3000000000000002E-5</v>
      </c>
      <c r="C77" s="8" t="s">
        <v>225</v>
      </c>
      <c r="D77" s="8" t="s">
        <v>22</v>
      </c>
      <c r="F77" s="8" t="s">
        <v>13</v>
      </c>
      <c r="G77" s="8" t="s">
        <v>393</v>
      </c>
      <c r="H77" s="8" t="s">
        <v>394</v>
      </c>
      <c r="K77" s="9"/>
      <c r="L77" s="9"/>
      <c r="M77" s="9"/>
      <c r="N77" s="9"/>
    </row>
    <row r="78" spans="1:14" x14ac:dyDescent="0.25">
      <c r="A78" s="8" t="s">
        <v>395</v>
      </c>
      <c r="B78" s="17">
        <v>1.9599999999999999E-3</v>
      </c>
      <c r="C78" s="8" t="s">
        <v>225</v>
      </c>
      <c r="D78" s="8" t="s">
        <v>7</v>
      </c>
      <c r="F78" s="8" t="s">
        <v>13</v>
      </c>
      <c r="G78" s="8" t="s">
        <v>396</v>
      </c>
      <c r="H78" s="8" t="s">
        <v>397</v>
      </c>
      <c r="K78" s="9"/>
      <c r="L78" s="9"/>
      <c r="M78" s="9"/>
      <c r="N78" s="9"/>
    </row>
    <row r="79" spans="1:14" x14ac:dyDescent="0.25">
      <c r="A79" s="8" t="s">
        <v>276</v>
      </c>
      <c r="B79" s="17">
        <v>2.7999999999999998E-9</v>
      </c>
      <c r="C79" s="8" t="s">
        <v>3</v>
      </c>
      <c r="D79" s="8" t="s">
        <v>6</v>
      </c>
      <c r="F79" s="8" t="s">
        <v>13</v>
      </c>
      <c r="G79" s="8" t="s">
        <v>277</v>
      </c>
      <c r="K79" s="9"/>
      <c r="L79" s="9"/>
      <c r="M79" s="9"/>
      <c r="N79" s="9"/>
    </row>
    <row r="80" spans="1:14" x14ac:dyDescent="0.25">
      <c r="A80" s="8" t="s">
        <v>281</v>
      </c>
      <c r="B80" s="17">
        <v>2.8800000000000002E-3</v>
      </c>
      <c r="C80" s="8" t="s">
        <v>225</v>
      </c>
      <c r="D80" s="8" t="s">
        <v>6</v>
      </c>
      <c r="F80" s="8" t="s">
        <v>13</v>
      </c>
      <c r="G80" s="8" t="s">
        <v>282</v>
      </c>
      <c r="K80" s="9"/>
      <c r="L80" s="9"/>
      <c r="M80" s="9"/>
      <c r="N80" s="9"/>
    </row>
    <row r="81" spans="1:14" x14ac:dyDescent="0.25">
      <c r="A81" s="8" t="s">
        <v>399</v>
      </c>
      <c r="B81" s="8">
        <v>0.12</v>
      </c>
      <c r="C81" s="8" t="s">
        <v>225</v>
      </c>
      <c r="D81" s="8" t="s">
        <v>7</v>
      </c>
      <c r="F81" s="8" t="s">
        <v>13</v>
      </c>
      <c r="G81" s="8" t="s">
        <v>286</v>
      </c>
      <c r="K81" s="9"/>
      <c r="L81" s="9"/>
      <c r="M81" s="9"/>
      <c r="N81" s="9"/>
    </row>
    <row r="82" spans="1:14" x14ac:dyDescent="0.25">
      <c r="A82" s="9" t="s">
        <v>104</v>
      </c>
      <c r="B82" s="8">
        <f>4+4.17</f>
        <v>8.17</v>
      </c>
      <c r="C82" s="8" t="s">
        <v>228</v>
      </c>
      <c r="D82" s="9" t="s">
        <v>17</v>
      </c>
      <c r="F82" s="9" t="s">
        <v>13</v>
      </c>
      <c r="G82" s="9" t="s">
        <v>105</v>
      </c>
      <c r="H82" s="8" t="s">
        <v>400</v>
      </c>
      <c r="K82" s="9"/>
      <c r="L82" s="9"/>
      <c r="M82" s="9"/>
      <c r="N82" s="9"/>
    </row>
    <row r="83" spans="1:14" x14ac:dyDescent="0.25">
      <c r="A83" s="8" t="s">
        <v>106</v>
      </c>
      <c r="B83" s="8">
        <v>2.08</v>
      </c>
      <c r="C83" s="8" t="s">
        <v>228</v>
      </c>
      <c r="D83" s="8" t="s">
        <v>17</v>
      </c>
      <c r="F83" s="8" t="s">
        <v>13</v>
      </c>
      <c r="G83" s="8" t="s">
        <v>107</v>
      </c>
      <c r="K83" s="9"/>
      <c r="L83" s="9"/>
      <c r="M83" s="9"/>
      <c r="N83" s="9"/>
    </row>
    <row r="84" spans="1:14" x14ac:dyDescent="0.25">
      <c r="A84" s="8" t="s">
        <v>401</v>
      </c>
      <c r="B84" s="8">
        <v>2.4</v>
      </c>
      <c r="C84" s="8" t="s">
        <v>225</v>
      </c>
      <c r="D84" s="8" t="s">
        <v>15</v>
      </c>
      <c r="F84" s="8" t="s">
        <v>13</v>
      </c>
      <c r="G84" s="8" t="s">
        <v>16</v>
      </c>
      <c r="K84" s="9"/>
      <c r="L84" s="9"/>
      <c r="M84" s="9"/>
      <c r="N84" s="9"/>
    </row>
    <row r="85" spans="1:14" x14ac:dyDescent="0.25">
      <c r="A85" s="6" t="s">
        <v>229</v>
      </c>
      <c r="B85" s="8">
        <v>0.33</v>
      </c>
      <c r="C85" t="s">
        <v>225</v>
      </c>
      <c r="D85" s="9" t="s">
        <v>197</v>
      </c>
      <c r="F85" s="8" t="s">
        <v>13</v>
      </c>
      <c r="G85" t="s">
        <v>230</v>
      </c>
      <c r="K85" s="9"/>
      <c r="L85" s="9"/>
      <c r="M85" s="9"/>
      <c r="N85" s="9"/>
    </row>
    <row r="86" spans="1:14" x14ac:dyDescent="0.25">
      <c r="A86" s="6" t="s">
        <v>232</v>
      </c>
      <c r="B86" s="8">
        <v>1.97</v>
      </c>
      <c r="C86" s="8" t="s">
        <v>228</v>
      </c>
      <c r="D86" s="9" t="s">
        <v>197</v>
      </c>
      <c r="F86" s="9" t="s">
        <v>13</v>
      </c>
      <c r="G86" t="s">
        <v>196</v>
      </c>
      <c r="K86" s="9"/>
      <c r="L86" s="9"/>
      <c r="M86" s="9"/>
      <c r="N86" s="9"/>
    </row>
    <row r="87" spans="1:14" x14ac:dyDescent="0.25">
      <c r="A87" s="16" t="s">
        <v>383</v>
      </c>
      <c r="B87" s="8">
        <v>2</v>
      </c>
      <c r="C87" s="8" t="s">
        <v>225</v>
      </c>
      <c r="D87" s="8" t="s">
        <v>7</v>
      </c>
      <c r="F87" s="8" t="s">
        <v>12</v>
      </c>
      <c r="G87" s="8" t="s">
        <v>402</v>
      </c>
      <c r="K87" s="9"/>
      <c r="L87" s="9"/>
      <c r="M87" s="9"/>
      <c r="N87" s="9"/>
    </row>
    <row r="88" spans="1:14" x14ac:dyDescent="0.25">
      <c r="A88" s="8" t="s">
        <v>403</v>
      </c>
      <c r="B88" s="17">
        <v>2.1999999999999999E-2</v>
      </c>
      <c r="D88" s="8" t="s">
        <v>7</v>
      </c>
      <c r="E88" s="8" t="s">
        <v>49</v>
      </c>
      <c r="F88" s="8" t="s">
        <v>20</v>
      </c>
      <c r="K88" s="9"/>
      <c r="L88" s="9"/>
      <c r="M88" s="9"/>
      <c r="N88" s="9"/>
    </row>
    <row r="89" spans="1:14" x14ac:dyDescent="0.25">
      <c r="A89" s="8" t="s">
        <v>404</v>
      </c>
      <c r="B89" s="17">
        <v>7.3300000000000004E-2</v>
      </c>
      <c r="D89" s="8" t="s">
        <v>7</v>
      </c>
      <c r="E89" s="8" t="s">
        <v>49</v>
      </c>
      <c r="F89" s="8" t="s">
        <v>20</v>
      </c>
      <c r="K89" s="9"/>
      <c r="L89" s="9"/>
      <c r="M89" s="9"/>
      <c r="N89" s="9"/>
    </row>
    <row r="90" spans="1:14" x14ac:dyDescent="0.25">
      <c r="A90" s="8" t="s">
        <v>405</v>
      </c>
      <c r="B90" s="17">
        <v>6.4200000000000004E-3</v>
      </c>
      <c r="D90" s="8" t="s">
        <v>7</v>
      </c>
      <c r="E90" s="8" t="s">
        <v>130</v>
      </c>
      <c r="F90" s="8" t="s">
        <v>20</v>
      </c>
      <c r="K90" s="9"/>
      <c r="L90" s="9"/>
      <c r="M90" s="9"/>
      <c r="N90" s="9"/>
    </row>
    <row r="91" spans="1:14" x14ac:dyDescent="0.25">
      <c r="A91" s="8" t="s">
        <v>406</v>
      </c>
      <c r="B91" s="17">
        <v>2.5700000000000001E-2</v>
      </c>
      <c r="D91" s="8" t="s">
        <v>7</v>
      </c>
      <c r="E91" s="8" t="s">
        <v>49</v>
      </c>
      <c r="F91" s="8" t="s">
        <v>20</v>
      </c>
      <c r="K91" s="9"/>
      <c r="L91" s="9"/>
      <c r="M91" s="9"/>
      <c r="N91" s="9"/>
    </row>
    <row r="92" spans="1:14" x14ac:dyDescent="0.25">
      <c r="A92" s="8" t="s">
        <v>407</v>
      </c>
      <c r="B92" s="17">
        <v>7.3300000000000004E-2</v>
      </c>
      <c r="D92" s="8" t="s">
        <v>7</v>
      </c>
      <c r="E92" s="8" t="s">
        <v>49</v>
      </c>
      <c r="F92" s="8" t="s">
        <v>20</v>
      </c>
      <c r="K92" s="9"/>
      <c r="L92" s="9"/>
      <c r="M92" s="9"/>
      <c r="N92" s="9"/>
    </row>
    <row r="93" spans="1:14" x14ac:dyDescent="0.25">
      <c r="A93" s="8" t="s">
        <v>408</v>
      </c>
      <c r="B93" s="17">
        <v>6.9699999999999998E-2</v>
      </c>
      <c r="D93" s="8" t="s">
        <v>7</v>
      </c>
      <c r="E93" s="8" t="s">
        <v>49</v>
      </c>
      <c r="F93" s="8" t="s">
        <v>20</v>
      </c>
      <c r="K93" s="9"/>
      <c r="L93" s="9"/>
      <c r="M93" s="9"/>
      <c r="N93" s="9"/>
    </row>
    <row r="94" spans="1:14" x14ac:dyDescent="0.25">
      <c r="A94" s="8" t="s">
        <v>409</v>
      </c>
      <c r="B94" s="17">
        <v>2.4799999999999999E-2</v>
      </c>
      <c r="D94" s="8" t="s">
        <v>7</v>
      </c>
      <c r="E94" s="8" t="s">
        <v>49</v>
      </c>
      <c r="F94" s="8" t="s">
        <v>20</v>
      </c>
      <c r="K94" s="9"/>
      <c r="L94" s="9"/>
      <c r="M94" s="9"/>
      <c r="N94" s="9"/>
    </row>
    <row r="95" spans="1:14" x14ac:dyDescent="0.25">
      <c r="A95" s="8" t="s">
        <v>409</v>
      </c>
      <c r="B95" s="17">
        <v>6.19E-5</v>
      </c>
      <c r="D95" s="8" t="s">
        <v>7</v>
      </c>
      <c r="E95" s="8" t="s">
        <v>130</v>
      </c>
      <c r="F95" s="8" t="s">
        <v>20</v>
      </c>
      <c r="K95" s="9"/>
      <c r="L95" s="9"/>
      <c r="M95" s="9"/>
      <c r="N95" s="9"/>
    </row>
    <row r="96" spans="1:14" x14ac:dyDescent="0.25">
      <c r="A96" s="8" t="s">
        <v>19</v>
      </c>
      <c r="B96" s="8">
        <v>0.89</v>
      </c>
      <c r="D96" s="8" t="s">
        <v>7</v>
      </c>
      <c r="E96" s="8" t="s">
        <v>130</v>
      </c>
      <c r="F96" s="8" t="s">
        <v>20</v>
      </c>
      <c r="K96" s="9"/>
      <c r="L96" s="9"/>
      <c r="M96" s="9"/>
      <c r="N96" s="9"/>
    </row>
    <row r="97" spans="1:14" x14ac:dyDescent="0.25">
      <c r="A97" s="8" t="s">
        <v>410</v>
      </c>
      <c r="B97" s="17">
        <v>2.1999999999999999E-2</v>
      </c>
      <c r="D97" s="8" t="s">
        <v>7</v>
      </c>
      <c r="E97" s="8" t="s">
        <v>49</v>
      </c>
      <c r="F97" s="8" t="s">
        <v>20</v>
      </c>
      <c r="K97" s="9"/>
      <c r="L97" s="9"/>
      <c r="M97" s="9"/>
      <c r="N97" s="9"/>
    </row>
    <row r="98" spans="1:14" x14ac:dyDescent="0.25">
      <c r="A98" s="8" t="s">
        <v>21</v>
      </c>
      <c r="B98" s="17">
        <v>2.35E-2</v>
      </c>
      <c r="D98" s="8" t="s">
        <v>22</v>
      </c>
      <c r="E98" s="8" t="s">
        <v>130</v>
      </c>
      <c r="F98" s="8" t="s">
        <v>20</v>
      </c>
      <c r="H98" s="8" t="s">
        <v>380</v>
      </c>
      <c r="K98" s="9"/>
      <c r="L98" s="9"/>
      <c r="M98" s="9"/>
      <c r="N98" s="9"/>
    </row>
    <row r="99" spans="1:14" x14ac:dyDescent="0.25">
      <c r="A99" s="8" t="s">
        <v>21</v>
      </c>
      <c r="B99" s="17">
        <v>4.0500000000000001E-2</v>
      </c>
      <c r="D99" s="8" t="s">
        <v>22</v>
      </c>
      <c r="E99" s="8" t="s">
        <v>49</v>
      </c>
      <c r="F99" s="8" t="s">
        <v>20</v>
      </c>
      <c r="K99" s="9"/>
      <c r="L99" s="9"/>
      <c r="M99" s="9"/>
      <c r="N99" s="9"/>
    </row>
    <row r="100" spans="1:14" x14ac:dyDescent="0.25">
      <c r="C100"/>
      <c r="K100" s="9"/>
      <c r="L100" s="9"/>
      <c r="M100" s="9"/>
      <c r="N100" s="9"/>
    </row>
    <row r="101" spans="1:14" x14ac:dyDescent="0.25">
      <c r="K101" s="9"/>
      <c r="L101" s="9"/>
      <c r="M101" s="9"/>
      <c r="N101" s="9"/>
    </row>
    <row r="102" spans="1:14" x14ac:dyDescent="0.25">
      <c r="K102" s="9"/>
      <c r="L102" s="9"/>
      <c r="M102" s="9"/>
      <c r="N102" s="9"/>
    </row>
    <row r="103" spans="1:14" x14ac:dyDescent="0.25">
      <c r="K103" s="9"/>
      <c r="L103" s="9"/>
      <c r="M103" s="9"/>
      <c r="N103" s="9"/>
    </row>
    <row r="104" spans="1:14" x14ac:dyDescent="0.25">
      <c r="A104" s="7" t="s">
        <v>0</v>
      </c>
      <c r="B104" s="7" t="s">
        <v>259</v>
      </c>
      <c r="M104" s="8" t="s">
        <v>239</v>
      </c>
    </row>
    <row r="105" spans="1:14" x14ac:dyDescent="0.25">
      <c r="A105" s="8" t="s">
        <v>2</v>
      </c>
      <c r="B105" s="8" t="s">
        <v>225</v>
      </c>
      <c r="M105" s="8" t="s">
        <v>239</v>
      </c>
    </row>
    <row r="106" spans="1:14" x14ac:dyDescent="0.25">
      <c r="A106" s="8" t="s">
        <v>4</v>
      </c>
      <c r="B106" s="8">
        <v>1</v>
      </c>
      <c r="M106" s="8" t="s">
        <v>239</v>
      </c>
    </row>
    <row r="107" spans="1:14" x14ac:dyDescent="0.25">
      <c r="A107" s="8" t="s">
        <v>1</v>
      </c>
      <c r="B107" s="8" t="s">
        <v>260</v>
      </c>
    </row>
    <row r="108" spans="1:14" x14ac:dyDescent="0.25">
      <c r="A108" s="8" t="s">
        <v>212</v>
      </c>
      <c r="B108" s="8" t="s">
        <v>213</v>
      </c>
    </row>
    <row r="109" spans="1:14" x14ac:dyDescent="0.25">
      <c r="A109" s="8" t="s">
        <v>5</v>
      </c>
      <c r="B109" s="8" t="s">
        <v>261</v>
      </c>
      <c r="M109" s="8" t="s">
        <v>239</v>
      </c>
    </row>
    <row r="110" spans="1:14" x14ac:dyDescent="0.25">
      <c r="A110" s="8" t="s">
        <v>11</v>
      </c>
      <c r="B110" s="8" t="s">
        <v>242</v>
      </c>
      <c r="M110" s="8" t="s">
        <v>239</v>
      </c>
    </row>
    <row r="111" spans="1:14" x14ac:dyDescent="0.25">
      <c r="A111" s="8" t="s">
        <v>6</v>
      </c>
      <c r="B111" s="8" t="s">
        <v>7</v>
      </c>
      <c r="M111" s="8" t="s">
        <v>239</v>
      </c>
    </row>
    <row r="112" spans="1:14" x14ac:dyDescent="0.25">
      <c r="A112" s="7" t="s">
        <v>8</v>
      </c>
      <c r="M112" s="8" t="s">
        <v>239</v>
      </c>
    </row>
    <row r="113" spans="1:13" x14ac:dyDescent="0.25">
      <c r="A113" s="7" t="s">
        <v>9</v>
      </c>
      <c r="B113" s="7" t="s">
        <v>10</v>
      </c>
      <c r="C113" s="7" t="s">
        <v>2</v>
      </c>
      <c r="D113" s="7" t="s">
        <v>6</v>
      </c>
      <c r="E113" s="7" t="s">
        <v>18</v>
      </c>
      <c r="F113" s="7" t="s">
        <v>11</v>
      </c>
      <c r="G113" s="7" t="s">
        <v>5</v>
      </c>
      <c r="H113" s="7" t="s">
        <v>1</v>
      </c>
    </row>
    <row r="114" spans="1:13" x14ac:dyDescent="0.25">
      <c r="A114" s="8" t="str">
        <f>B104</f>
        <v>polyacrylonitrile-based electrode production, for VRFB system</v>
      </c>
      <c r="B114" s="8">
        <v>1</v>
      </c>
      <c r="C114" s="8" t="s">
        <v>225</v>
      </c>
      <c r="D114" s="8" t="s">
        <v>7</v>
      </c>
      <c r="F114" s="8" t="s">
        <v>12</v>
      </c>
      <c r="G114" s="8" t="str">
        <f>B109</f>
        <v>polyacrylonitrile-based electrode, for VFRB system</v>
      </c>
      <c r="I114" s="12"/>
    </row>
    <row r="115" spans="1:13" x14ac:dyDescent="0.25">
      <c r="A115" s="16" t="s">
        <v>383</v>
      </c>
      <c r="B115" s="9">
        <v>2</v>
      </c>
      <c r="C115" s="8" t="s">
        <v>225</v>
      </c>
      <c r="D115" s="8" t="s">
        <v>7</v>
      </c>
      <c r="F115" s="8" t="s">
        <v>13</v>
      </c>
      <c r="G115" s="8" t="s">
        <v>402</v>
      </c>
      <c r="H115" s="9" t="s">
        <v>262</v>
      </c>
      <c r="I115" s="9"/>
      <c r="J115" s="9"/>
      <c r="K115" s="9"/>
      <c r="L115" s="9"/>
    </row>
    <row r="116" spans="1:13" x14ac:dyDescent="0.25">
      <c r="A116" s="9" t="s">
        <v>104</v>
      </c>
      <c r="B116" s="9">
        <v>0.87</v>
      </c>
      <c r="C116" s="8" t="s">
        <v>228</v>
      </c>
      <c r="D116" s="8" t="s">
        <v>17</v>
      </c>
      <c r="F116" s="8" t="s">
        <v>13</v>
      </c>
      <c r="G116" s="9" t="s">
        <v>105</v>
      </c>
      <c r="H116" s="9" t="s">
        <v>263</v>
      </c>
      <c r="I116" s="9"/>
      <c r="J116" s="9"/>
      <c r="K116" s="9"/>
      <c r="L116" s="9"/>
    </row>
    <row r="117" spans="1:13" x14ac:dyDescent="0.25">
      <c r="A117" s="9" t="s">
        <v>104</v>
      </c>
      <c r="B117" s="9">
        <v>5.25</v>
      </c>
      <c r="C117" s="8" t="s">
        <v>228</v>
      </c>
      <c r="D117" s="8" t="s">
        <v>17</v>
      </c>
      <c r="F117" s="8" t="s">
        <v>13</v>
      </c>
      <c r="G117" s="9" t="s">
        <v>105</v>
      </c>
      <c r="H117" s="9" t="s">
        <v>264</v>
      </c>
      <c r="I117" s="9"/>
      <c r="J117" s="9"/>
      <c r="K117" s="9"/>
      <c r="L117" s="9"/>
    </row>
    <row r="118" spans="1:13" x14ac:dyDescent="0.25">
      <c r="A118" s="9" t="s">
        <v>412</v>
      </c>
      <c r="B118" s="13">
        <v>7.9600000000000004E-2</v>
      </c>
      <c r="C118" s="8" t="s">
        <v>3</v>
      </c>
      <c r="D118" s="8" t="s">
        <v>17</v>
      </c>
      <c r="F118" s="8" t="s">
        <v>13</v>
      </c>
      <c r="G118" s="9" t="s">
        <v>411</v>
      </c>
      <c r="H118" s="9" t="s">
        <v>265</v>
      </c>
      <c r="I118" s="9"/>
      <c r="J118" s="9"/>
      <c r="K118" s="9"/>
      <c r="L118" s="9"/>
    </row>
    <row r="119" spans="1:13" x14ac:dyDescent="0.25">
      <c r="A119" s="8" t="s">
        <v>19</v>
      </c>
      <c r="B119" s="9">
        <v>1.31</v>
      </c>
      <c r="D119" s="8" t="s">
        <v>7</v>
      </c>
      <c r="E119" s="8" t="s">
        <v>130</v>
      </c>
      <c r="F119" s="8" t="s">
        <v>20</v>
      </c>
      <c r="H119" s="9" t="s">
        <v>256</v>
      </c>
      <c r="I119" s="12"/>
    </row>
    <row r="120" spans="1:13" x14ac:dyDescent="0.25">
      <c r="A120" s="9" t="s">
        <v>266</v>
      </c>
      <c r="B120" s="9">
        <v>0.67</v>
      </c>
      <c r="D120" s="8" t="s">
        <v>7</v>
      </c>
      <c r="E120" s="8" t="s">
        <v>130</v>
      </c>
      <c r="F120" s="8" t="s">
        <v>20</v>
      </c>
      <c r="H120" s="9" t="s">
        <v>267</v>
      </c>
      <c r="I120" s="9"/>
      <c r="J120" s="9"/>
      <c r="K120" s="9"/>
      <c r="L120" s="9"/>
    </row>
    <row r="121" spans="1:13" x14ac:dyDescent="0.25">
      <c r="A121" s="9" t="s">
        <v>21</v>
      </c>
      <c r="B121" s="13">
        <f>0.00000066</f>
        <v>6.6000000000000003E-7</v>
      </c>
      <c r="D121" s="8" t="s">
        <v>22</v>
      </c>
      <c r="E121" s="8" t="s">
        <v>130</v>
      </c>
      <c r="F121" s="8" t="s">
        <v>20</v>
      </c>
      <c r="H121" s="15" t="s">
        <v>413</v>
      </c>
      <c r="I121" s="9"/>
      <c r="J121" s="9"/>
      <c r="K121" s="9"/>
      <c r="L121" s="9"/>
    </row>
    <row r="122" spans="1:13" x14ac:dyDescent="0.25">
      <c r="I122" s="9"/>
      <c r="J122" s="9"/>
      <c r="K122" s="9"/>
      <c r="L122" s="9"/>
    </row>
    <row r="123" spans="1:13" x14ac:dyDescent="0.25">
      <c r="A123" s="7" t="s">
        <v>0</v>
      </c>
      <c r="B123" s="7" t="s">
        <v>268</v>
      </c>
      <c r="M123" s="8" t="s">
        <v>239</v>
      </c>
    </row>
    <row r="124" spans="1:13" x14ac:dyDescent="0.25">
      <c r="A124" s="8" t="s">
        <v>2</v>
      </c>
      <c r="B124" s="8" t="s">
        <v>225</v>
      </c>
      <c r="M124" s="8" t="s">
        <v>239</v>
      </c>
    </row>
    <row r="125" spans="1:13" x14ac:dyDescent="0.25">
      <c r="A125" s="8" t="s">
        <v>4</v>
      </c>
      <c r="B125" s="8">
        <v>1</v>
      </c>
      <c r="M125" s="8" t="s">
        <v>239</v>
      </c>
    </row>
    <row r="126" spans="1:13" x14ac:dyDescent="0.25">
      <c r="A126" s="8" t="s">
        <v>1</v>
      </c>
      <c r="B126" s="8" t="s">
        <v>269</v>
      </c>
    </row>
    <row r="127" spans="1:13" x14ac:dyDescent="0.25">
      <c r="A127" s="8" t="s">
        <v>212</v>
      </c>
      <c r="B127" s="8" t="s">
        <v>213</v>
      </c>
    </row>
    <row r="128" spans="1:13" x14ac:dyDescent="0.25">
      <c r="A128" s="8" t="s">
        <v>5</v>
      </c>
      <c r="B128" s="8" t="s">
        <v>270</v>
      </c>
      <c r="M128" s="8" t="s">
        <v>239</v>
      </c>
    </row>
    <row r="129" spans="1:13" x14ac:dyDescent="0.25">
      <c r="A129" s="8" t="s">
        <v>11</v>
      </c>
      <c r="B129" s="8" t="s">
        <v>242</v>
      </c>
      <c r="M129" s="8" t="s">
        <v>239</v>
      </c>
    </row>
    <row r="130" spans="1:13" x14ac:dyDescent="0.25">
      <c r="A130" s="8" t="s">
        <v>6</v>
      </c>
      <c r="B130" s="8" t="s">
        <v>7</v>
      </c>
      <c r="M130" s="8" t="s">
        <v>239</v>
      </c>
    </row>
    <row r="131" spans="1:13" x14ac:dyDescent="0.25">
      <c r="A131" s="7" t="s">
        <v>8</v>
      </c>
      <c r="M131" s="8" t="s">
        <v>239</v>
      </c>
    </row>
    <row r="132" spans="1:13" x14ac:dyDescent="0.25">
      <c r="A132" s="7" t="s">
        <v>9</v>
      </c>
      <c r="B132" s="7" t="s">
        <v>10</v>
      </c>
      <c r="C132" s="7" t="s">
        <v>2</v>
      </c>
      <c r="D132" s="7" t="s">
        <v>6</v>
      </c>
      <c r="E132" s="7" t="s">
        <v>18</v>
      </c>
      <c r="F132" s="7" t="s">
        <v>11</v>
      </c>
      <c r="G132" s="7" t="s">
        <v>5</v>
      </c>
      <c r="H132" s="7" t="s">
        <v>1</v>
      </c>
    </row>
    <row r="133" spans="1:13" x14ac:dyDescent="0.25">
      <c r="A133" s="8" t="str">
        <f>B123</f>
        <v>biopolar plate production, for VRFB system</v>
      </c>
      <c r="B133" s="8">
        <v>1</v>
      </c>
      <c r="C133" s="8" t="s">
        <v>225</v>
      </c>
      <c r="D133" s="8" t="s">
        <v>7</v>
      </c>
      <c r="F133" s="8" t="s">
        <v>12</v>
      </c>
      <c r="G133" s="8" t="str">
        <f>B128</f>
        <v>biopolar plate, for VRFB system</v>
      </c>
      <c r="I133" s="12"/>
    </row>
    <row r="134" spans="1:13" x14ac:dyDescent="0.25">
      <c r="A134" s="9" t="s">
        <v>271</v>
      </c>
      <c r="B134" s="9">
        <v>0.88</v>
      </c>
      <c r="C134" s="8" t="s">
        <v>3</v>
      </c>
      <c r="D134" s="8" t="s">
        <v>7</v>
      </c>
      <c r="F134" s="9" t="s">
        <v>13</v>
      </c>
      <c r="G134" s="9" t="s">
        <v>272</v>
      </c>
      <c r="H134" s="9" t="s">
        <v>273</v>
      </c>
      <c r="I134" s="9"/>
      <c r="J134" s="9"/>
      <c r="K134" s="9"/>
      <c r="L134" s="9"/>
    </row>
    <row r="135" spans="1:13" x14ac:dyDescent="0.25">
      <c r="A135" s="9" t="s">
        <v>414</v>
      </c>
      <c r="B135" s="9">
        <v>0.14000000000000001</v>
      </c>
      <c r="C135" s="8" t="s">
        <v>3</v>
      </c>
      <c r="D135" s="8" t="s">
        <v>7</v>
      </c>
      <c r="F135" s="9" t="s">
        <v>13</v>
      </c>
      <c r="G135" s="9" t="s">
        <v>415</v>
      </c>
      <c r="H135" s="9" t="s">
        <v>274</v>
      </c>
      <c r="I135" s="9"/>
      <c r="J135" s="9"/>
      <c r="K135" s="9"/>
      <c r="L135" s="9"/>
    </row>
    <row r="136" spans="1:13" x14ac:dyDescent="0.25">
      <c r="A136" s="9" t="s">
        <v>94</v>
      </c>
      <c r="B136" s="13">
        <v>2.2000000000000001E-4</v>
      </c>
      <c r="C136" s="8" t="s">
        <v>225</v>
      </c>
      <c r="D136" s="8" t="s">
        <v>7</v>
      </c>
      <c r="F136" s="9" t="s">
        <v>13</v>
      </c>
      <c r="G136" s="9" t="s">
        <v>95</v>
      </c>
      <c r="H136" s="9" t="s">
        <v>275</v>
      </c>
      <c r="I136" s="9"/>
      <c r="J136" s="9"/>
      <c r="K136" s="9"/>
      <c r="L136" s="9"/>
    </row>
    <row r="137" spans="1:13" x14ac:dyDescent="0.25">
      <c r="A137" s="9" t="s">
        <v>276</v>
      </c>
      <c r="B137" s="13">
        <v>2.7999999999999998E-9</v>
      </c>
      <c r="C137" s="8" t="s">
        <v>3</v>
      </c>
      <c r="D137" s="9" t="s">
        <v>6</v>
      </c>
      <c r="F137" s="9" t="s">
        <v>13</v>
      </c>
      <c r="G137" s="9" t="s">
        <v>277</v>
      </c>
      <c r="H137" s="9" t="s">
        <v>254</v>
      </c>
      <c r="I137" s="9"/>
      <c r="J137" s="9"/>
      <c r="K137" s="9"/>
      <c r="L137" s="9"/>
    </row>
    <row r="138" spans="1:13" x14ac:dyDescent="0.25">
      <c r="A138" s="8" t="s">
        <v>392</v>
      </c>
      <c r="B138" s="13">
        <v>4.3000000000000002E-5</v>
      </c>
      <c r="C138" s="8" t="s">
        <v>225</v>
      </c>
      <c r="D138" s="8" t="s">
        <v>22</v>
      </c>
      <c r="F138" s="8" t="s">
        <v>13</v>
      </c>
      <c r="G138" s="8" t="s">
        <v>393</v>
      </c>
      <c r="H138" s="8" t="s">
        <v>394</v>
      </c>
      <c r="I138" s="9"/>
      <c r="J138" s="9"/>
      <c r="K138" s="9"/>
      <c r="L138" s="9"/>
    </row>
    <row r="139" spans="1:13" x14ac:dyDescent="0.25">
      <c r="A139" s="8" t="s">
        <v>278</v>
      </c>
      <c r="B139" s="13">
        <v>1.46E-2</v>
      </c>
      <c r="C139" s="8" t="s">
        <v>3</v>
      </c>
      <c r="D139" s="8" t="s">
        <v>7</v>
      </c>
      <c r="F139" s="8" t="s">
        <v>13</v>
      </c>
      <c r="G139" s="8" t="s">
        <v>279</v>
      </c>
      <c r="H139" s="9" t="s">
        <v>280</v>
      </c>
      <c r="I139" s="9"/>
      <c r="J139" s="9"/>
      <c r="K139" s="9"/>
      <c r="L139" s="9"/>
    </row>
    <row r="140" spans="1:13" x14ac:dyDescent="0.25">
      <c r="A140" s="8" t="s">
        <v>281</v>
      </c>
      <c r="B140" s="13">
        <v>2.8800000000000002E-3</v>
      </c>
      <c r="C140" s="8" t="s">
        <v>225</v>
      </c>
      <c r="D140" s="8" t="s">
        <v>6</v>
      </c>
      <c r="F140" s="8" t="s">
        <v>13</v>
      </c>
      <c r="G140" s="8" t="s">
        <v>282</v>
      </c>
      <c r="H140" s="9" t="s">
        <v>283</v>
      </c>
      <c r="I140" s="9"/>
      <c r="J140" s="9"/>
      <c r="K140" s="9"/>
      <c r="L140" s="9"/>
    </row>
    <row r="141" spans="1:13" x14ac:dyDescent="0.25">
      <c r="A141" s="8" t="s">
        <v>395</v>
      </c>
      <c r="B141" s="13">
        <v>1.9599999999999999E-3</v>
      </c>
      <c r="C141" s="8" t="s">
        <v>225</v>
      </c>
      <c r="D141" s="8" t="s">
        <v>7</v>
      </c>
      <c r="F141" s="8" t="s">
        <v>13</v>
      </c>
      <c r="G141" s="8" t="s">
        <v>396</v>
      </c>
      <c r="H141" s="8" t="s">
        <v>397</v>
      </c>
      <c r="I141" s="9"/>
      <c r="J141" s="9"/>
      <c r="K141" s="9"/>
      <c r="L141" s="9"/>
    </row>
    <row r="142" spans="1:13" x14ac:dyDescent="0.25">
      <c r="A142" s="8" t="s">
        <v>193</v>
      </c>
      <c r="B142" s="13">
        <f>0.0874*1000</f>
        <v>87.4</v>
      </c>
      <c r="C142" s="8" t="s">
        <v>228</v>
      </c>
      <c r="D142" s="8" t="s">
        <v>7</v>
      </c>
      <c r="F142" s="8" t="s">
        <v>13</v>
      </c>
      <c r="G142" s="8" t="s">
        <v>194</v>
      </c>
      <c r="H142" s="15" t="s">
        <v>416</v>
      </c>
      <c r="I142" s="9"/>
      <c r="J142" s="9"/>
      <c r="K142" s="9"/>
      <c r="L142" s="9"/>
    </row>
    <row r="143" spans="1:13" x14ac:dyDescent="0.25">
      <c r="A143" s="9" t="s">
        <v>285</v>
      </c>
      <c r="B143" s="9">
        <v>0.12</v>
      </c>
      <c r="C143" s="8" t="s">
        <v>225</v>
      </c>
      <c r="D143" s="8" t="s">
        <v>7</v>
      </c>
      <c r="F143" s="9" t="s">
        <v>13</v>
      </c>
      <c r="G143" s="9" t="s">
        <v>286</v>
      </c>
      <c r="H143" s="9" t="s">
        <v>287</v>
      </c>
      <c r="I143" s="9"/>
      <c r="J143" s="9"/>
      <c r="K143" s="9"/>
      <c r="L143" s="9"/>
    </row>
    <row r="144" spans="1:13" x14ac:dyDescent="0.25">
      <c r="A144" s="8" t="s">
        <v>106</v>
      </c>
      <c r="B144" s="9">
        <v>0.42</v>
      </c>
      <c r="C144" s="8" t="s">
        <v>228</v>
      </c>
      <c r="D144" s="8" t="s">
        <v>17</v>
      </c>
      <c r="F144" s="8" t="s">
        <v>13</v>
      </c>
      <c r="G144" s="8" t="s">
        <v>107</v>
      </c>
      <c r="H144" s="9" t="s">
        <v>288</v>
      </c>
      <c r="I144" s="9"/>
      <c r="J144" s="9"/>
      <c r="K144" s="9"/>
      <c r="L144" s="9"/>
    </row>
    <row r="145" spans="1:13" x14ac:dyDescent="0.25">
      <c r="A145" s="9" t="s">
        <v>104</v>
      </c>
      <c r="B145" s="9">
        <v>1.2</v>
      </c>
      <c r="C145" s="8" t="s">
        <v>228</v>
      </c>
      <c r="D145" s="8" t="s">
        <v>17</v>
      </c>
      <c r="F145" s="8" t="s">
        <v>13</v>
      </c>
      <c r="G145" s="9" t="s">
        <v>105</v>
      </c>
      <c r="H145" s="9" t="s">
        <v>288</v>
      </c>
      <c r="I145" s="9"/>
      <c r="J145" s="9"/>
      <c r="K145" s="9"/>
      <c r="L145" s="9"/>
    </row>
    <row r="146" spans="1:13" x14ac:dyDescent="0.25">
      <c r="A146" s="8" t="s">
        <v>401</v>
      </c>
      <c r="B146" s="9">
        <v>1.32</v>
      </c>
      <c r="C146" s="8" t="s">
        <v>225</v>
      </c>
      <c r="D146" s="8" t="s">
        <v>15</v>
      </c>
      <c r="F146" s="8" t="s">
        <v>13</v>
      </c>
      <c r="G146" s="8" t="s">
        <v>16</v>
      </c>
      <c r="H146" s="9" t="s">
        <v>289</v>
      </c>
      <c r="I146" s="9"/>
      <c r="J146" s="9"/>
      <c r="K146" s="9"/>
      <c r="L146" s="9"/>
    </row>
    <row r="147" spans="1:13" x14ac:dyDescent="0.25">
      <c r="A147" s="6" t="s">
        <v>229</v>
      </c>
      <c r="B147" s="9">
        <v>0.1</v>
      </c>
      <c r="C147" t="s">
        <v>225</v>
      </c>
      <c r="D147" s="9" t="s">
        <v>197</v>
      </c>
      <c r="F147" s="8" t="s">
        <v>13</v>
      </c>
      <c r="G147" t="s">
        <v>230</v>
      </c>
      <c r="H147" s="9" t="s">
        <v>290</v>
      </c>
      <c r="I147" s="9"/>
      <c r="J147" s="9"/>
      <c r="K147" s="9"/>
      <c r="L147" s="9"/>
    </row>
    <row r="148" spans="1:13" x14ac:dyDescent="0.25">
      <c r="A148" s="6" t="s">
        <v>232</v>
      </c>
      <c r="B148" s="9">
        <v>0.21</v>
      </c>
      <c r="C148" s="8" t="s">
        <v>228</v>
      </c>
      <c r="D148" s="9" t="s">
        <v>197</v>
      </c>
      <c r="F148" s="9" t="s">
        <v>13</v>
      </c>
      <c r="G148" t="s">
        <v>196</v>
      </c>
      <c r="H148" s="9" t="s">
        <v>291</v>
      </c>
      <c r="I148" s="9"/>
      <c r="J148" s="9"/>
      <c r="K148" s="9"/>
      <c r="L148" s="9"/>
    </row>
    <row r="149" spans="1:13" x14ac:dyDescent="0.25">
      <c r="A149" s="9" t="s">
        <v>363</v>
      </c>
      <c r="B149" s="13">
        <v>-2.5000000000000001E-2</v>
      </c>
      <c r="C149" s="14" t="s">
        <v>362</v>
      </c>
      <c r="D149" s="8" t="s">
        <v>7</v>
      </c>
      <c r="F149" s="9" t="s">
        <v>13</v>
      </c>
      <c r="G149" s="9" t="s">
        <v>292</v>
      </c>
      <c r="I149" s="12"/>
    </row>
    <row r="150" spans="1:13" x14ac:dyDescent="0.25">
      <c r="I150" s="9"/>
      <c r="J150" s="9"/>
      <c r="K150" s="9"/>
      <c r="L150" s="9"/>
    </row>
    <row r="151" spans="1:13" x14ac:dyDescent="0.25">
      <c r="A151" s="7" t="s">
        <v>0</v>
      </c>
      <c r="B151" s="7" t="s">
        <v>293</v>
      </c>
      <c r="M151" s="8" t="s">
        <v>239</v>
      </c>
    </row>
    <row r="152" spans="1:13" x14ac:dyDescent="0.25">
      <c r="A152" s="8" t="s">
        <v>2</v>
      </c>
      <c r="B152" s="8" t="s">
        <v>225</v>
      </c>
      <c r="M152" s="8" t="s">
        <v>239</v>
      </c>
    </row>
    <row r="153" spans="1:13" x14ac:dyDescent="0.25">
      <c r="A153" s="8" t="s">
        <v>4</v>
      </c>
      <c r="B153" s="8">
        <v>1</v>
      </c>
      <c r="M153" s="8" t="s">
        <v>239</v>
      </c>
    </row>
    <row r="154" spans="1:13" x14ac:dyDescent="0.25">
      <c r="A154" s="8" t="s">
        <v>1</v>
      </c>
      <c r="B154" s="8" t="s">
        <v>294</v>
      </c>
    </row>
    <row r="155" spans="1:13" x14ac:dyDescent="0.25">
      <c r="A155" s="8" t="s">
        <v>212</v>
      </c>
      <c r="B155" s="8" t="s">
        <v>213</v>
      </c>
    </row>
    <row r="156" spans="1:13" x14ac:dyDescent="0.25">
      <c r="A156" s="8" t="s">
        <v>5</v>
      </c>
      <c r="B156" s="8" t="s">
        <v>295</v>
      </c>
      <c r="M156" s="8" t="s">
        <v>239</v>
      </c>
    </row>
    <row r="157" spans="1:13" x14ac:dyDescent="0.25">
      <c r="A157" s="8" t="s">
        <v>11</v>
      </c>
      <c r="B157" s="8" t="s">
        <v>242</v>
      </c>
      <c r="M157" s="8" t="s">
        <v>239</v>
      </c>
    </row>
    <row r="158" spans="1:13" x14ac:dyDescent="0.25">
      <c r="A158" s="8" t="s">
        <v>6</v>
      </c>
      <c r="B158" s="8" t="s">
        <v>7</v>
      </c>
      <c r="M158" s="8" t="s">
        <v>239</v>
      </c>
    </row>
    <row r="159" spans="1:13" x14ac:dyDescent="0.25">
      <c r="A159" s="7" t="s">
        <v>8</v>
      </c>
      <c r="M159" s="8" t="s">
        <v>239</v>
      </c>
    </row>
    <row r="160" spans="1:13" x14ac:dyDescent="0.25">
      <c r="A160" s="7" t="s">
        <v>9</v>
      </c>
      <c r="B160" s="7" t="s">
        <v>10</v>
      </c>
      <c r="C160" s="7" t="s">
        <v>2</v>
      </c>
      <c r="D160" s="7" t="s">
        <v>6</v>
      </c>
      <c r="E160" s="7" t="s">
        <v>18</v>
      </c>
      <c r="F160" s="7" t="s">
        <v>11</v>
      </c>
      <c r="G160" s="7" t="s">
        <v>5</v>
      </c>
      <c r="H160" s="7" t="s">
        <v>1</v>
      </c>
    </row>
    <row r="161" spans="1:13" x14ac:dyDescent="0.25">
      <c r="A161" s="8" t="str">
        <f>B151</f>
        <v>stack frame assembly, for VRFB system</v>
      </c>
      <c r="B161" s="8">
        <v>1</v>
      </c>
      <c r="C161" s="8" t="s">
        <v>225</v>
      </c>
      <c r="D161" s="8" t="s">
        <v>7</v>
      </c>
      <c r="F161" s="8" t="s">
        <v>12</v>
      </c>
      <c r="G161" s="8" t="str">
        <f>B156</f>
        <v>stack frame, for VRFB system</v>
      </c>
      <c r="I161" s="12"/>
    </row>
    <row r="162" spans="1:13" x14ac:dyDescent="0.25">
      <c r="A162" s="9" t="s">
        <v>296</v>
      </c>
      <c r="B162" s="9">
        <v>1</v>
      </c>
      <c r="C162" s="8" t="s">
        <v>3</v>
      </c>
      <c r="D162" s="8" t="s">
        <v>7</v>
      </c>
      <c r="F162" s="8" t="s">
        <v>13</v>
      </c>
      <c r="G162" s="9" t="s">
        <v>417</v>
      </c>
      <c r="H162" s="9" t="s">
        <v>297</v>
      </c>
      <c r="I162" s="9"/>
      <c r="J162" s="9"/>
      <c r="K162" s="9"/>
      <c r="L162" s="9"/>
    </row>
    <row r="163" spans="1:13" x14ac:dyDescent="0.25">
      <c r="A163" s="9" t="s">
        <v>419</v>
      </c>
      <c r="B163" s="9">
        <v>1</v>
      </c>
      <c r="C163" s="8" t="s">
        <v>3</v>
      </c>
      <c r="D163" s="8" t="s">
        <v>7</v>
      </c>
      <c r="F163" s="8" t="s">
        <v>13</v>
      </c>
      <c r="G163" s="9" t="s">
        <v>418</v>
      </c>
      <c r="H163" s="9" t="s">
        <v>298</v>
      </c>
      <c r="I163" s="9"/>
      <c r="J163" s="9"/>
      <c r="K163" s="9"/>
      <c r="L163" s="9"/>
    </row>
    <row r="164" spans="1:13" x14ac:dyDescent="0.25">
      <c r="A164" s="9" t="s">
        <v>299</v>
      </c>
      <c r="B164" s="13">
        <v>3.2599999999999997E-2</v>
      </c>
      <c r="C164" s="8" t="s">
        <v>3</v>
      </c>
      <c r="D164" s="8" t="s">
        <v>57</v>
      </c>
      <c r="F164" s="8" t="s">
        <v>13</v>
      </c>
      <c r="G164" s="9" t="s">
        <v>420</v>
      </c>
      <c r="H164" s="9" t="s">
        <v>300</v>
      </c>
      <c r="I164" s="9"/>
      <c r="J164" s="9"/>
      <c r="K164" s="9"/>
      <c r="L164" s="9"/>
    </row>
    <row r="165" spans="1:13" x14ac:dyDescent="0.25">
      <c r="A165" s="6" t="s">
        <v>229</v>
      </c>
      <c r="B165" s="9">
        <v>0.1</v>
      </c>
      <c r="C165" t="s">
        <v>225</v>
      </c>
      <c r="D165" s="9" t="s">
        <v>197</v>
      </c>
      <c r="F165" s="8" t="s">
        <v>13</v>
      </c>
      <c r="G165" t="s">
        <v>230</v>
      </c>
      <c r="H165" s="9" t="s">
        <v>290</v>
      </c>
      <c r="I165" s="9"/>
      <c r="J165" s="9"/>
      <c r="K165" s="9"/>
      <c r="L165" s="9"/>
    </row>
    <row r="166" spans="1:13" x14ac:dyDescent="0.25">
      <c r="A166" s="6" t="s">
        <v>232</v>
      </c>
      <c r="B166" s="9">
        <v>0.2</v>
      </c>
      <c r="C166" s="8" t="s">
        <v>228</v>
      </c>
      <c r="D166" s="9" t="s">
        <v>197</v>
      </c>
      <c r="F166" s="9" t="s">
        <v>13</v>
      </c>
      <c r="G166" t="s">
        <v>196</v>
      </c>
      <c r="H166" s="9" t="s">
        <v>291</v>
      </c>
      <c r="I166" s="9"/>
      <c r="J166" s="9"/>
      <c r="K166" s="9"/>
      <c r="L166" s="9"/>
    </row>
    <row r="168" spans="1:13" x14ac:dyDescent="0.25">
      <c r="M168" s="8" t="s">
        <v>239</v>
      </c>
    </row>
    <row r="169" spans="1:13" x14ac:dyDescent="0.25">
      <c r="M169" s="8" t="s">
        <v>239</v>
      </c>
    </row>
    <row r="170" spans="1:13" x14ac:dyDescent="0.25">
      <c r="M170" s="8" t="s">
        <v>239</v>
      </c>
    </row>
    <row r="173" spans="1:13" x14ac:dyDescent="0.25">
      <c r="M173" s="8" t="s">
        <v>239</v>
      </c>
    </row>
    <row r="174" spans="1:13" x14ac:dyDescent="0.25">
      <c r="M174" s="8" t="s">
        <v>239</v>
      </c>
    </row>
    <row r="175" spans="1:13" x14ac:dyDescent="0.25">
      <c r="M175" s="8" t="s">
        <v>239</v>
      </c>
    </row>
    <row r="176" spans="1:13" x14ac:dyDescent="0.25">
      <c r="M176" s="8" t="s">
        <v>239</v>
      </c>
    </row>
    <row r="178" spans="1:13" x14ac:dyDescent="0.25">
      <c r="I178" s="9"/>
      <c r="J178" s="9"/>
      <c r="K178" s="9"/>
      <c r="L178" s="9"/>
    </row>
    <row r="179" spans="1:13" x14ac:dyDescent="0.25">
      <c r="I179" s="9"/>
      <c r="J179" s="9"/>
      <c r="K179" s="9"/>
      <c r="L179" s="9"/>
    </row>
    <row r="180" spans="1:13" x14ac:dyDescent="0.25">
      <c r="I180" s="9"/>
      <c r="J180" s="9"/>
      <c r="K180" s="9"/>
      <c r="L180" s="9"/>
    </row>
    <row r="181" spans="1:13" x14ac:dyDescent="0.25">
      <c r="I181" s="9"/>
      <c r="J181" s="9"/>
      <c r="K181" s="9"/>
      <c r="L181" s="9"/>
    </row>
    <row r="182" spans="1:13" x14ac:dyDescent="0.25">
      <c r="I182" s="9"/>
      <c r="J182" s="9"/>
      <c r="K182" s="9"/>
      <c r="L182" s="9"/>
    </row>
    <row r="183" spans="1:13" x14ac:dyDescent="0.25">
      <c r="I183" s="9"/>
      <c r="J183" s="9"/>
      <c r="K183" s="9"/>
      <c r="L183" s="9"/>
    </row>
    <row r="184" spans="1:13" x14ac:dyDescent="0.25">
      <c r="I184" s="9"/>
      <c r="J184" s="9"/>
      <c r="K184" s="9"/>
      <c r="L184" s="9"/>
    </row>
    <row r="185" spans="1:13" x14ac:dyDescent="0.25">
      <c r="I185" s="9"/>
      <c r="J185" s="9"/>
      <c r="K185" s="9"/>
      <c r="L185" s="9"/>
    </row>
    <row r="186" spans="1:13" x14ac:dyDescent="0.25">
      <c r="A186" s="9"/>
      <c r="B186" s="9"/>
      <c r="D186" s="9"/>
      <c r="G186" s="9"/>
      <c r="H186" s="9"/>
      <c r="I186" s="9"/>
      <c r="J186" s="9"/>
      <c r="K186" s="9"/>
      <c r="L186" s="9"/>
    </row>
    <row r="187" spans="1:13" x14ac:dyDescent="0.25">
      <c r="A187" s="9"/>
      <c r="B187" s="9"/>
      <c r="D187" s="9"/>
      <c r="G187" s="9"/>
      <c r="H187" s="9"/>
    </row>
    <row r="189" spans="1:13" x14ac:dyDescent="0.25">
      <c r="M189" s="8" t="s">
        <v>239</v>
      </c>
    </row>
    <row r="190" spans="1:13" x14ac:dyDescent="0.25">
      <c r="M190" s="8" t="s">
        <v>239</v>
      </c>
    </row>
    <row r="191" spans="1:13" x14ac:dyDescent="0.25">
      <c r="M191" s="8" t="s">
        <v>239</v>
      </c>
    </row>
    <row r="194" spans="10:13" x14ac:dyDescent="0.25">
      <c r="M194" s="8" t="s">
        <v>239</v>
      </c>
    </row>
    <row r="195" spans="10:13" x14ac:dyDescent="0.25">
      <c r="M195" s="8" t="s">
        <v>239</v>
      </c>
    </row>
    <row r="196" spans="10:13" x14ac:dyDescent="0.25">
      <c r="M196" s="8" t="s">
        <v>239</v>
      </c>
    </row>
    <row r="197" spans="10:13" x14ac:dyDescent="0.25">
      <c r="M197" s="8" t="s">
        <v>239</v>
      </c>
    </row>
    <row r="199" spans="10:13" x14ac:dyDescent="0.25">
      <c r="J199" s="9"/>
      <c r="K199" s="9"/>
      <c r="L199" s="9"/>
    </row>
    <row r="200" spans="10:13" x14ac:dyDescent="0.25">
      <c r="J200" s="9"/>
      <c r="K200" s="9"/>
      <c r="L200" s="9"/>
    </row>
    <row r="201" spans="10:13" x14ac:dyDescent="0.25">
      <c r="J201" s="9"/>
      <c r="K201" s="9"/>
      <c r="L201" s="9"/>
    </row>
    <row r="202" spans="10:13" x14ac:dyDescent="0.25">
      <c r="J202" s="9"/>
      <c r="K202" s="9"/>
      <c r="L202" s="9"/>
    </row>
    <row r="203" spans="10:13" x14ac:dyDescent="0.25">
      <c r="J203" s="9"/>
      <c r="K203" s="9"/>
      <c r="L203" s="9"/>
    </row>
    <row r="204" spans="10:13" x14ac:dyDescent="0.25">
      <c r="J204" s="9"/>
      <c r="K204" s="9"/>
      <c r="L204" s="9"/>
    </row>
    <row r="205" spans="10:13" x14ac:dyDescent="0.25">
      <c r="J205" s="9"/>
      <c r="K205" s="9"/>
      <c r="L205" s="9"/>
    </row>
    <row r="206" spans="10:13" x14ac:dyDescent="0.25">
      <c r="J206" s="9"/>
      <c r="K206" s="9"/>
      <c r="L206" s="9"/>
    </row>
    <row r="207" spans="10:13" x14ac:dyDescent="0.25">
      <c r="J207" s="9"/>
      <c r="K207" s="9"/>
      <c r="L207" s="9"/>
    </row>
    <row r="209" spans="10:13" x14ac:dyDescent="0.25">
      <c r="J209" s="9"/>
      <c r="K209" s="9"/>
      <c r="L209" s="9"/>
    </row>
    <row r="211" spans="10:13" x14ac:dyDescent="0.25">
      <c r="M211" s="8" t="s">
        <v>239</v>
      </c>
    </row>
    <row r="212" spans="10:13" x14ac:dyDescent="0.25">
      <c r="M212" s="8" t="s">
        <v>239</v>
      </c>
    </row>
    <row r="213" spans="10:13" x14ac:dyDescent="0.25">
      <c r="M213" s="8" t="s">
        <v>239</v>
      </c>
    </row>
    <row r="216" spans="10:13" x14ac:dyDescent="0.25">
      <c r="M216" s="8" t="s">
        <v>239</v>
      </c>
    </row>
    <row r="217" spans="10:13" x14ac:dyDescent="0.25">
      <c r="M217" s="8" t="s">
        <v>239</v>
      </c>
    </row>
    <row r="218" spans="10:13" x14ac:dyDescent="0.25">
      <c r="M218" s="8" t="s">
        <v>239</v>
      </c>
    </row>
    <row r="219" spans="10:13" x14ac:dyDescent="0.25">
      <c r="M219" s="8" t="s">
        <v>239</v>
      </c>
    </row>
    <row r="228" spans="13:13" x14ac:dyDescent="0.25">
      <c r="M228" s="8" t="s">
        <v>239</v>
      </c>
    </row>
    <row r="229" spans="13:13" x14ac:dyDescent="0.25">
      <c r="M229" s="8" t="s">
        <v>239</v>
      </c>
    </row>
    <row r="230" spans="13:13" x14ac:dyDescent="0.25">
      <c r="M230" s="8" t="s">
        <v>239</v>
      </c>
    </row>
    <row r="233" spans="13:13" x14ac:dyDescent="0.25">
      <c r="M233" s="8" t="s">
        <v>239</v>
      </c>
    </row>
    <row r="234" spans="13:13" x14ac:dyDescent="0.25">
      <c r="M234" s="8" t="s">
        <v>239</v>
      </c>
    </row>
    <row r="235" spans="13:13" x14ac:dyDescent="0.25">
      <c r="M235" s="8" t="s">
        <v>239</v>
      </c>
    </row>
    <row r="236" spans="13:13" x14ac:dyDescent="0.25">
      <c r="M236" s="8" t="s">
        <v>239</v>
      </c>
    </row>
    <row r="244" spans="13:13" x14ac:dyDescent="0.25">
      <c r="M244" s="8" t="s">
        <v>239</v>
      </c>
    </row>
    <row r="245" spans="13:13" x14ac:dyDescent="0.25">
      <c r="M245" s="8" t="s">
        <v>239</v>
      </c>
    </row>
    <row r="246" spans="13:13" x14ac:dyDescent="0.25">
      <c r="M246" s="8" t="s">
        <v>239</v>
      </c>
    </row>
    <row r="249" spans="13:13" x14ac:dyDescent="0.25">
      <c r="M249" s="8" t="s">
        <v>239</v>
      </c>
    </row>
    <row r="250" spans="13:13" x14ac:dyDescent="0.25">
      <c r="M250" s="8" t="s">
        <v>239</v>
      </c>
    </row>
    <row r="251" spans="13:13" x14ac:dyDescent="0.25">
      <c r="M251" s="8" t="s">
        <v>239</v>
      </c>
    </row>
    <row r="252" spans="13:13" x14ac:dyDescent="0.25">
      <c r="M252" s="8" t="s">
        <v>239</v>
      </c>
    </row>
    <row r="262" spans="13:13" x14ac:dyDescent="0.25">
      <c r="M262" s="8" t="s">
        <v>239</v>
      </c>
    </row>
    <row r="263" spans="13:13" x14ac:dyDescent="0.25">
      <c r="M263" s="8" t="s">
        <v>239</v>
      </c>
    </row>
    <row r="264" spans="13:13" x14ac:dyDescent="0.25">
      <c r="M264" s="8" t="s">
        <v>239</v>
      </c>
    </row>
    <row r="267" spans="13:13" x14ac:dyDescent="0.25">
      <c r="M267" s="8" t="s">
        <v>239</v>
      </c>
    </row>
    <row r="268" spans="13:13" x14ac:dyDescent="0.25">
      <c r="M268" s="8" t="s">
        <v>239</v>
      </c>
    </row>
    <row r="269" spans="13:13" x14ac:dyDescent="0.25">
      <c r="M269" s="8" t="s">
        <v>239</v>
      </c>
    </row>
    <row r="270" spans="13:13" x14ac:dyDescent="0.25">
      <c r="M270" s="8" t="s">
        <v>239</v>
      </c>
    </row>
    <row r="286" spans="13:13" x14ac:dyDescent="0.25">
      <c r="M286" s="8" t="s">
        <v>239</v>
      </c>
    </row>
    <row r="287" spans="13:13" x14ac:dyDescent="0.25">
      <c r="M287" s="8" t="s">
        <v>239</v>
      </c>
    </row>
    <row r="288" spans="13:13" x14ac:dyDescent="0.25">
      <c r="M288" s="8" t="s">
        <v>239</v>
      </c>
    </row>
    <row r="291" spans="13:13" x14ac:dyDescent="0.25">
      <c r="M291" s="8" t="s">
        <v>239</v>
      </c>
    </row>
    <row r="292" spans="13:13" x14ac:dyDescent="0.25">
      <c r="M292" s="8" t="s">
        <v>239</v>
      </c>
    </row>
    <row r="293" spans="13:13" x14ac:dyDescent="0.25">
      <c r="M293" s="8" t="s">
        <v>239</v>
      </c>
    </row>
    <row r="294" spans="13:13" x14ac:dyDescent="0.25">
      <c r="M294" s="8" t="s">
        <v>239</v>
      </c>
    </row>
    <row r="310" spans="13:13" x14ac:dyDescent="0.25">
      <c r="M310" s="8" t="s">
        <v>239</v>
      </c>
    </row>
    <row r="311" spans="13:13" x14ac:dyDescent="0.25">
      <c r="M311" s="8" t="s">
        <v>239</v>
      </c>
    </row>
    <row r="312" spans="13:13" x14ac:dyDescent="0.25">
      <c r="M312" s="8" t="s">
        <v>239</v>
      </c>
    </row>
    <row r="315" spans="13:13" x14ac:dyDescent="0.25">
      <c r="M315" s="8" t="s">
        <v>239</v>
      </c>
    </row>
    <row r="316" spans="13:13" x14ac:dyDescent="0.25">
      <c r="M316" s="8" t="s">
        <v>239</v>
      </c>
    </row>
    <row r="317" spans="13:13" x14ac:dyDescent="0.25">
      <c r="M317" s="8" t="s">
        <v>239</v>
      </c>
    </row>
    <row r="318" spans="13:13" x14ac:dyDescent="0.25">
      <c r="M318" s="8" t="s">
        <v>239</v>
      </c>
    </row>
    <row r="327" spans="13:13" x14ac:dyDescent="0.25">
      <c r="M327" s="8" t="s">
        <v>239</v>
      </c>
    </row>
    <row r="328" spans="13:13" x14ac:dyDescent="0.25">
      <c r="M328" s="8" t="s">
        <v>239</v>
      </c>
    </row>
    <row r="329" spans="13:13" x14ac:dyDescent="0.25">
      <c r="M329" s="8" t="s">
        <v>239</v>
      </c>
    </row>
    <row r="332" spans="13:13" x14ac:dyDescent="0.25">
      <c r="M332" s="8" t="s">
        <v>239</v>
      </c>
    </row>
    <row r="333" spans="13:13" x14ac:dyDescent="0.25">
      <c r="M333" s="8" t="s">
        <v>239</v>
      </c>
    </row>
    <row r="334" spans="13:13" x14ac:dyDescent="0.25">
      <c r="M334" s="8" t="s">
        <v>239</v>
      </c>
    </row>
    <row r="335" spans="13:13" x14ac:dyDescent="0.25">
      <c r="M335" s="8" t="s">
        <v>239</v>
      </c>
    </row>
    <row r="345" spans="13:13" x14ac:dyDescent="0.25">
      <c r="M345" s="8" t="s">
        <v>239</v>
      </c>
    </row>
    <row r="346" spans="13:13" x14ac:dyDescent="0.25">
      <c r="M346" s="8" t="s">
        <v>239</v>
      </c>
    </row>
    <row r="347" spans="13:13" x14ac:dyDescent="0.25">
      <c r="M347" s="8" t="s">
        <v>239</v>
      </c>
    </row>
    <row r="350" spans="13:13" x14ac:dyDescent="0.25">
      <c r="M350" s="8" t="s">
        <v>239</v>
      </c>
    </row>
    <row r="351" spans="13:13" x14ac:dyDescent="0.25">
      <c r="M351" s="8" t="s">
        <v>239</v>
      </c>
    </row>
    <row r="352" spans="13:13" x14ac:dyDescent="0.25">
      <c r="M352" s="8" t="s">
        <v>239</v>
      </c>
    </row>
    <row r="353" spans="13:13" x14ac:dyDescent="0.25">
      <c r="M353" s="8" t="s">
        <v>239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3"/>
  <sheetViews>
    <sheetView tabSelected="1" topLeftCell="A25" zoomScaleNormal="100" workbookViewId="0">
      <selection activeCell="C34" sqref="C34"/>
    </sheetView>
  </sheetViews>
  <sheetFormatPr defaultColWidth="8.85546875" defaultRowHeight="15" x14ac:dyDescent="0.25"/>
  <cols>
    <col min="1" max="1" width="67" bestFit="1" customWidth="1"/>
    <col min="2" max="2" width="12.7109375" bestFit="1" customWidth="1"/>
    <col min="3" max="3" width="17.7109375" bestFit="1" customWidth="1"/>
    <col min="4" max="4" width="17.42578125" customWidth="1"/>
    <col min="6" max="6" width="13.85546875" bestFit="1" customWidth="1"/>
    <col min="7" max="7" width="64.42578125" bestFit="1" customWidth="1"/>
    <col min="10" max="10" width="12" bestFit="1" customWidth="1"/>
  </cols>
  <sheetData>
    <row r="1" spans="1:8" x14ac:dyDescent="0.25">
      <c r="A1" s="1" t="s">
        <v>0</v>
      </c>
      <c r="B1" s="1" t="s">
        <v>501</v>
      </c>
    </row>
    <row r="2" spans="1:8" x14ac:dyDescent="0.25">
      <c r="A2" t="s">
        <v>1</v>
      </c>
      <c r="B2" s="5" t="s">
        <v>222</v>
      </c>
    </row>
    <row r="3" spans="1:8" x14ac:dyDescent="0.25">
      <c r="A3" t="s">
        <v>212</v>
      </c>
      <c r="B3" t="s">
        <v>213</v>
      </c>
    </row>
    <row r="4" spans="1:8" x14ac:dyDescent="0.25">
      <c r="A4" t="s">
        <v>2</v>
      </c>
      <c r="B4" t="s">
        <v>225</v>
      </c>
    </row>
    <row r="5" spans="1:8" x14ac:dyDescent="0.25">
      <c r="A5" t="s">
        <v>4</v>
      </c>
      <c r="B5">
        <v>1</v>
      </c>
    </row>
    <row r="6" spans="1:8" x14ac:dyDescent="0.25">
      <c r="A6" t="s">
        <v>5</v>
      </c>
      <c r="B6" t="s">
        <v>502</v>
      </c>
    </row>
    <row r="7" spans="1:8" x14ac:dyDescent="0.25">
      <c r="A7" t="s">
        <v>6</v>
      </c>
      <c r="B7" t="s">
        <v>7</v>
      </c>
    </row>
    <row r="8" spans="1:8" x14ac:dyDescent="0.25">
      <c r="A8" s="1" t="s">
        <v>8</v>
      </c>
    </row>
    <row r="9" spans="1:8" x14ac:dyDescent="0.25">
      <c r="A9" s="1" t="s">
        <v>9</v>
      </c>
      <c r="B9" s="1" t="s">
        <v>10</v>
      </c>
      <c r="C9" s="1" t="s">
        <v>6</v>
      </c>
      <c r="D9" s="1" t="s">
        <v>18</v>
      </c>
      <c r="E9" s="1" t="s">
        <v>2</v>
      </c>
      <c r="F9" s="1" t="s">
        <v>11</v>
      </c>
      <c r="G9" s="1" t="s">
        <v>5</v>
      </c>
      <c r="H9" s="1" t="s">
        <v>65</v>
      </c>
    </row>
    <row r="10" spans="1:8" s="6" customFormat="1" x14ac:dyDescent="0.25">
      <c r="A10" s="6" t="str">
        <f>B1</f>
        <v>vanadium electrolyte production, for VRFB</v>
      </c>
      <c r="B10" s="6">
        <v>1.35</v>
      </c>
      <c r="C10" s="6" t="s">
        <v>7</v>
      </c>
      <c r="E10" s="6" t="s">
        <v>225</v>
      </c>
      <c r="F10" s="6" t="s">
        <v>12</v>
      </c>
      <c r="G10" s="6" t="str">
        <f>B6</f>
        <v>electrolyte, for VRFB</v>
      </c>
    </row>
    <row r="11" spans="1:8" x14ac:dyDescent="0.25">
      <c r="A11" t="s">
        <v>219</v>
      </c>
      <c r="B11">
        <v>0.28599999999999998</v>
      </c>
      <c r="C11" t="s">
        <v>7</v>
      </c>
      <c r="E11" t="s">
        <v>67</v>
      </c>
      <c r="F11" t="s">
        <v>13</v>
      </c>
      <c r="G11" t="s">
        <v>186</v>
      </c>
    </row>
    <row r="12" spans="1:8" x14ac:dyDescent="0.25">
      <c r="A12" s="6" t="s">
        <v>173</v>
      </c>
      <c r="B12">
        <v>0.19600000000000001</v>
      </c>
      <c r="C12" t="s">
        <v>7</v>
      </c>
      <c r="E12" t="s">
        <v>225</v>
      </c>
      <c r="F12" t="s">
        <v>13</v>
      </c>
      <c r="G12" t="s">
        <v>182</v>
      </c>
      <c r="H12" s="5" t="s">
        <v>224</v>
      </c>
    </row>
    <row r="13" spans="1:8" x14ac:dyDescent="0.25">
      <c r="A13" s="6" t="s">
        <v>226</v>
      </c>
      <c r="B13" s="2">
        <v>4.8989999999999997E-3</v>
      </c>
      <c r="C13" t="s">
        <v>7</v>
      </c>
      <c r="E13" t="s">
        <v>3</v>
      </c>
      <c r="F13" t="s">
        <v>13</v>
      </c>
      <c r="G13" t="s">
        <v>227</v>
      </c>
    </row>
    <row r="14" spans="1:8" x14ac:dyDescent="0.25">
      <c r="A14" s="6" t="s">
        <v>193</v>
      </c>
      <c r="B14">
        <v>0.86299999999999999</v>
      </c>
      <c r="C14" t="s">
        <v>7</v>
      </c>
      <c r="E14" t="s">
        <v>228</v>
      </c>
      <c r="F14" t="s">
        <v>13</v>
      </c>
      <c r="G14" t="s">
        <v>194</v>
      </c>
    </row>
    <row r="15" spans="1:8" x14ac:dyDescent="0.25">
      <c r="A15" s="6" t="s">
        <v>229</v>
      </c>
      <c r="B15">
        <v>0.02</v>
      </c>
      <c r="C15" t="s">
        <v>197</v>
      </c>
      <c r="E15" t="s">
        <v>225</v>
      </c>
      <c r="F15" t="s">
        <v>13</v>
      </c>
      <c r="G15" t="s">
        <v>230</v>
      </c>
      <c r="H15" s="5" t="s">
        <v>231</v>
      </c>
    </row>
    <row r="16" spans="1:8" x14ac:dyDescent="0.25">
      <c r="A16" s="6" t="s">
        <v>232</v>
      </c>
      <c r="B16">
        <v>0.121</v>
      </c>
      <c r="C16" t="s">
        <v>197</v>
      </c>
      <c r="E16" t="s">
        <v>228</v>
      </c>
      <c r="F16" t="s">
        <v>13</v>
      </c>
      <c r="G16" t="s">
        <v>196</v>
      </c>
    </row>
    <row r="17" spans="1:8" x14ac:dyDescent="0.25">
      <c r="A17" s="6" t="s">
        <v>233</v>
      </c>
      <c r="B17">
        <v>3.8130000000000002</v>
      </c>
      <c r="C17" t="s">
        <v>197</v>
      </c>
      <c r="E17" t="s">
        <v>3</v>
      </c>
      <c r="F17" t="s">
        <v>13</v>
      </c>
      <c r="G17" t="s">
        <v>234</v>
      </c>
    </row>
    <row r="18" spans="1:8" x14ac:dyDescent="0.25">
      <c r="A18" s="6" t="s">
        <v>235</v>
      </c>
      <c r="B18">
        <v>0.17299999999999999</v>
      </c>
      <c r="C18" t="s">
        <v>197</v>
      </c>
      <c r="E18" t="s">
        <v>3</v>
      </c>
      <c r="F18" t="s">
        <v>13</v>
      </c>
      <c r="G18" t="s">
        <v>236</v>
      </c>
    </row>
    <row r="19" spans="1:8" x14ac:dyDescent="0.25">
      <c r="A19" s="6" t="s">
        <v>198</v>
      </c>
      <c r="B19">
        <v>0.187</v>
      </c>
      <c r="C19" t="s">
        <v>197</v>
      </c>
      <c r="E19" t="s">
        <v>3</v>
      </c>
      <c r="F19" t="s">
        <v>13</v>
      </c>
      <c r="G19" t="s">
        <v>195</v>
      </c>
    </row>
    <row r="20" spans="1:8" x14ac:dyDescent="0.25">
      <c r="A20" s="1"/>
    </row>
    <row r="21" spans="1:8" x14ac:dyDescent="0.25">
      <c r="A21" s="1"/>
    </row>
    <row r="22" spans="1:8" x14ac:dyDescent="0.25">
      <c r="A22" s="1"/>
    </row>
    <row r="23" spans="1:8" x14ac:dyDescent="0.25">
      <c r="A23" s="1" t="s">
        <v>0</v>
      </c>
      <c r="B23" s="1" t="s">
        <v>214</v>
      </c>
    </row>
    <row r="24" spans="1:8" x14ac:dyDescent="0.25">
      <c r="A24" t="s">
        <v>1</v>
      </c>
      <c r="B24" s="5" t="s">
        <v>221</v>
      </c>
    </row>
    <row r="25" spans="1:8" x14ac:dyDescent="0.25">
      <c r="A25" t="s">
        <v>212</v>
      </c>
      <c r="B25" t="s">
        <v>213</v>
      </c>
    </row>
    <row r="26" spans="1:8" x14ac:dyDescent="0.25">
      <c r="A26" t="s">
        <v>2</v>
      </c>
      <c r="B26" t="s">
        <v>67</v>
      </c>
    </row>
    <row r="27" spans="1:8" x14ac:dyDescent="0.25">
      <c r="A27" t="s">
        <v>4</v>
      </c>
      <c r="B27">
        <v>1</v>
      </c>
    </row>
    <row r="28" spans="1:8" x14ac:dyDescent="0.25">
      <c r="A28" t="s">
        <v>5</v>
      </c>
      <c r="B28" t="s">
        <v>66</v>
      </c>
    </row>
    <row r="29" spans="1:8" x14ac:dyDescent="0.25">
      <c r="A29" t="s">
        <v>6</v>
      </c>
      <c r="B29" t="s">
        <v>7</v>
      </c>
    </row>
    <row r="30" spans="1:8" x14ac:dyDescent="0.25">
      <c r="A30" s="1" t="s">
        <v>8</v>
      </c>
    </row>
    <row r="31" spans="1:8" s="1" customFormat="1" x14ac:dyDescent="0.25">
      <c r="A31" s="1" t="s">
        <v>9</v>
      </c>
      <c r="B31" s="1" t="s">
        <v>10</v>
      </c>
      <c r="C31" s="1" t="s">
        <v>6</v>
      </c>
      <c r="D31" s="1" t="s">
        <v>18</v>
      </c>
      <c r="E31" s="1" t="s">
        <v>2</v>
      </c>
      <c r="F31" s="1" t="s">
        <v>11</v>
      </c>
      <c r="G31" s="1" t="s">
        <v>5</v>
      </c>
      <c r="H31" s="1" t="s">
        <v>65</v>
      </c>
    </row>
    <row r="32" spans="1:8" x14ac:dyDescent="0.25">
      <c r="A32" t="s">
        <v>68</v>
      </c>
      <c r="B32" s="2">
        <v>1.53</v>
      </c>
      <c r="C32" t="s">
        <v>7</v>
      </c>
      <c r="E32" t="s">
        <v>67</v>
      </c>
      <c r="F32" t="s">
        <v>12</v>
      </c>
      <c r="G32" t="s">
        <v>66</v>
      </c>
      <c r="H32" s="2">
        <v>1.53</v>
      </c>
    </row>
    <row r="33" spans="1:10" x14ac:dyDescent="0.25">
      <c r="A33" t="s">
        <v>544</v>
      </c>
      <c r="B33" s="2">
        <f>H33*0.767404063816987</f>
        <v>0.19185101595424675</v>
      </c>
      <c r="C33" t="s">
        <v>7</v>
      </c>
      <c r="D33" s="5" t="s">
        <v>28</v>
      </c>
      <c r="F33" t="s">
        <v>20</v>
      </c>
      <c r="H33" s="2">
        <v>0.25</v>
      </c>
    </row>
    <row r="34" spans="1:10" x14ac:dyDescent="0.25">
      <c r="A34" t="s">
        <v>71</v>
      </c>
      <c r="B34" s="2">
        <f t="shared" ref="B34:B53" si="0">H34*0.767404063816987</f>
        <v>2.3636045165563198E-11</v>
      </c>
      <c r="C34" t="s">
        <v>6</v>
      </c>
      <c r="E34" t="s">
        <v>3</v>
      </c>
      <c r="F34" t="s">
        <v>13</v>
      </c>
      <c r="G34" t="s">
        <v>72</v>
      </c>
      <c r="H34" s="2">
        <v>3.08E-11</v>
      </c>
    </row>
    <row r="35" spans="1:10" x14ac:dyDescent="0.25">
      <c r="A35" t="s">
        <v>73</v>
      </c>
      <c r="B35" s="2">
        <f t="shared" si="0"/>
        <v>9.3623295785672415E-6</v>
      </c>
      <c r="C35" t="s">
        <v>7</v>
      </c>
      <c r="E35" t="s">
        <v>14</v>
      </c>
      <c r="F35" t="s">
        <v>13</v>
      </c>
      <c r="G35" s="2" t="s">
        <v>74</v>
      </c>
      <c r="H35" s="2">
        <v>1.22E-5</v>
      </c>
    </row>
    <row r="36" spans="1:10" x14ac:dyDescent="0.25">
      <c r="A36" t="s">
        <v>53</v>
      </c>
      <c r="B36" s="2">
        <f t="shared" si="0"/>
        <v>4.2667665948224477E-8</v>
      </c>
      <c r="C36" t="s">
        <v>57</v>
      </c>
      <c r="E36" t="s">
        <v>3</v>
      </c>
      <c r="F36" t="s">
        <v>13</v>
      </c>
      <c r="G36" t="s">
        <v>55</v>
      </c>
      <c r="H36" s="2">
        <v>5.5600000000000002E-8</v>
      </c>
    </row>
    <row r="37" spans="1:10" x14ac:dyDescent="0.25">
      <c r="A37" t="s">
        <v>75</v>
      </c>
      <c r="B37" s="2">
        <f t="shared" si="0"/>
        <v>1.8264216718844293E-2</v>
      </c>
      <c r="C37" t="s">
        <v>17</v>
      </c>
      <c r="E37" t="s">
        <v>3</v>
      </c>
      <c r="F37" t="s">
        <v>13</v>
      </c>
      <c r="G37" t="s">
        <v>76</v>
      </c>
      <c r="H37" s="2">
        <v>2.3800000000000002E-2</v>
      </c>
    </row>
    <row r="38" spans="1:10" x14ac:dyDescent="0.25">
      <c r="A38" t="s">
        <v>29</v>
      </c>
      <c r="B38" s="2">
        <f t="shared" si="0"/>
        <v>1.1050618518964613E-2</v>
      </c>
      <c r="C38" t="s">
        <v>15</v>
      </c>
      <c r="E38" t="s">
        <v>67</v>
      </c>
      <c r="F38" t="s">
        <v>13</v>
      </c>
      <c r="G38" t="s">
        <v>16</v>
      </c>
      <c r="H38" s="2">
        <v>1.44E-2</v>
      </c>
    </row>
    <row r="39" spans="1:10" x14ac:dyDescent="0.25">
      <c r="A39" t="s">
        <v>77</v>
      </c>
      <c r="B39" s="2">
        <f t="shared" si="0"/>
        <v>1.18180225827816E-2</v>
      </c>
      <c r="C39" t="s">
        <v>17</v>
      </c>
      <c r="E39" t="s">
        <v>14</v>
      </c>
      <c r="F39" t="s">
        <v>13</v>
      </c>
      <c r="G39" t="s">
        <v>78</v>
      </c>
      <c r="H39" s="2">
        <v>1.54E-2</v>
      </c>
    </row>
    <row r="40" spans="1:10" x14ac:dyDescent="0.25">
      <c r="A40" t="s">
        <v>79</v>
      </c>
      <c r="B40" s="2">
        <f>H40*0.767404063816987</f>
        <v>4.811623480132509E-2</v>
      </c>
      <c r="C40" t="s">
        <v>17</v>
      </c>
      <c r="E40" t="s">
        <v>3</v>
      </c>
      <c r="F40" t="s">
        <v>13</v>
      </c>
      <c r="G40" t="s">
        <v>80</v>
      </c>
      <c r="H40" s="2">
        <v>6.2700000000000006E-2</v>
      </c>
    </row>
    <row r="41" spans="1:10" x14ac:dyDescent="0.25">
      <c r="A41" t="s">
        <v>54</v>
      </c>
      <c r="B41" s="2">
        <f t="shared" si="0"/>
        <v>1.1894762989163299E-4</v>
      </c>
      <c r="C41" t="s">
        <v>7</v>
      </c>
      <c r="E41" t="s">
        <v>3</v>
      </c>
      <c r="F41" t="s">
        <v>13</v>
      </c>
      <c r="G41" t="s">
        <v>56</v>
      </c>
      <c r="H41" s="2">
        <v>1.55E-4</v>
      </c>
      <c r="J41" s="2"/>
    </row>
    <row r="42" spans="1:10" x14ac:dyDescent="0.25">
      <c r="A42" t="s">
        <v>81</v>
      </c>
      <c r="B42" s="2">
        <f t="shared" si="0"/>
        <v>6.3617796890428222E-5</v>
      </c>
      <c r="C42" t="s">
        <v>61</v>
      </c>
      <c r="E42" t="s">
        <v>3</v>
      </c>
      <c r="F42" t="s">
        <v>13</v>
      </c>
      <c r="G42" t="s">
        <v>82</v>
      </c>
      <c r="H42" s="2">
        <v>8.2899999999999996E-5</v>
      </c>
    </row>
    <row r="43" spans="1:10" x14ac:dyDescent="0.25">
      <c r="A43" s="22" t="s">
        <v>69</v>
      </c>
      <c r="B43" s="23">
        <f>1.53*0.022*0.767404063816987</f>
        <v>2.5830820788079779E-2</v>
      </c>
      <c r="C43" s="22" t="s">
        <v>7</v>
      </c>
      <c r="D43" s="24" t="s">
        <v>28</v>
      </c>
      <c r="E43" s="22"/>
      <c r="F43" s="22" t="s">
        <v>20</v>
      </c>
      <c r="G43" s="22"/>
      <c r="H43" s="23">
        <v>3.4000000000000002E-2</v>
      </c>
    </row>
    <row r="44" spans="1:10" x14ac:dyDescent="0.25">
      <c r="A44" t="s">
        <v>70</v>
      </c>
      <c r="B44" s="2">
        <f t="shared" si="0"/>
        <v>0.82879638892234597</v>
      </c>
      <c r="C44" t="s">
        <v>7</v>
      </c>
      <c r="D44" s="5" t="s">
        <v>28</v>
      </c>
      <c r="F44" t="s">
        <v>20</v>
      </c>
      <c r="H44" s="2">
        <v>1.08</v>
      </c>
    </row>
    <row r="45" spans="1:10" x14ac:dyDescent="0.25">
      <c r="A45" t="s">
        <v>58</v>
      </c>
      <c r="B45" s="2">
        <f t="shared" si="0"/>
        <v>1.9108361189042976E-3</v>
      </c>
      <c r="C45" t="s">
        <v>60</v>
      </c>
      <c r="D45" t="s">
        <v>62</v>
      </c>
      <c r="F45" t="s">
        <v>20</v>
      </c>
      <c r="H45" s="2">
        <v>2.49E-3</v>
      </c>
    </row>
    <row r="46" spans="1:10" x14ac:dyDescent="0.25">
      <c r="A46" t="s">
        <v>83</v>
      </c>
      <c r="B46" s="2">
        <f t="shared" si="0"/>
        <v>6.3617796890428222E-5</v>
      </c>
      <c r="C46" t="s">
        <v>61</v>
      </c>
      <c r="D46" t="s">
        <v>62</v>
      </c>
      <c r="F46" t="s">
        <v>20</v>
      </c>
      <c r="H46" s="2">
        <v>8.2899999999999996E-5</v>
      </c>
    </row>
    <row r="47" spans="1:10" x14ac:dyDescent="0.25">
      <c r="A47" t="s">
        <v>59</v>
      </c>
      <c r="B47" s="2">
        <f t="shared" si="0"/>
        <v>6.3617796890428222E-5</v>
      </c>
      <c r="C47" t="s">
        <v>61</v>
      </c>
      <c r="D47" t="s">
        <v>62</v>
      </c>
      <c r="F47" t="s">
        <v>20</v>
      </c>
      <c r="H47" s="2">
        <v>8.2899999999999996E-5</v>
      </c>
    </row>
    <row r="48" spans="1:10" x14ac:dyDescent="0.25">
      <c r="A48" t="s">
        <v>34</v>
      </c>
      <c r="B48" s="2">
        <f t="shared" si="0"/>
        <v>4.4969878139675439E-5</v>
      </c>
      <c r="C48" t="s">
        <v>22</v>
      </c>
      <c r="D48" t="s">
        <v>52</v>
      </c>
      <c r="F48" t="s">
        <v>20</v>
      </c>
      <c r="H48" s="2">
        <v>5.8600000000000001E-5</v>
      </c>
    </row>
    <row r="49" spans="1:8" x14ac:dyDescent="0.25">
      <c r="A49" t="s">
        <v>39</v>
      </c>
      <c r="B49" s="2">
        <f t="shared" si="0"/>
        <v>1.358305192956067E-5</v>
      </c>
      <c r="C49" t="s">
        <v>7</v>
      </c>
      <c r="D49" t="s">
        <v>51</v>
      </c>
      <c r="F49" t="s">
        <v>20</v>
      </c>
      <c r="H49" s="2">
        <v>1.77E-5</v>
      </c>
    </row>
    <row r="50" spans="1:8" x14ac:dyDescent="0.25">
      <c r="A50" t="s">
        <v>27</v>
      </c>
      <c r="B50" s="2">
        <f t="shared" si="0"/>
        <v>1.8187476312462591E-4</v>
      </c>
      <c r="C50" t="s">
        <v>7</v>
      </c>
      <c r="D50" t="s">
        <v>51</v>
      </c>
      <c r="F50" t="s">
        <v>20</v>
      </c>
      <c r="H50" s="2">
        <v>2.3699999999999999E-4</v>
      </c>
    </row>
    <row r="51" spans="1:8" x14ac:dyDescent="0.25">
      <c r="A51" t="s">
        <v>44</v>
      </c>
      <c r="B51" s="2">
        <f t="shared" si="0"/>
        <v>7.3440568907285649E-5</v>
      </c>
      <c r="C51" t="s">
        <v>7</v>
      </c>
      <c r="D51" t="s">
        <v>51</v>
      </c>
      <c r="F51" t="s">
        <v>20</v>
      </c>
      <c r="H51" s="2">
        <v>9.5699999999999995E-5</v>
      </c>
    </row>
    <row r="52" spans="1:8" x14ac:dyDescent="0.25">
      <c r="A52" t="s">
        <v>21</v>
      </c>
      <c r="B52" s="2">
        <f t="shared" si="0"/>
        <v>6.7454817209513161E-6</v>
      </c>
      <c r="C52" t="s">
        <v>22</v>
      </c>
      <c r="D52" t="s">
        <v>130</v>
      </c>
      <c r="F52" t="s">
        <v>20</v>
      </c>
      <c r="H52" s="2">
        <v>8.7900000000000005E-6</v>
      </c>
    </row>
    <row r="53" spans="1:8" x14ac:dyDescent="0.25">
      <c r="A53" t="s">
        <v>21</v>
      </c>
      <c r="B53" s="2">
        <f t="shared" si="0"/>
        <v>3.8216722378085953E-5</v>
      </c>
      <c r="C53" t="s">
        <v>22</v>
      </c>
      <c r="D53" t="s">
        <v>49</v>
      </c>
      <c r="F53" t="s">
        <v>20</v>
      </c>
      <c r="H53" s="2">
        <v>4.9799999999999998E-5</v>
      </c>
    </row>
    <row r="55" spans="1:8" x14ac:dyDescent="0.25">
      <c r="A55" s="1" t="s">
        <v>0</v>
      </c>
      <c r="B55" s="1" t="s">
        <v>215</v>
      </c>
    </row>
    <row r="56" spans="1:8" x14ac:dyDescent="0.25">
      <c r="A56" t="s">
        <v>1</v>
      </c>
      <c r="B56" t="s">
        <v>211</v>
      </c>
    </row>
    <row r="57" spans="1:8" x14ac:dyDescent="0.25">
      <c r="A57" t="s">
        <v>212</v>
      </c>
      <c r="B57" t="s">
        <v>213</v>
      </c>
    </row>
    <row r="58" spans="1:8" x14ac:dyDescent="0.25">
      <c r="A58" t="s">
        <v>2</v>
      </c>
      <c r="B58" t="s">
        <v>67</v>
      </c>
    </row>
    <row r="59" spans="1:8" x14ac:dyDescent="0.25">
      <c r="A59" t="s">
        <v>4</v>
      </c>
      <c r="B59">
        <v>1</v>
      </c>
    </row>
    <row r="60" spans="1:8" x14ac:dyDescent="0.25">
      <c r="A60" t="s">
        <v>5</v>
      </c>
      <c r="B60" t="s">
        <v>85</v>
      </c>
    </row>
    <row r="61" spans="1:8" x14ac:dyDescent="0.25">
      <c r="A61" t="s">
        <v>6</v>
      </c>
      <c r="B61" t="s">
        <v>7</v>
      </c>
    </row>
    <row r="62" spans="1:8" x14ac:dyDescent="0.25">
      <c r="A62" s="1" t="s">
        <v>8</v>
      </c>
    </row>
    <row r="63" spans="1:8" s="1" customFormat="1" x14ac:dyDescent="0.25">
      <c r="A63" s="1" t="s">
        <v>9</v>
      </c>
      <c r="B63" s="1" t="s">
        <v>10</v>
      </c>
      <c r="C63" s="1" t="s">
        <v>6</v>
      </c>
      <c r="D63" s="1" t="s">
        <v>18</v>
      </c>
      <c r="E63" s="1" t="s">
        <v>2</v>
      </c>
      <c r="F63" s="1" t="s">
        <v>11</v>
      </c>
      <c r="G63" s="1" t="s">
        <v>5</v>
      </c>
      <c r="H63" s="1" t="s">
        <v>65</v>
      </c>
    </row>
    <row r="64" spans="1:8" x14ac:dyDescent="0.25">
      <c r="A64" t="s">
        <v>215</v>
      </c>
      <c r="B64" s="2">
        <v>1.46</v>
      </c>
      <c r="C64" t="s">
        <v>7</v>
      </c>
      <c r="E64" t="s">
        <v>67</v>
      </c>
      <c r="F64" t="s">
        <v>12</v>
      </c>
      <c r="G64" t="s">
        <v>85</v>
      </c>
      <c r="H64" s="2"/>
    </row>
    <row r="65" spans="1:8" x14ac:dyDescent="0.25">
      <c r="A65" t="s">
        <v>214</v>
      </c>
      <c r="B65" s="2">
        <v>1.53</v>
      </c>
      <c r="C65" t="s">
        <v>7</v>
      </c>
      <c r="E65" t="s">
        <v>67</v>
      </c>
      <c r="F65" t="s">
        <v>13</v>
      </c>
      <c r="G65" t="s">
        <v>66</v>
      </c>
      <c r="H65" s="2"/>
    </row>
    <row r="66" spans="1:8" x14ac:dyDescent="0.25">
      <c r="A66" t="s">
        <v>87</v>
      </c>
      <c r="B66" s="2">
        <v>1.3699999999999999E-3</v>
      </c>
      <c r="C66" t="s">
        <v>7</v>
      </c>
      <c r="E66" t="s">
        <v>14</v>
      </c>
      <c r="F66" t="s">
        <v>13</v>
      </c>
      <c r="G66" t="s">
        <v>86</v>
      </c>
      <c r="H66" s="2"/>
    </row>
    <row r="67" spans="1:8" x14ac:dyDescent="0.25">
      <c r="A67" t="s">
        <v>88</v>
      </c>
      <c r="B67" s="2">
        <v>3.3800000000000002E-5</v>
      </c>
      <c r="C67" t="s">
        <v>7</v>
      </c>
      <c r="E67" t="s">
        <v>3</v>
      </c>
      <c r="F67" t="s">
        <v>13</v>
      </c>
      <c r="G67" t="s">
        <v>89</v>
      </c>
      <c r="H67" s="2"/>
    </row>
    <row r="68" spans="1:8" x14ac:dyDescent="0.25">
      <c r="A68" t="s">
        <v>90</v>
      </c>
      <c r="B68" s="2">
        <v>5.6999999999999998E-4</v>
      </c>
      <c r="C68" t="s">
        <v>7</v>
      </c>
      <c r="E68" t="s">
        <v>14</v>
      </c>
      <c r="F68" t="s">
        <v>13</v>
      </c>
      <c r="G68" t="s">
        <v>91</v>
      </c>
      <c r="H68" s="2"/>
    </row>
    <row r="69" spans="1:8" x14ac:dyDescent="0.25">
      <c r="A69" t="s">
        <v>92</v>
      </c>
      <c r="B69" s="2">
        <v>5.9699999999999996E-6</v>
      </c>
      <c r="C69" t="s">
        <v>7</v>
      </c>
      <c r="E69" t="s">
        <v>3</v>
      </c>
      <c r="F69" t="s">
        <v>13</v>
      </c>
      <c r="G69" t="s">
        <v>93</v>
      </c>
      <c r="H69" s="2"/>
    </row>
    <row r="70" spans="1:8" x14ac:dyDescent="0.25">
      <c r="A70" t="s">
        <v>94</v>
      </c>
      <c r="B70" s="2">
        <v>4.5999999999999999E-7</v>
      </c>
      <c r="C70" t="s">
        <v>7</v>
      </c>
      <c r="E70" t="s">
        <v>14</v>
      </c>
      <c r="F70" t="s">
        <v>13</v>
      </c>
      <c r="G70" t="s">
        <v>95</v>
      </c>
      <c r="H70" s="2"/>
    </row>
    <row r="71" spans="1:8" x14ac:dyDescent="0.25">
      <c r="A71" t="s">
        <v>96</v>
      </c>
      <c r="B71" s="2">
        <v>3.2899999999999998E-6</v>
      </c>
      <c r="C71" t="s">
        <v>7</v>
      </c>
      <c r="E71" t="s">
        <v>3</v>
      </c>
      <c r="F71" t="s">
        <v>13</v>
      </c>
      <c r="G71" t="s">
        <v>97</v>
      </c>
      <c r="H71" s="2"/>
    </row>
    <row r="72" spans="1:8" x14ac:dyDescent="0.25">
      <c r="A72" t="s">
        <v>98</v>
      </c>
      <c r="B72" s="2">
        <v>4.0000000000000002E-9</v>
      </c>
      <c r="C72" t="s">
        <v>7</v>
      </c>
      <c r="E72" t="s">
        <v>3</v>
      </c>
      <c r="F72" t="s">
        <v>13</v>
      </c>
      <c r="G72" t="s">
        <v>99</v>
      </c>
      <c r="H72" s="2"/>
    </row>
    <row r="73" spans="1:8" x14ac:dyDescent="0.25">
      <c r="A73" t="s">
        <v>100</v>
      </c>
      <c r="B73" s="2">
        <v>1.2999999999999999E-2</v>
      </c>
      <c r="C73" t="s">
        <v>7</v>
      </c>
      <c r="E73" t="s">
        <v>67</v>
      </c>
      <c r="F73" t="s">
        <v>13</v>
      </c>
      <c r="G73" t="s">
        <v>101</v>
      </c>
      <c r="H73" s="2"/>
    </row>
    <row r="74" spans="1:8" x14ac:dyDescent="0.25">
      <c r="A74" t="s">
        <v>102</v>
      </c>
      <c r="B74" s="2">
        <v>2.5000000000000001E-11</v>
      </c>
      <c r="C74" t="s">
        <v>6</v>
      </c>
      <c r="E74" t="s">
        <v>3</v>
      </c>
      <c r="F74" t="s">
        <v>13</v>
      </c>
      <c r="G74" t="s">
        <v>103</v>
      </c>
      <c r="H74" s="2"/>
    </row>
    <row r="75" spans="1:8" x14ac:dyDescent="0.25">
      <c r="A75" t="s">
        <v>63</v>
      </c>
      <c r="B75" s="2">
        <v>2.2899999999999999E-3</v>
      </c>
      <c r="C75" t="s">
        <v>15</v>
      </c>
      <c r="E75" t="s">
        <v>67</v>
      </c>
      <c r="F75" t="s">
        <v>13</v>
      </c>
      <c r="G75" t="s">
        <v>64</v>
      </c>
      <c r="H75" s="2"/>
    </row>
    <row r="76" spans="1:8" x14ac:dyDescent="0.25">
      <c r="A76" t="s">
        <v>29</v>
      </c>
      <c r="B76" s="2">
        <v>2.5000000000000001E-2</v>
      </c>
      <c r="C76" t="s">
        <v>15</v>
      </c>
      <c r="E76" t="s">
        <v>67</v>
      </c>
      <c r="F76" t="s">
        <v>13</v>
      </c>
      <c r="G76" t="s">
        <v>16</v>
      </c>
      <c r="H76" s="2"/>
    </row>
    <row r="77" spans="1:8" x14ac:dyDescent="0.25">
      <c r="A77" t="s">
        <v>104</v>
      </c>
      <c r="B77" s="2">
        <v>6.5500000000000003E-2</v>
      </c>
      <c r="C77" t="s">
        <v>17</v>
      </c>
      <c r="E77" t="s">
        <v>14</v>
      </c>
      <c r="F77" t="s">
        <v>13</v>
      </c>
      <c r="G77" t="s">
        <v>105</v>
      </c>
      <c r="H77" s="2"/>
    </row>
    <row r="78" spans="1:8" x14ac:dyDescent="0.25">
      <c r="A78" t="s">
        <v>106</v>
      </c>
      <c r="B78" s="2">
        <v>2.3300000000000001E-2</v>
      </c>
      <c r="C78" t="s">
        <v>17</v>
      </c>
      <c r="E78" t="s">
        <v>14</v>
      </c>
      <c r="F78" t="s">
        <v>13</v>
      </c>
      <c r="G78" t="s">
        <v>107</v>
      </c>
      <c r="H78" s="2"/>
    </row>
    <row r="79" spans="1:8" x14ac:dyDescent="0.25">
      <c r="A79" t="s">
        <v>108</v>
      </c>
      <c r="B79" s="2">
        <v>2.1600000000000001E-2</v>
      </c>
      <c r="C79" t="s">
        <v>7</v>
      </c>
      <c r="E79" t="s">
        <v>3</v>
      </c>
      <c r="F79" t="s">
        <v>13</v>
      </c>
      <c r="G79" t="s">
        <v>109</v>
      </c>
      <c r="H79" s="2"/>
    </row>
    <row r="80" spans="1:8" x14ac:dyDescent="0.25">
      <c r="A80" t="s">
        <v>110</v>
      </c>
      <c r="B80" s="2">
        <v>-8.6599999999999995E-8</v>
      </c>
      <c r="C80" t="s">
        <v>7</v>
      </c>
      <c r="E80" t="s">
        <v>14</v>
      </c>
      <c r="F80" t="s">
        <v>13</v>
      </c>
      <c r="G80" t="s">
        <v>111</v>
      </c>
      <c r="H80" s="2"/>
    </row>
    <row r="81" spans="1:8" x14ac:dyDescent="0.25">
      <c r="A81" t="s">
        <v>112</v>
      </c>
      <c r="B81" s="2">
        <v>-3.2600000000000001E-6</v>
      </c>
      <c r="C81" t="s">
        <v>7</v>
      </c>
      <c r="E81" t="s">
        <v>14</v>
      </c>
      <c r="F81" t="s">
        <v>13</v>
      </c>
      <c r="G81" t="s">
        <v>113</v>
      </c>
      <c r="H81" s="2"/>
    </row>
    <row r="82" spans="1:8" x14ac:dyDescent="0.25">
      <c r="A82" t="s">
        <v>114</v>
      </c>
      <c r="B82" s="2">
        <v>-1.23E-7</v>
      </c>
      <c r="C82" t="s">
        <v>7</v>
      </c>
      <c r="E82" t="s">
        <v>14</v>
      </c>
      <c r="F82" t="s">
        <v>13</v>
      </c>
      <c r="G82" t="s">
        <v>115</v>
      </c>
      <c r="H82" s="2"/>
    </row>
    <row r="83" spans="1:8" x14ac:dyDescent="0.25">
      <c r="A83" t="s">
        <v>38</v>
      </c>
      <c r="B83" s="2">
        <v>6.2000000000000002E-12</v>
      </c>
      <c r="C83" t="s">
        <v>7</v>
      </c>
      <c r="D83" t="s">
        <v>50</v>
      </c>
      <c r="F83" t="s">
        <v>20</v>
      </c>
      <c r="H83" s="2"/>
    </row>
    <row r="84" spans="1:8" x14ac:dyDescent="0.25">
      <c r="A84" t="s">
        <v>37</v>
      </c>
      <c r="B84" s="2">
        <v>2.1E-10</v>
      </c>
      <c r="C84" t="s">
        <v>7</v>
      </c>
      <c r="D84" t="s">
        <v>130</v>
      </c>
      <c r="F84" t="s">
        <v>20</v>
      </c>
      <c r="H84" s="2"/>
    </row>
    <row r="85" spans="1:8" x14ac:dyDescent="0.25">
      <c r="A85" t="s">
        <v>35</v>
      </c>
      <c r="B85" s="2">
        <v>3.1000000000000001E-12</v>
      </c>
      <c r="C85" t="s">
        <v>7</v>
      </c>
      <c r="D85" t="s">
        <v>50</v>
      </c>
      <c r="F85" t="s">
        <v>20</v>
      </c>
      <c r="H85" s="2"/>
    </row>
    <row r="86" spans="1:8" x14ac:dyDescent="0.25">
      <c r="A86" t="s">
        <v>19</v>
      </c>
      <c r="B86" s="2">
        <f>(0.0237/(0.0237+0.000424770660780544))*0.0245</f>
        <v>2.4068622585662891E-2</v>
      </c>
      <c r="C86" t="s">
        <v>7</v>
      </c>
      <c r="D86" t="s">
        <v>130</v>
      </c>
      <c r="F86" t="s">
        <v>20</v>
      </c>
      <c r="H86" s="2"/>
    </row>
    <row r="87" spans="1:8" x14ac:dyDescent="0.25">
      <c r="A87" t="s">
        <v>19</v>
      </c>
      <c r="B87" s="2">
        <f>(0.000424770660780544/(0.0237+0.000424770660780544))*0.0245</f>
        <v>4.3137741433711186E-4</v>
      </c>
      <c r="C87" t="s">
        <v>7</v>
      </c>
      <c r="D87" t="s">
        <v>51</v>
      </c>
      <c r="F87" t="s">
        <v>20</v>
      </c>
      <c r="H87" s="2"/>
    </row>
    <row r="88" spans="1:8" x14ac:dyDescent="0.25">
      <c r="A88" t="s">
        <v>116</v>
      </c>
      <c r="B88" s="2">
        <f>(0.00021/(0.00021+1.1703573561119E-08))* 0.00021</f>
        <v>2.0998829707865793E-4</v>
      </c>
      <c r="C88" t="s">
        <v>7</v>
      </c>
      <c r="D88" t="s">
        <v>130</v>
      </c>
      <c r="F88" t="s">
        <v>20</v>
      </c>
      <c r="H88" s="2"/>
    </row>
    <row r="89" spans="1:8" x14ac:dyDescent="0.25">
      <c r="A89" t="s">
        <v>116</v>
      </c>
      <c r="B89" s="2">
        <f>(1.1703573561119E-08/(0.00021+1.1703573561119E-08))* 0.00021</f>
        <v>1.1702921342067539E-8</v>
      </c>
      <c r="C89" t="s">
        <v>7</v>
      </c>
      <c r="D89" t="s">
        <v>51</v>
      </c>
      <c r="F89" t="s">
        <v>20</v>
      </c>
      <c r="H89" s="2"/>
    </row>
    <row r="90" spans="1:8" x14ac:dyDescent="0.25">
      <c r="A90" t="s">
        <v>32</v>
      </c>
      <c r="B90" s="2">
        <v>2.7000000000000002E-9</v>
      </c>
      <c r="C90" t="s">
        <v>7</v>
      </c>
      <c r="D90" t="s">
        <v>130</v>
      </c>
      <c r="F90" t="s">
        <v>20</v>
      </c>
      <c r="H90" s="2"/>
    </row>
    <row r="91" spans="1:8" x14ac:dyDescent="0.25">
      <c r="A91" t="s">
        <v>33</v>
      </c>
      <c r="B91" s="2">
        <v>4.9600000000000002E-11</v>
      </c>
      <c r="C91" t="s">
        <v>7</v>
      </c>
      <c r="D91" t="s">
        <v>50</v>
      </c>
      <c r="F91" t="s">
        <v>20</v>
      </c>
      <c r="H91" s="2"/>
    </row>
    <row r="92" spans="1:8" x14ac:dyDescent="0.25">
      <c r="A92" t="s">
        <v>31</v>
      </c>
      <c r="B92" s="2">
        <v>6.2000000000000002E-12</v>
      </c>
      <c r="C92" t="s">
        <v>7</v>
      </c>
      <c r="D92" t="s">
        <v>50</v>
      </c>
      <c r="F92" t="s">
        <v>20</v>
      </c>
      <c r="H92" s="2"/>
    </row>
    <row r="93" spans="1:8" x14ac:dyDescent="0.25">
      <c r="A93" t="s">
        <v>48</v>
      </c>
      <c r="B93" s="2">
        <v>4.5999999999999998E-9</v>
      </c>
      <c r="C93" t="s">
        <v>7</v>
      </c>
      <c r="D93" t="s">
        <v>130</v>
      </c>
      <c r="F93" t="s">
        <v>20</v>
      </c>
      <c r="H93" s="2"/>
    </row>
    <row r="94" spans="1:8" x14ac:dyDescent="0.25">
      <c r="A94" t="s">
        <v>30</v>
      </c>
      <c r="B94" s="2">
        <v>6.2000000000000002E-12</v>
      </c>
      <c r="C94" t="s">
        <v>7</v>
      </c>
      <c r="D94" t="s">
        <v>50</v>
      </c>
      <c r="F94" t="s">
        <v>20</v>
      </c>
      <c r="H94" s="2"/>
    </row>
    <row r="95" spans="1:8" x14ac:dyDescent="0.25">
      <c r="A95" t="s">
        <v>117</v>
      </c>
      <c r="B95" s="2">
        <v>1.5E-9</v>
      </c>
      <c r="C95" t="s">
        <v>7</v>
      </c>
      <c r="D95" t="s">
        <v>51</v>
      </c>
      <c r="F95" t="s">
        <v>20</v>
      </c>
      <c r="H95" s="2"/>
    </row>
    <row r="96" spans="1:8" x14ac:dyDescent="0.25">
      <c r="A96" t="s">
        <v>118</v>
      </c>
      <c r="B96" s="2">
        <v>5.7000000000000003E-15</v>
      </c>
      <c r="C96" t="s">
        <v>7</v>
      </c>
      <c r="D96" t="s">
        <v>130</v>
      </c>
      <c r="F96" t="s">
        <v>20</v>
      </c>
      <c r="H96" s="2"/>
    </row>
    <row r="97" spans="1:8" x14ac:dyDescent="0.25">
      <c r="A97" t="s">
        <v>119</v>
      </c>
      <c r="B97" s="2">
        <v>2.2500000000000001E-5</v>
      </c>
      <c r="C97" t="s">
        <v>7</v>
      </c>
      <c r="D97" t="s">
        <v>130</v>
      </c>
      <c r="F97" t="s">
        <v>20</v>
      </c>
      <c r="H97" s="2"/>
    </row>
    <row r="98" spans="1:8" x14ac:dyDescent="0.25">
      <c r="A98" t="s">
        <v>120</v>
      </c>
      <c r="B98" s="2">
        <f xml:space="preserve"> (0.000025/(0.000025+1.10897114448942E-07))*0.0000252</f>
        <v>2.5088709380976064E-5</v>
      </c>
      <c r="C98" t="s">
        <v>7</v>
      </c>
      <c r="D98" t="s">
        <v>130</v>
      </c>
      <c r="F98" t="s">
        <v>20</v>
      </c>
      <c r="H98" s="2"/>
    </row>
    <row r="99" spans="1:8" x14ac:dyDescent="0.25">
      <c r="A99" t="s">
        <v>120</v>
      </c>
      <c r="B99" s="2">
        <f xml:space="preserve"> (1.10897114448942E-07/(0.000025+1.10897114448942E-07))*0.0000252</f>
        <v>1.1129061902393389E-7</v>
      </c>
      <c r="C99" t="s">
        <v>7</v>
      </c>
      <c r="D99" t="s">
        <v>51</v>
      </c>
      <c r="F99" t="s">
        <v>20</v>
      </c>
      <c r="H99" s="2"/>
    </row>
    <row r="100" spans="1:8" x14ac:dyDescent="0.25">
      <c r="A100" t="s">
        <v>121</v>
      </c>
      <c r="B100" s="2">
        <f>(0.0000199/(0.0000199+2.59429822928332E-07))*0.0000204</f>
        <v>2.0137474301891281E-5</v>
      </c>
      <c r="C100" t="s">
        <v>7</v>
      </c>
      <c r="D100" t="s">
        <v>130</v>
      </c>
      <c r="F100" t="s">
        <v>20</v>
      </c>
      <c r="H100" s="2"/>
    </row>
    <row r="101" spans="1:8" x14ac:dyDescent="0.25">
      <c r="A101" t="s">
        <v>121</v>
      </c>
      <c r="B101" s="2">
        <f>(2.59429822928332E-07/(0.0000199+2.59429822928332E-07))*0.0000204</f>
        <v>2.6252569810871818E-7</v>
      </c>
      <c r="C101" t="s">
        <v>7</v>
      </c>
      <c r="D101" t="s">
        <v>51</v>
      </c>
      <c r="F101" t="s">
        <v>20</v>
      </c>
      <c r="H101" s="2"/>
    </row>
    <row r="102" spans="1:8" x14ac:dyDescent="0.25">
      <c r="A102" t="s">
        <v>47</v>
      </c>
      <c r="B102" s="2">
        <v>1.18E-8</v>
      </c>
      <c r="C102" t="s">
        <v>7</v>
      </c>
      <c r="D102" t="s">
        <v>50</v>
      </c>
      <c r="F102" t="s">
        <v>20</v>
      </c>
      <c r="H102" s="2"/>
    </row>
    <row r="103" spans="1:8" x14ac:dyDescent="0.25">
      <c r="A103" t="s">
        <v>45</v>
      </c>
      <c r="B103" s="2">
        <v>6.6500000000000007E-8</v>
      </c>
      <c r="C103" t="s">
        <v>7</v>
      </c>
      <c r="D103" t="s">
        <v>130</v>
      </c>
      <c r="F103" t="s">
        <v>20</v>
      </c>
      <c r="H103" s="2"/>
    </row>
    <row r="104" spans="1:8" x14ac:dyDescent="0.25">
      <c r="A104" t="s">
        <v>45</v>
      </c>
      <c r="B104" s="2">
        <v>6.2000000000000002E-12</v>
      </c>
      <c r="C104" t="s">
        <v>7</v>
      </c>
      <c r="D104" t="s">
        <v>50</v>
      </c>
      <c r="F104" t="s">
        <v>20</v>
      </c>
      <c r="H104" s="2"/>
    </row>
    <row r="105" spans="1:8" x14ac:dyDescent="0.25">
      <c r="A105" t="s">
        <v>46</v>
      </c>
      <c r="B105" s="2">
        <v>1.86E-9</v>
      </c>
      <c r="C105" t="s">
        <v>7</v>
      </c>
      <c r="D105" t="s">
        <v>50</v>
      </c>
      <c r="F105" t="s">
        <v>20</v>
      </c>
      <c r="H105" s="2"/>
    </row>
    <row r="106" spans="1:8" x14ac:dyDescent="0.25">
      <c r="A106" t="s">
        <v>46</v>
      </c>
      <c r="B106" s="2">
        <v>2.3000000000000001E-8</v>
      </c>
      <c r="C106" t="s">
        <v>7</v>
      </c>
      <c r="D106" t="s">
        <v>130</v>
      </c>
      <c r="F106" t="s">
        <v>20</v>
      </c>
      <c r="H106" s="2"/>
    </row>
    <row r="107" spans="1:8" x14ac:dyDescent="0.25">
      <c r="A107" t="s">
        <v>40</v>
      </c>
      <c r="B107" s="2">
        <f xml:space="preserve"> (0.00000000025/(0.00000000025+5.53572086952709E-11))*0.000000000349</f>
        <v>2.8573093254553073E-10</v>
      </c>
      <c r="C107" t="s">
        <v>7</v>
      </c>
      <c r="D107" t="s">
        <v>130</v>
      </c>
      <c r="F107" t="s">
        <v>20</v>
      </c>
      <c r="H107" s="2"/>
    </row>
    <row r="108" spans="1:8" x14ac:dyDescent="0.25">
      <c r="A108" t="s">
        <v>40</v>
      </c>
      <c r="B108" s="2">
        <f xml:space="preserve"> (5.53572086952709E-11/(0.00000000025+5.53572086952709E-11))*0.000000000349</f>
        <v>6.3269067454469265E-11</v>
      </c>
      <c r="C108" t="s">
        <v>7</v>
      </c>
      <c r="D108" t="s">
        <v>51</v>
      </c>
      <c r="F108" t="s">
        <v>20</v>
      </c>
      <c r="H108" s="2"/>
    </row>
    <row r="109" spans="1:8" x14ac:dyDescent="0.25">
      <c r="A109" t="s">
        <v>40</v>
      </c>
      <c r="B109" s="2">
        <v>8.06E-13</v>
      </c>
      <c r="C109" t="s">
        <v>7</v>
      </c>
      <c r="D109" t="s">
        <v>50</v>
      </c>
      <c r="F109" t="s">
        <v>20</v>
      </c>
      <c r="H109" s="2"/>
    </row>
    <row r="110" spans="1:8" x14ac:dyDescent="0.25">
      <c r="A110" t="s">
        <v>122</v>
      </c>
      <c r="B110" s="2">
        <v>6.0999999999999996E-11</v>
      </c>
      <c r="C110" t="s">
        <v>7</v>
      </c>
      <c r="D110" t="s">
        <v>51</v>
      </c>
      <c r="F110" t="s">
        <v>20</v>
      </c>
      <c r="H110" s="2"/>
    </row>
    <row r="111" spans="1:8" x14ac:dyDescent="0.25">
      <c r="A111" t="s">
        <v>41</v>
      </c>
      <c r="B111" s="2">
        <v>1.4999999999999999E-8</v>
      </c>
      <c r="C111" t="s">
        <v>7</v>
      </c>
      <c r="D111" t="s">
        <v>130</v>
      </c>
      <c r="F111" t="s">
        <v>20</v>
      </c>
      <c r="H111" s="2"/>
    </row>
    <row r="112" spans="1:8" x14ac:dyDescent="0.25">
      <c r="A112" t="s">
        <v>43</v>
      </c>
      <c r="B112" s="2">
        <v>6.2000000000000002E-12</v>
      </c>
      <c r="C112" t="s">
        <v>7</v>
      </c>
      <c r="D112" t="s">
        <v>50</v>
      </c>
      <c r="F112" t="s">
        <v>20</v>
      </c>
      <c r="H112" s="2"/>
    </row>
    <row r="113" spans="1:8" x14ac:dyDescent="0.25">
      <c r="A113" t="s">
        <v>123</v>
      </c>
      <c r="B113" s="2">
        <v>1.14E-8</v>
      </c>
      <c r="C113" t="s">
        <v>7</v>
      </c>
      <c r="D113" t="s">
        <v>50</v>
      </c>
      <c r="F113" t="s">
        <v>20</v>
      </c>
      <c r="H113" s="2"/>
    </row>
    <row r="114" spans="1:8" x14ac:dyDescent="0.25">
      <c r="A114" t="s">
        <v>26</v>
      </c>
      <c r="B114" s="2">
        <f>(0.000315/(0.000315+1.10020168568621E-07))*0.00032</f>
        <v>3.1988827250265439E-4</v>
      </c>
      <c r="C114" t="s">
        <v>7</v>
      </c>
      <c r="D114" t="s">
        <v>130</v>
      </c>
      <c r="F114" t="s">
        <v>20</v>
      </c>
      <c r="H114" s="2"/>
    </row>
    <row r="115" spans="1:8" x14ac:dyDescent="0.25">
      <c r="A115" t="s">
        <v>26</v>
      </c>
      <c r="B115" s="2">
        <f>(1.10020168568621E-07/(0.000315+1.10020168568621E-07))*0.00032</f>
        <v>1.1172749734560954E-7</v>
      </c>
      <c r="C115" t="s">
        <v>7</v>
      </c>
      <c r="D115" t="s">
        <v>51</v>
      </c>
      <c r="F115" t="s">
        <v>20</v>
      </c>
      <c r="H115" s="2"/>
    </row>
    <row r="116" spans="1:8" x14ac:dyDescent="0.25">
      <c r="A116" t="s">
        <v>124</v>
      </c>
      <c r="B116" s="2">
        <v>4.1999999999999997E-11</v>
      </c>
      <c r="C116" t="s">
        <v>7</v>
      </c>
      <c r="D116" t="s">
        <v>51</v>
      </c>
      <c r="F116" t="s">
        <v>20</v>
      </c>
      <c r="H116" s="2"/>
    </row>
    <row r="117" spans="1:8" x14ac:dyDescent="0.25">
      <c r="A117" t="s">
        <v>125</v>
      </c>
      <c r="B117" s="2">
        <v>1.8999999999999999E-10</v>
      </c>
      <c r="C117" t="s">
        <v>7</v>
      </c>
      <c r="D117" t="s">
        <v>130</v>
      </c>
      <c r="F117" t="s">
        <v>20</v>
      </c>
      <c r="H117" s="2"/>
    </row>
    <row r="118" spans="1:8" x14ac:dyDescent="0.25">
      <c r="A118" t="s">
        <v>39</v>
      </c>
      <c r="B118" s="2">
        <f>(0.000075/(0.000075+1.89822243677843E-07))* 0.0000753</f>
        <v>7.5109899604462174E-5</v>
      </c>
      <c r="C118" t="s">
        <v>7</v>
      </c>
      <c r="D118" t="s">
        <v>130</v>
      </c>
      <c r="F118" t="s">
        <v>20</v>
      </c>
      <c r="H118" s="2"/>
    </row>
    <row r="119" spans="1:8" x14ac:dyDescent="0.25">
      <c r="A119" t="s">
        <v>39</v>
      </c>
      <c r="B119" s="2">
        <f>(1.89822243677843E-07/(0.000075+1.89822243677843E-07))* 0.0000753</f>
        <v>1.901003955378206E-7</v>
      </c>
      <c r="C119" t="s">
        <v>7</v>
      </c>
      <c r="D119" t="s">
        <v>51</v>
      </c>
      <c r="F119" t="s">
        <v>20</v>
      </c>
      <c r="H119" s="2"/>
    </row>
    <row r="120" spans="1:8" x14ac:dyDescent="0.25">
      <c r="A120" t="s">
        <v>27</v>
      </c>
      <c r="B120" s="2">
        <v>5.8599999999999998E-7</v>
      </c>
      <c r="C120" t="s">
        <v>7</v>
      </c>
      <c r="D120" t="s">
        <v>51</v>
      </c>
      <c r="F120" t="s">
        <v>20</v>
      </c>
      <c r="H120" s="2"/>
    </row>
    <row r="121" spans="1:8" x14ac:dyDescent="0.25">
      <c r="A121" t="s">
        <v>44</v>
      </c>
      <c r="B121" s="2">
        <v>4.01E-7</v>
      </c>
      <c r="C121" t="s">
        <v>7</v>
      </c>
      <c r="D121" t="s">
        <v>51</v>
      </c>
      <c r="F121" t="s">
        <v>20</v>
      </c>
      <c r="H121" s="2"/>
    </row>
    <row r="122" spans="1:8" x14ac:dyDescent="0.25">
      <c r="A122" t="s">
        <v>126</v>
      </c>
      <c r="B122" s="2">
        <v>7.4400000000000002E-10</v>
      </c>
      <c r="C122" t="s">
        <v>7</v>
      </c>
      <c r="D122" t="s">
        <v>50</v>
      </c>
      <c r="F122" t="s">
        <v>20</v>
      </c>
      <c r="H122" s="2"/>
    </row>
    <row r="123" spans="1:8" x14ac:dyDescent="0.25">
      <c r="A123" t="s">
        <v>127</v>
      </c>
      <c r="B123" s="2">
        <v>5.64E-11</v>
      </c>
      <c r="C123" t="s">
        <v>7</v>
      </c>
      <c r="D123" t="s">
        <v>51</v>
      </c>
      <c r="F123" t="s">
        <v>20</v>
      </c>
      <c r="H123" s="2"/>
    </row>
    <row r="124" spans="1:8" x14ac:dyDescent="0.25">
      <c r="A124" t="s">
        <v>128</v>
      </c>
      <c r="B124" s="2">
        <f>(0.000134/(0.000134+5.26350225251074E-07))*0.000131</f>
        <v>1.3048744703626883E-4</v>
      </c>
      <c r="C124" t="s">
        <v>7</v>
      </c>
      <c r="D124" t="s">
        <v>130</v>
      </c>
      <c r="F124" t="s">
        <v>20</v>
      </c>
      <c r="H124" s="2"/>
    </row>
    <row r="125" spans="1:8" x14ac:dyDescent="0.25">
      <c r="A125" t="s">
        <v>128</v>
      </c>
      <c r="B125" s="2">
        <f>(5.26350225251074E-07/(0.000134+5.26350225251074E-07))*0.000131</f>
        <v>5.1255296373117686E-7</v>
      </c>
      <c r="C125" t="s">
        <v>7</v>
      </c>
      <c r="D125" t="s">
        <v>51</v>
      </c>
      <c r="F125" t="s">
        <v>20</v>
      </c>
      <c r="H125" s="2"/>
    </row>
    <row r="126" spans="1:8" x14ac:dyDescent="0.25">
      <c r="A126" t="s">
        <v>129</v>
      </c>
      <c r="B126" s="2">
        <v>3.9699999999999998E-8</v>
      </c>
      <c r="C126" t="s">
        <v>7</v>
      </c>
      <c r="D126" t="s">
        <v>50</v>
      </c>
      <c r="F126" t="s">
        <v>20</v>
      </c>
      <c r="H126" s="2"/>
    </row>
    <row r="127" spans="1:8" x14ac:dyDescent="0.25">
      <c r="A127" t="s">
        <v>21</v>
      </c>
      <c r="B127" s="2">
        <v>1.84E-5</v>
      </c>
      <c r="C127" t="s">
        <v>22</v>
      </c>
      <c r="D127" t="s">
        <v>49</v>
      </c>
      <c r="F127" t="s">
        <v>20</v>
      </c>
      <c r="H127" s="2"/>
    </row>
    <row r="128" spans="1:8" x14ac:dyDescent="0.25">
      <c r="A128" t="s">
        <v>21</v>
      </c>
      <c r="B128" s="2">
        <v>3.2499999999999999E-3</v>
      </c>
      <c r="C128" t="s">
        <v>22</v>
      </c>
      <c r="D128" t="s">
        <v>130</v>
      </c>
      <c r="F128" t="s">
        <v>20</v>
      </c>
      <c r="H128" s="2"/>
    </row>
    <row r="129" spans="1:8" x14ac:dyDescent="0.25">
      <c r="A129" t="s">
        <v>84</v>
      </c>
      <c r="B129" s="2">
        <v>9.0000000000000006E-5</v>
      </c>
      <c r="C129" t="s">
        <v>22</v>
      </c>
      <c r="D129" t="s">
        <v>52</v>
      </c>
      <c r="F129" t="s">
        <v>20</v>
      </c>
      <c r="H129" s="2"/>
    </row>
    <row r="130" spans="1:8" x14ac:dyDescent="0.25">
      <c r="A130" t="s">
        <v>36</v>
      </c>
      <c r="B130" s="2">
        <v>5.62E-8</v>
      </c>
      <c r="C130" t="s">
        <v>7</v>
      </c>
      <c r="D130" t="s">
        <v>130</v>
      </c>
      <c r="F130" t="s">
        <v>20</v>
      </c>
      <c r="H130" s="2"/>
    </row>
    <row r="131" spans="1:8" x14ac:dyDescent="0.25">
      <c r="A131" t="s">
        <v>42</v>
      </c>
      <c r="B131" s="2">
        <v>2.4800000000000001E-11</v>
      </c>
      <c r="C131" t="s">
        <v>7</v>
      </c>
      <c r="D131" t="s">
        <v>50</v>
      </c>
      <c r="F131" t="s">
        <v>20</v>
      </c>
      <c r="H131" s="2"/>
    </row>
    <row r="132" spans="1:8" x14ac:dyDescent="0.25">
      <c r="H132" s="2"/>
    </row>
    <row r="133" spans="1:8" x14ac:dyDescent="0.25">
      <c r="A133" s="1" t="s">
        <v>0</v>
      </c>
      <c r="B133" s="1" t="s">
        <v>132</v>
      </c>
    </row>
    <row r="134" spans="1:8" x14ac:dyDescent="0.25">
      <c r="A134" t="s">
        <v>1</v>
      </c>
      <c r="B134" t="s">
        <v>216</v>
      </c>
    </row>
    <row r="135" spans="1:8" x14ac:dyDescent="0.25">
      <c r="A135" t="s">
        <v>212</v>
      </c>
      <c r="B135" t="s">
        <v>213</v>
      </c>
    </row>
    <row r="136" spans="1:8" x14ac:dyDescent="0.25">
      <c r="A136" t="s">
        <v>2</v>
      </c>
      <c r="B136" t="s">
        <v>67</v>
      </c>
    </row>
    <row r="137" spans="1:8" x14ac:dyDescent="0.25">
      <c r="A137" t="s">
        <v>4</v>
      </c>
      <c r="B137">
        <v>1</v>
      </c>
    </row>
    <row r="138" spans="1:8" x14ac:dyDescent="0.25">
      <c r="A138" t="s">
        <v>5</v>
      </c>
      <c r="B138" t="s">
        <v>131</v>
      </c>
    </row>
    <row r="139" spans="1:8" x14ac:dyDescent="0.25">
      <c r="A139" t="s">
        <v>6</v>
      </c>
      <c r="B139" t="s">
        <v>7</v>
      </c>
    </row>
    <row r="140" spans="1:8" x14ac:dyDescent="0.25">
      <c r="A140" s="1" t="s">
        <v>8</v>
      </c>
    </row>
    <row r="141" spans="1:8" s="1" customFormat="1" x14ac:dyDescent="0.25">
      <c r="A141" s="1" t="s">
        <v>9</v>
      </c>
      <c r="B141" s="1" t="s">
        <v>10</v>
      </c>
      <c r="C141" s="1" t="s">
        <v>6</v>
      </c>
      <c r="D141" s="1" t="s">
        <v>18</v>
      </c>
      <c r="E141" s="1" t="s">
        <v>2</v>
      </c>
      <c r="F141" s="1" t="s">
        <v>11</v>
      </c>
      <c r="G141" s="1" t="s">
        <v>5</v>
      </c>
      <c r="H141" s="1" t="s">
        <v>65</v>
      </c>
    </row>
    <row r="142" spans="1:8" x14ac:dyDescent="0.25">
      <c r="A142" t="s">
        <v>132</v>
      </c>
      <c r="B142" s="2">
        <v>1.32</v>
      </c>
      <c r="C142" t="s">
        <v>7</v>
      </c>
      <c r="E142" t="s">
        <v>67</v>
      </c>
      <c r="F142" t="s">
        <v>12</v>
      </c>
      <c r="G142" t="s">
        <v>131</v>
      </c>
      <c r="H142" s="2"/>
    </row>
    <row r="143" spans="1:8" x14ac:dyDescent="0.25">
      <c r="A143" t="s">
        <v>215</v>
      </c>
      <c r="B143">
        <v>1.46</v>
      </c>
      <c r="C143" t="s">
        <v>7</v>
      </c>
      <c r="E143" t="s">
        <v>67</v>
      </c>
      <c r="F143" t="s">
        <v>13</v>
      </c>
      <c r="G143" t="s">
        <v>85</v>
      </c>
    </row>
    <row r="144" spans="1:8" x14ac:dyDescent="0.25">
      <c r="A144" t="s">
        <v>142</v>
      </c>
      <c r="B144" s="2">
        <v>3.0000000000000001E-3</v>
      </c>
      <c r="C144" t="s">
        <v>7</v>
      </c>
      <c r="E144" t="s">
        <v>3</v>
      </c>
      <c r="F144" t="s">
        <v>13</v>
      </c>
      <c r="G144" t="s">
        <v>133</v>
      </c>
    </row>
    <row r="145" spans="1:7" x14ac:dyDescent="0.25">
      <c r="A145" t="s">
        <v>143</v>
      </c>
      <c r="B145" s="2">
        <v>3.9999999999999998E-11</v>
      </c>
      <c r="C145" t="s">
        <v>6</v>
      </c>
      <c r="E145" t="s">
        <v>3</v>
      </c>
      <c r="F145" t="s">
        <v>13</v>
      </c>
      <c r="G145" t="s">
        <v>134</v>
      </c>
    </row>
    <row r="146" spans="1:7" x14ac:dyDescent="0.25">
      <c r="A146" t="s">
        <v>144</v>
      </c>
      <c r="B146" s="2">
        <v>9.5999999999999992E-3</v>
      </c>
      <c r="C146" t="s">
        <v>7</v>
      </c>
      <c r="E146" t="s">
        <v>14</v>
      </c>
      <c r="F146" t="s">
        <v>13</v>
      </c>
      <c r="G146" t="s">
        <v>135</v>
      </c>
    </row>
    <row r="147" spans="1:7" x14ac:dyDescent="0.25">
      <c r="A147" t="s">
        <v>145</v>
      </c>
      <c r="B147" s="2">
        <v>-9.2799999999999994E-2</v>
      </c>
      <c r="C147" t="s">
        <v>7</v>
      </c>
      <c r="E147" t="s">
        <v>14</v>
      </c>
      <c r="F147" t="s">
        <v>13</v>
      </c>
      <c r="G147" t="s">
        <v>136</v>
      </c>
    </row>
    <row r="148" spans="1:7" x14ac:dyDescent="0.25">
      <c r="A148" t="s">
        <v>29</v>
      </c>
      <c r="B148">
        <v>0.42</v>
      </c>
      <c r="C148" t="s">
        <v>15</v>
      </c>
      <c r="E148" t="s">
        <v>67</v>
      </c>
      <c r="F148" t="s">
        <v>13</v>
      </c>
      <c r="G148" t="s">
        <v>16</v>
      </c>
    </row>
    <row r="149" spans="1:7" x14ac:dyDescent="0.25">
      <c r="A149" t="s">
        <v>100</v>
      </c>
      <c r="B149" s="2">
        <v>1.4E-2</v>
      </c>
      <c r="C149" t="s">
        <v>7</v>
      </c>
      <c r="E149" t="s">
        <v>67</v>
      </c>
      <c r="F149" t="s">
        <v>13</v>
      </c>
      <c r="G149" t="s">
        <v>101</v>
      </c>
    </row>
    <row r="150" spans="1:7" x14ac:dyDescent="0.25">
      <c r="A150" t="s">
        <v>146</v>
      </c>
      <c r="B150" s="2">
        <v>-5.0000000000000001E-3</v>
      </c>
      <c r="C150" t="s">
        <v>7</v>
      </c>
      <c r="E150" t="s">
        <v>14</v>
      </c>
      <c r="F150" t="s">
        <v>13</v>
      </c>
      <c r="G150" t="s">
        <v>137</v>
      </c>
    </row>
    <row r="151" spans="1:7" x14ac:dyDescent="0.25">
      <c r="A151" t="s">
        <v>147</v>
      </c>
      <c r="B151" s="2">
        <v>2.5000000000000001E-2</v>
      </c>
      <c r="C151" t="s">
        <v>22</v>
      </c>
      <c r="E151" t="s">
        <v>14</v>
      </c>
      <c r="F151" t="s">
        <v>13</v>
      </c>
      <c r="G151" t="s">
        <v>138</v>
      </c>
    </row>
    <row r="152" spans="1:7" x14ac:dyDescent="0.25">
      <c r="A152" t="s">
        <v>148</v>
      </c>
      <c r="B152" s="2">
        <v>5.0700000000000002E-2</v>
      </c>
      <c r="C152" t="s">
        <v>7</v>
      </c>
      <c r="E152" t="s">
        <v>14</v>
      </c>
      <c r="F152" t="s">
        <v>13</v>
      </c>
      <c r="G152" t="s">
        <v>139</v>
      </c>
    </row>
    <row r="153" spans="1:7" x14ac:dyDescent="0.25">
      <c r="A153" t="s">
        <v>149</v>
      </c>
      <c r="B153" s="2">
        <v>5.5E-2</v>
      </c>
      <c r="C153" t="s">
        <v>7</v>
      </c>
      <c r="E153" t="s">
        <v>14</v>
      </c>
      <c r="F153" t="s">
        <v>13</v>
      </c>
      <c r="G153" t="s">
        <v>140</v>
      </c>
    </row>
    <row r="154" spans="1:7" x14ac:dyDescent="0.25">
      <c r="A154" t="s">
        <v>150</v>
      </c>
      <c r="B154" s="2">
        <v>1.35E-2</v>
      </c>
      <c r="C154" t="s">
        <v>7</v>
      </c>
      <c r="E154" t="s">
        <v>3</v>
      </c>
      <c r="F154" t="s">
        <v>13</v>
      </c>
      <c r="G154" t="s">
        <v>141</v>
      </c>
    </row>
    <row r="155" spans="1:7" x14ac:dyDescent="0.25">
      <c r="A155" t="s">
        <v>151</v>
      </c>
      <c r="B155" s="2">
        <v>2.3099999999999999E-6</v>
      </c>
      <c r="C155" t="s">
        <v>7</v>
      </c>
      <c r="D155" t="s">
        <v>130</v>
      </c>
      <c r="F155" t="s">
        <v>20</v>
      </c>
    </row>
    <row r="156" spans="1:7" x14ac:dyDescent="0.25">
      <c r="A156" t="s">
        <v>37</v>
      </c>
      <c r="B156" s="2">
        <v>3.6500000000000003E-8</v>
      </c>
      <c r="C156" t="s">
        <v>7</v>
      </c>
      <c r="D156" t="s">
        <v>130</v>
      </c>
      <c r="F156" t="s">
        <v>20</v>
      </c>
    </row>
    <row r="157" spans="1:7" x14ac:dyDescent="0.25">
      <c r="A157" t="s">
        <v>116</v>
      </c>
      <c r="B157" s="2">
        <v>2.32E-3</v>
      </c>
      <c r="C157" t="s">
        <v>7</v>
      </c>
      <c r="D157" t="s">
        <v>130</v>
      </c>
      <c r="F157" t="s">
        <v>20</v>
      </c>
    </row>
    <row r="158" spans="1:7" x14ac:dyDescent="0.25">
      <c r="A158" t="s">
        <v>32</v>
      </c>
      <c r="B158" s="2">
        <v>1.2500000000000001E-6</v>
      </c>
      <c r="C158" t="s">
        <v>7</v>
      </c>
      <c r="D158" t="s">
        <v>130</v>
      </c>
      <c r="F158" t="s">
        <v>20</v>
      </c>
    </row>
    <row r="159" spans="1:7" x14ac:dyDescent="0.25">
      <c r="A159" t="s">
        <v>48</v>
      </c>
      <c r="B159" s="2">
        <v>2.3099999999999999E-7</v>
      </c>
      <c r="C159" t="s">
        <v>7</v>
      </c>
      <c r="D159" t="s">
        <v>130</v>
      </c>
      <c r="F159" t="s">
        <v>20</v>
      </c>
    </row>
    <row r="160" spans="1:7" x14ac:dyDescent="0.25">
      <c r="A160" t="s">
        <v>118</v>
      </c>
      <c r="B160" s="2">
        <v>4.5399999999999996E-12</v>
      </c>
      <c r="C160" t="s">
        <v>7</v>
      </c>
      <c r="D160" t="s">
        <v>130</v>
      </c>
      <c r="F160" t="s">
        <v>20</v>
      </c>
    </row>
    <row r="161" spans="1:6" x14ac:dyDescent="0.25">
      <c r="A161" t="s">
        <v>153</v>
      </c>
      <c r="B161" s="2">
        <v>7.7000000000000001E-5</v>
      </c>
      <c r="C161" t="s">
        <v>7</v>
      </c>
      <c r="D161" t="s">
        <v>130</v>
      </c>
      <c r="F161" t="s">
        <v>20</v>
      </c>
    </row>
    <row r="162" spans="1:6" x14ac:dyDescent="0.25">
      <c r="A162" t="s">
        <v>120</v>
      </c>
      <c r="B162" s="2">
        <v>5.2000000000000002E-6</v>
      </c>
      <c r="C162" t="s">
        <v>7</v>
      </c>
      <c r="D162" t="s">
        <v>130</v>
      </c>
      <c r="F162" t="s">
        <v>20</v>
      </c>
    </row>
    <row r="163" spans="1:6" x14ac:dyDescent="0.25">
      <c r="A163" t="s">
        <v>121</v>
      </c>
      <c r="B163" s="2">
        <v>2.3499999999999999E-6</v>
      </c>
      <c r="C163" t="s">
        <v>7</v>
      </c>
      <c r="D163" t="s">
        <v>130</v>
      </c>
      <c r="F163" t="s">
        <v>20</v>
      </c>
    </row>
    <row r="164" spans="1:6" x14ac:dyDescent="0.25">
      <c r="A164" t="s">
        <v>45</v>
      </c>
      <c r="B164" s="2">
        <v>1.81E-6</v>
      </c>
      <c r="C164" t="s">
        <v>7</v>
      </c>
      <c r="D164" t="s">
        <v>130</v>
      </c>
      <c r="F164" t="s">
        <v>20</v>
      </c>
    </row>
    <row r="165" spans="1:6" x14ac:dyDescent="0.25">
      <c r="A165" t="s">
        <v>40</v>
      </c>
      <c r="B165" s="2">
        <v>2.2400000000000002E-6</v>
      </c>
      <c r="C165" t="s">
        <v>7</v>
      </c>
      <c r="D165" t="s">
        <v>130</v>
      </c>
      <c r="F165" t="s">
        <v>20</v>
      </c>
    </row>
    <row r="166" spans="1:6" x14ac:dyDescent="0.25">
      <c r="A166" t="s">
        <v>41</v>
      </c>
      <c r="B166" s="2">
        <v>7.0100000000000004E-7</v>
      </c>
      <c r="C166" t="s">
        <v>7</v>
      </c>
      <c r="D166" t="s">
        <v>130</v>
      </c>
      <c r="F166" t="s">
        <v>20</v>
      </c>
    </row>
    <row r="167" spans="1:6" x14ac:dyDescent="0.25">
      <c r="A167" t="s">
        <v>26</v>
      </c>
      <c r="B167" s="2">
        <v>1.8000000000000001E-4</v>
      </c>
      <c r="C167" t="s">
        <v>7</v>
      </c>
      <c r="D167" t="s">
        <v>130</v>
      </c>
      <c r="F167" t="s">
        <v>20</v>
      </c>
    </row>
    <row r="168" spans="1:6" x14ac:dyDescent="0.25">
      <c r="A168" t="s">
        <v>125</v>
      </c>
      <c r="B168" s="2">
        <v>3.7300000000000003E-8</v>
      </c>
      <c r="C168" t="s">
        <v>7</v>
      </c>
      <c r="D168" t="s">
        <v>130</v>
      </c>
      <c r="F168" t="s">
        <v>20</v>
      </c>
    </row>
    <row r="169" spans="1:6" x14ac:dyDescent="0.25">
      <c r="A169" t="s">
        <v>39</v>
      </c>
      <c r="B169" s="2">
        <v>1.7000000000000001E-4</v>
      </c>
      <c r="C169" t="s">
        <v>7</v>
      </c>
      <c r="D169" t="s">
        <v>130</v>
      </c>
      <c r="F169" t="s">
        <v>20</v>
      </c>
    </row>
    <row r="170" spans="1:6" x14ac:dyDescent="0.25">
      <c r="A170" t="s">
        <v>27</v>
      </c>
      <c r="B170" s="2">
        <v>5.8600000000000001E-5</v>
      </c>
      <c r="C170" t="s">
        <v>7</v>
      </c>
      <c r="D170" t="s">
        <v>130</v>
      </c>
      <c r="F170" t="s">
        <v>20</v>
      </c>
    </row>
    <row r="171" spans="1:6" x14ac:dyDescent="0.25">
      <c r="A171" t="s">
        <v>44</v>
      </c>
      <c r="B171" s="2">
        <v>1.7000000000000001E-4</v>
      </c>
      <c r="C171" t="s">
        <v>7</v>
      </c>
      <c r="D171" t="s">
        <v>130</v>
      </c>
      <c r="F171" t="s">
        <v>20</v>
      </c>
    </row>
    <row r="172" spans="1:6" x14ac:dyDescent="0.25">
      <c r="A172" t="s">
        <v>154</v>
      </c>
      <c r="B172" s="2">
        <v>2.33E-8</v>
      </c>
      <c r="C172" t="s">
        <v>7</v>
      </c>
      <c r="D172" t="s">
        <v>130</v>
      </c>
      <c r="F172" t="s">
        <v>20</v>
      </c>
    </row>
    <row r="173" spans="1:6" x14ac:dyDescent="0.25">
      <c r="A173" t="s">
        <v>128</v>
      </c>
      <c r="B173" s="2">
        <v>7.7000000000000001E-5</v>
      </c>
      <c r="C173" t="s">
        <v>7</v>
      </c>
      <c r="D173" t="s">
        <v>130</v>
      </c>
      <c r="F173" t="s">
        <v>20</v>
      </c>
    </row>
    <row r="174" spans="1:6" x14ac:dyDescent="0.25">
      <c r="A174" t="s">
        <v>21</v>
      </c>
      <c r="B174" s="2">
        <v>3.2000000000000002E-3</v>
      </c>
      <c r="C174" t="s">
        <v>22</v>
      </c>
      <c r="D174" t="s">
        <v>49</v>
      </c>
      <c r="F174" t="s">
        <v>20</v>
      </c>
    </row>
    <row r="175" spans="1:6" x14ac:dyDescent="0.25">
      <c r="A175" t="s">
        <v>21</v>
      </c>
      <c r="B175" s="2">
        <v>2.0213444046306502E-3</v>
      </c>
      <c r="C175" t="s">
        <v>22</v>
      </c>
      <c r="D175" t="s">
        <v>130</v>
      </c>
      <c r="F175" t="s">
        <v>20</v>
      </c>
    </row>
    <row r="176" spans="1:6" x14ac:dyDescent="0.25">
      <c r="A176" t="s">
        <v>155</v>
      </c>
      <c r="B176" s="2">
        <v>5.2199999999999998E-3</v>
      </c>
      <c r="C176" t="s">
        <v>22</v>
      </c>
      <c r="D176" t="s">
        <v>52</v>
      </c>
      <c r="F176" t="s">
        <v>20</v>
      </c>
    </row>
    <row r="177" spans="1:10" x14ac:dyDescent="0.25">
      <c r="A177" t="s">
        <v>36</v>
      </c>
      <c r="B177" s="2">
        <v>2.2900000000000001E-5</v>
      </c>
      <c r="C177" t="s">
        <v>7</v>
      </c>
      <c r="D177" t="s">
        <v>130</v>
      </c>
      <c r="F177" t="s">
        <v>20</v>
      </c>
    </row>
    <row r="178" spans="1:10" x14ac:dyDescent="0.25">
      <c r="B178" s="2"/>
    </row>
    <row r="179" spans="1:10" x14ac:dyDescent="0.25">
      <c r="A179" s="1" t="s">
        <v>0</v>
      </c>
      <c r="B179" s="1" t="s">
        <v>218</v>
      </c>
    </row>
    <row r="180" spans="1:10" x14ac:dyDescent="0.25">
      <c r="A180" t="s">
        <v>1</v>
      </c>
      <c r="B180" s="5" t="s">
        <v>217</v>
      </c>
    </row>
    <row r="181" spans="1:10" x14ac:dyDescent="0.25">
      <c r="A181" t="s">
        <v>212</v>
      </c>
      <c r="B181" t="s">
        <v>213</v>
      </c>
    </row>
    <row r="182" spans="1:10" x14ac:dyDescent="0.25">
      <c r="A182" t="s">
        <v>2</v>
      </c>
      <c r="B182" t="s">
        <v>67</v>
      </c>
    </row>
    <row r="183" spans="1:10" x14ac:dyDescent="0.25">
      <c r="A183" t="s">
        <v>4</v>
      </c>
      <c r="B183">
        <v>1</v>
      </c>
    </row>
    <row r="184" spans="1:10" x14ac:dyDescent="0.25">
      <c r="A184" t="s">
        <v>5</v>
      </c>
      <c r="B184" t="s">
        <v>156</v>
      </c>
    </row>
    <row r="185" spans="1:10" x14ac:dyDescent="0.25">
      <c r="A185" t="s">
        <v>6</v>
      </c>
      <c r="B185" t="s">
        <v>7</v>
      </c>
    </row>
    <row r="186" spans="1:10" x14ac:dyDescent="0.25">
      <c r="A186" s="1" t="s">
        <v>8</v>
      </c>
    </row>
    <row r="187" spans="1:10" s="1" customFormat="1" x14ac:dyDescent="0.25">
      <c r="A187" s="1" t="s">
        <v>9</v>
      </c>
      <c r="B187" s="1" t="s">
        <v>10</v>
      </c>
      <c r="C187" s="1" t="s">
        <v>6</v>
      </c>
      <c r="D187" s="1" t="s">
        <v>18</v>
      </c>
      <c r="E187" s="1" t="s">
        <v>2</v>
      </c>
      <c r="F187" s="1" t="s">
        <v>11</v>
      </c>
      <c r="G187" s="1" t="s">
        <v>5</v>
      </c>
      <c r="H187" s="1" t="s">
        <v>65</v>
      </c>
    </row>
    <row r="188" spans="1:10" x14ac:dyDescent="0.25">
      <c r="A188" t="s">
        <v>218</v>
      </c>
      <c r="B188" s="2">
        <v>6.13E-2</v>
      </c>
      <c r="C188" t="s">
        <v>7</v>
      </c>
      <c r="E188" t="s">
        <v>67</v>
      </c>
      <c r="F188" t="s">
        <v>12</v>
      </c>
      <c r="G188" t="s">
        <v>156</v>
      </c>
      <c r="H188" s="2">
        <v>6.13E-2</v>
      </c>
      <c r="I188" s="2"/>
      <c r="J188" s="2"/>
    </row>
    <row r="189" spans="1:10" x14ac:dyDescent="0.25">
      <c r="A189" t="s">
        <v>132</v>
      </c>
      <c r="B189" s="2">
        <f>H189*0.5</f>
        <v>0.66</v>
      </c>
      <c r="C189" t="s">
        <v>7</v>
      </c>
      <c r="E189" t="s">
        <v>67</v>
      </c>
      <c r="F189" t="s">
        <v>13</v>
      </c>
      <c r="G189" t="s">
        <v>131</v>
      </c>
      <c r="H189" s="2">
        <v>1.32</v>
      </c>
      <c r="I189" s="2"/>
      <c r="J189" s="2"/>
    </row>
    <row r="190" spans="1:10" x14ac:dyDescent="0.25">
      <c r="A190" t="s">
        <v>161</v>
      </c>
      <c r="B190" s="2">
        <f>H190*0.5</f>
        <v>7.4000000000000003E-6</v>
      </c>
      <c r="C190" t="s">
        <v>7</v>
      </c>
      <c r="E190" t="s">
        <v>3</v>
      </c>
      <c r="F190" t="s">
        <v>13</v>
      </c>
      <c r="G190" t="s">
        <v>162</v>
      </c>
      <c r="H190" s="2">
        <v>1.4800000000000001E-5</v>
      </c>
      <c r="I190" s="2"/>
      <c r="J190" s="2"/>
    </row>
    <row r="191" spans="1:10" x14ac:dyDescent="0.25">
      <c r="A191" t="s">
        <v>142</v>
      </c>
      <c r="B191" s="2">
        <f t="shared" ref="B191:B242" si="1">H191*0.5</f>
        <v>1.5E-3</v>
      </c>
      <c r="C191" t="s">
        <v>7</v>
      </c>
      <c r="E191" t="s">
        <v>3</v>
      </c>
      <c r="F191" t="s">
        <v>13</v>
      </c>
      <c r="G191" t="s">
        <v>133</v>
      </c>
      <c r="H191" s="2">
        <v>3.0000000000000001E-3</v>
      </c>
      <c r="I191" s="2"/>
      <c r="J191" s="2"/>
    </row>
    <row r="192" spans="1:10" x14ac:dyDescent="0.25">
      <c r="A192" t="s">
        <v>159</v>
      </c>
      <c r="B192" s="2">
        <f t="shared" si="1"/>
        <v>1.645E-3</v>
      </c>
      <c r="C192" t="s">
        <v>7</v>
      </c>
      <c r="E192" t="s">
        <v>14</v>
      </c>
      <c r="F192" t="s">
        <v>13</v>
      </c>
      <c r="G192" t="s">
        <v>157</v>
      </c>
      <c r="H192" s="2">
        <v>3.29E-3</v>
      </c>
      <c r="I192" s="2"/>
      <c r="J192" s="2"/>
    </row>
    <row r="193" spans="1:10" x14ac:dyDescent="0.25">
      <c r="A193" t="s">
        <v>163</v>
      </c>
      <c r="B193" s="2">
        <f t="shared" si="1"/>
        <v>2.5749999999999999E-5</v>
      </c>
      <c r="C193" t="s">
        <v>7</v>
      </c>
      <c r="E193" t="s">
        <v>3</v>
      </c>
      <c r="F193" t="s">
        <v>13</v>
      </c>
      <c r="G193" t="s">
        <v>164</v>
      </c>
      <c r="H193" s="2">
        <v>5.1499999999999998E-5</v>
      </c>
      <c r="I193" s="2"/>
      <c r="J193" s="2"/>
    </row>
    <row r="194" spans="1:10" x14ac:dyDescent="0.25">
      <c r="A194" t="s">
        <v>24</v>
      </c>
      <c r="B194" s="2">
        <f t="shared" si="1"/>
        <v>1.73E-3</v>
      </c>
      <c r="C194" t="s">
        <v>17</v>
      </c>
      <c r="E194" t="s">
        <v>3</v>
      </c>
      <c r="F194" t="s">
        <v>13</v>
      </c>
      <c r="G194" t="s">
        <v>25</v>
      </c>
      <c r="H194" s="2">
        <v>3.46E-3</v>
      </c>
      <c r="I194" s="2"/>
      <c r="J194" s="2"/>
    </row>
    <row r="195" spans="1:10" x14ac:dyDescent="0.25">
      <c r="A195" t="s">
        <v>143</v>
      </c>
      <c r="B195" s="2">
        <f t="shared" si="1"/>
        <v>1.9999999999999999E-11</v>
      </c>
      <c r="C195" t="s">
        <v>6</v>
      </c>
      <c r="E195" t="s">
        <v>3</v>
      </c>
      <c r="F195" t="s">
        <v>13</v>
      </c>
      <c r="G195" t="s">
        <v>134</v>
      </c>
      <c r="H195" s="2">
        <v>3.9999999999999998E-11</v>
      </c>
      <c r="I195" s="2"/>
      <c r="J195" s="2"/>
    </row>
    <row r="196" spans="1:10" x14ac:dyDescent="0.25">
      <c r="A196" t="s">
        <v>144</v>
      </c>
      <c r="B196" s="2">
        <f t="shared" si="1"/>
        <v>4.7999999999999996E-3</v>
      </c>
      <c r="C196" t="s">
        <v>7</v>
      </c>
      <c r="E196" t="s">
        <v>14</v>
      </c>
      <c r="F196" t="s">
        <v>13</v>
      </c>
      <c r="G196" t="s">
        <v>135</v>
      </c>
      <c r="H196" s="2">
        <v>9.5999999999999992E-3</v>
      </c>
      <c r="I196" s="2"/>
      <c r="J196" s="2"/>
    </row>
    <row r="197" spans="1:10" x14ac:dyDescent="0.25">
      <c r="A197" t="s">
        <v>546</v>
      </c>
      <c r="B197" s="2">
        <f t="shared" si="1"/>
        <v>4.6399999999999997E-2</v>
      </c>
      <c r="C197" t="s">
        <v>7</v>
      </c>
      <c r="E197" t="s">
        <v>14</v>
      </c>
      <c r="F197" t="s">
        <v>13</v>
      </c>
      <c r="G197" t="s">
        <v>545</v>
      </c>
      <c r="H197" s="2">
        <v>9.2799999999999994E-2</v>
      </c>
      <c r="I197" s="2"/>
    </row>
    <row r="198" spans="1:10" x14ac:dyDescent="0.25">
      <c r="A198" t="s">
        <v>145</v>
      </c>
      <c r="B198" s="2">
        <f t="shared" si="1"/>
        <v>-2.4899999999999999E-2</v>
      </c>
      <c r="C198" t="s">
        <v>7</v>
      </c>
      <c r="E198" t="s">
        <v>14</v>
      </c>
      <c r="F198" t="s">
        <v>13</v>
      </c>
      <c r="G198" t="s">
        <v>136</v>
      </c>
      <c r="H198" s="2">
        <v>-4.9799999999999997E-2</v>
      </c>
      <c r="I198" s="2"/>
      <c r="J198" s="2"/>
    </row>
    <row r="199" spans="1:10" x14ac:dyDescent="0.25">
      <c r="A199" t="s">
        <v>165</v>
      </c>
      <c r="B199" s="2">
        <f t="shared" si="1"/>
        <v>1.7299999999999999E-2</v>
      </c>
      <c r="C199" t="s">
        <v>15</v>
      </c>
      <c r="E199" t="s">
        <v>67</v>
      </c>
      <c r="F199" t="s">
        <v>13</v>
      </c>
      <c r="G199" t="s">
        <v>174</v>
      </c>
      <c r="H199" s="2">
        <v>3.4599999999999999E-2</v>
      </c>
      <c r="I199" s="2"/>
      <c r="J199" s="2"/>
    </row>
    <row r="200" spans="1:10" x14ac:dyDescent="0.25">
      <c r="A200" t="s">
        <v>29</v>
      </c>
      <c r="B200" s="2">
        <f t="shared" si="1"/>
        <v>0.27</v>
      </c>
      <c r="C200" t="s">
        <v>15</v>
      </c>
      <c r="E200" t="s">
        <v>67</v>
      </c>
      <c r="F200" t="s">
        <v>13</v>
      </c>
      <c r="G200" t="s">
        <v>16</v>
      </c>
      <c r="H200" s="2">
        <v>0.54</v>
      </c>
      <c r="I200" s="2"/>
      <c r="J200" s="2"/>
    </row>
    <row r="201" spans="1:10" x14ac:dyDescent="0.25">
      <c r="A201" t="s">
        <v>166</v>
      </c>
      <c r="B201" s="2">
        <f t="shared" si="1"/>
        <v>1.66E-8</v>
      </c>
      <c r="C201" t="s">
        <v>7</v>
      </c>
      <c r="E201" t="s">
        <v>3</v>
      </c>
      <c r="F201" t="s">
        <v>13</v>
      </c>
      <c r="G201" t="s">
        <v>175</v>
      </c>
      <c r="H201" s="2">
        <v>3.32E-8</v>
      </c>
      <c r="I201" s="2"/>
      <c r="J201" s="2"/>
    </row>
    <row r="202" spans="1:10" x14ac:dyDescent="0.25">
      <c r="A202" t="s">
        <v>160</v>
      </c>
      <c r="B202" s="2">
        <f t="shared" si="1"/>
        <v>5.5000000000000002E-5</v>
      </c>
      <c r="C202" t="s">
        <v>7</v>
      </c>
      <c r="E202" t="s">
        <v>3</v>
      </c>
      <c r="F202" t="s">
        <v>13</v>
      </c>
      <c r="G202" t="s">
        <v>158</v>
      </c>
      <c r="H202" s="2">
        <v>1.1E-4</v>
      </c>
      <c r="I202" s="2"/>
      <c r="J202" s="2"/>
    </row>
    <row r="203" spans="1:10" x14ac:dyDescent="0.25">
      <c r="A203" t="s">
        <v>167</v>
      </c>
      <c r="B203" s="2">
        <f t="shared" si="1"/>
        <v>2.2249999999999999E-5</v>
      </c>
      <c r="C203" t="s">
        <v>7</v>
      </c>
      <c r="E203" t="s">
        <v>3</v>
      </c>
      <c r="F203" t="s">
        <v>13</v>
      </c>
      <c r="G203" t="s">
        <v>176</v>
      </c>
      <c r="H203" s="2">
        <v>4.4499999999999997E-5</v>
      </c>
      <c r="I203" s="2"/>
      <c r="J203" s="2"/>
    </row>
    <row r="204" spans="1:10" x14ac:dyDescent="0.25">
      <c r="A204" t="s">
        <v>168</v>
      </c>
      <c r="B204" s="2">
        <f t="shared" si="1"/>
        <v>1.8500000000000001E-3</v>
      </c>
      <c r="C204" t="s">
        <v>7</v>
      </c>
      <c r="E204" t="s">
        <v>3</v>
      </c>
      <c r="F204" t="s">
        <v>13</v>
      </c>
      <c r="G204" t="s">
        <v>177</v>
      </c>
      <c r="H204" s="2">
        <v>3.7000000000000002E-3</v>
      </c>
      <c r="I204" s="2"/>
      <c r="J204" s="2"/>
    </row>
    <row r="205" spans="1:10" x14ac:dyDescent="0.25">
      <c r="A205" t="s">
        <v>100</v>
      </c>
      <c r="B205" s="2">
        <f t="shared" si="1"/>
        <v>7.0000000000000001E-3</v>
      </c>
      <c r="C205" t="s">
        <v>7</v>
      </c>
      <c r="E205" t="s">
        <v>67</v>
      </c>
      <c r="F205" t="s">
        <v>13</v>
      </c>
      <c r="G205" t="s">
        <v>101</v>
      </c>
      <c r="H205" s="2">
        <v>1.4E-2</v>
      </c>
      <c r="I205" s="2"/>
      <c r="J205" s="2"/>
    </row>
    <row r="206" spans="1:10" x14ac:dyDescent="0.25">
      <c r="A206" t="s">
        <v>104</v>
      </c>
      <c r="B206" s="2">
        <f t="shared" si="1"/>
        <v>0.61499999999999999</v>
      </c>
      <c r="C206" t="s">
        <v>17</v>
      </c>
      <c r="E206" t="s">
        <v>14</v>
      </c>
      <c r="F206" t="s">
        <v>13</v>
      </c>
      <c r="G206" t="s">
        <v>105</v>
      </c>
      <c r="H206" s="2">
        <v>1.23</v>
      </c>
      <c r="I206" s="2"/>
      <c r="J206" s="2"/>
    </row>
    <row r="207" spans="1:10" x14ac:dyDescent="0.25">
      <c r="A207" t="s">
        <v>146</v>
      </c>
      <c r="B207" s="2">
        <f t="shared" si="1"/>
        <v>-2.5000000000000001E-3</v>
      </c>
      <c r="C207" t="s">
        <v>7</v>
      </c>
      <c r="E207" t="s">
        <v>14</v>
      </c>
      <c r="F207" t="s">
        <v>13</v>
      </c>
      <c r="G207" t="s">
        <v>137</v>
      </c>
      <c r="H207" s="2">
        <v>-5.0000000000000001E-3</v>
      </c>
      <c r="I207" s="2"/>
      <c r="J207" s="2"/>
    </row>
    <row r="208" spans="1:10" x14ac:dyDescent="0.25">
      <c r="A208" t="s">
        <v>169</v>
      </c>
      <c r="B208" s="2">
        <f t="shared" si="1"/>
        <v>-2.5749999999999999E-5</v>
      </c>
      <c r="C208" t="s">
        <v>7</v>
      </c>
      <c r="E208" t="s">
        <v>3</v>
      </c>
      <c r="F208" t="s">
        <v>13</v>
      </c>
      <c r="G208" t="s">
        <v>178</v>
      </c>
      <c r="H208" s="2">
        <v>-5.1499999999999998E-5</v>
      </c>
      <c r="I208" s="2"/>
      <c r="J208" s="2"/>
    </row>
    <row r="209" spans="1:10" x14ac:dyDescent="0.25">
      <c r="A209" t="s">
        <v>170</v>
      </c>
      <c r="B209" s="2">
        <f t="shared" si="1"/>
        <v>7.0500000000000003E-6</v>
      </c>
      <c r="C209" t="s">
        <v>7</v>
      </c>
      <c r="E209" t="s">
        <v>3</v>
      </c>
      <c r="F209" t="s">
        <v>13</v>
      </c>
      <c r="G209" t="s">
        <v>179</v>
      </c>
      <c r="H209" s="2">
        <v>1.4100000000000001E-5</v>
      </c>
      <c r="I209" s="2"/>
      <c r="J209" s="2"/>
    </row>
    <row r="210" spans="1:10" x14ac:dyDescent="0.25">
      <c r="A210" t="s">
        <v>147</v>
      </c>
      <c r="B210" s="2">
        <f t="shared" si="1"/>
        <v>1.2500000000000001E-2</v>
      </c>
      <c r="C210" t="s">
        <v>22</v>
      </c>
      <c r="E210" t="s">
        <v>14</v>
      </c>
      <c r="F210" t="s">
        <v>13</v>
      </c>
      <c r="G210" t="s">
        <v>138</v>
      </c>
      <c r="H210" s="2">
        <v>2.5000000000000001E-2</v>
      </c>
      <c r="I210" s="2"/>
      <c r="J210" s="2"/>
    </row>
    <row r="211" spans="1:10" x14ac:dyDescent="0.25">
      <c r="A211" t="s">
        <v>171</v>
      </c>
      <c r="B211" s="2">
        <f t="shared" si="1"/>
        <v>1.66E-5</v>
      </c>
      <c r="C211" t="s">
        <v>7</v>
      </c>
      <c r="E211" t="s">
        <v>3</v>
      </c>
      <c r="F211" t="s">
        <v>13</v>
      </c>
      <c r="G211" t="s">
        <v>180</v>
      </c>
      <c r="H211" s="2">
        <v>3.3200000000000001E-5</v>
      </c>
      <c r="I211" s="2"/>
      <c r="J211" s="2"/>
    </row>
    <row r="212" spans="1:10" x14ac:dyDescent="0.25">
      <c r="A212" t="s">
        <v>148</v>
      </c>
      <c r="B212" s="2">
        <f t="shared" si="1"/>
        <v>2.5350000000000001E-2</v>
      </c>
      <c r="C212" t="s">
        <v>7</v>
      </c>
      <c r="E212" t="s">
        <v>14</v>
      </c>
      <c r="F212" t="s">
        <v>13</v>
      </c>
      <c r="G212" t="s">
        <v>139</v>
      </c>
      <c r="H212" s="2">
        <v>5.0700000000000002E-2</v>
      </c>
      <c r="I212" s="2"/>
      <c r="J212" s="2"/>
    </row>
    <row r="213" spans="1:10" x14ac:dyDescent="0.25">
      <c r="A213" t="s">
        <v>172</v>
      </c>
      <c r="B213" s="2">
        <f t="shared" si="1"/>
        <v>1.3649999999999999E-3</v>
      </c>
      <c r="C213" t="s">
        <v>17</v>
      </c>
      <c r="E213" t="s">
        <v>3</v>
      </c>
      <c r="F213" t="s">
        <v>13</v>
      </c>
      <c r="G213" t="s">
        <v>181</v>
      </c>
      <c r="H213" s="2">
        <v>2.7299999999999998E-3</v>
      </c>
      <c r="I213" s="2"/>
      <c r="J213" s="2"/>
    </row>
    <row r="214" spans="1:10" x14ac:dyDescent="0.25">
      <c r="A214" t="s">
        <v>149</v>
      </c>
      <c r="B214" s="2">
        <f t="shared" si="1"/>
        <v>2.75E-2</v>
      </c>
      <c r="C214" t="s">
        <v>7</v>
      </c>
      <c r="E214" t="s">
        <v>14</v>
      </c>
      <c r="F214" t="s">
        <v>13</v>
      </c>
      <c r="G214" t="s">
        <v>140</v>
      </c>
      <c r="H214" s="2">
        <v>5.5E-2</v>
      </c>
      <c r="I214" s="2"/>
      <c r="J214" s="2"/>
    </row>
    <row r="215" spans="1:10" x14ac:dyDescent="0.25">
      <c r="A215" t="s">
        <v>150</v>
      </c>
      <c r="B215" s="2">
        <f t="shared" si="1"/>
        <v>6.7499999999999999E-3</v>
      </c>
      <c r="C215" t="s">
        <v>7</v>
      </c>
      <c r="E215" t="s">
        <v>3</v>
      </c>
      <c r="F215" t="s">
        <v>13</v>
      </c>
      <c r="G215" t="s">
        <v>141</v>
      </c>
      <c r="H215" s="2">
        <v>1.35E-2</v>
      </c>
      <c r="I215" s="2"/>
      <c r="J215" s="2"/>
    </row>
    <row r="216" spans="1:10" x14ac:dyDescent="0.25">
      <c r="A216" t="s">
        <v>114</v>
      </c>
      <c r="B216" s="2">
        <f t="shared" si="1"/>
        <v>1.66E-8</v>
      </c>
      <c r="C216" t="s">
        <v>7</v>
      </c>
      <c r="E216" t="s">
        <v>14</v>
      </c>
      <c r="F216" t="s">
        <v>13</v>
      </c>
      <c r="G216" t="s">
        <v>115</v>
      </c>
      <c r="H216" s="2">
        <v>3.32E-8</v>
      </c>
      <c r="I216" s="2"/>
      <c r="J216" s="2"/>
    </row>
    <row r="217" spans="1:10" x14ac:dyDescent="0.25">
      <c r="A217" t="s">
        <v>183</v>
      </c>
      <c r="B217" s="2">
        <f t="shared" si="1"/>
        <v>1.645E-3</v>
      </c>
      <c r="C217" t="s">
        <v>7</v>
      </c>
      <c r="D217" t="s">
        <v>130</v>
      </c>
      <c r="F217" t="s">
        <v>20</v>
      </c>
      <c r="H217" s="2">
        <v>3.29E-3</v>
      </c>
      <c r="I217" s="2"/>
      <c r="J217" s="2"/>
    </row>
    <row r="218" spans="1:10" x14ac:dyDescent="0.25">
      <c r="A218" t="s">
        <v>151</v>
      </c>
      <c r="B218" s="2">
        <f t="shared" si="1"/>
        <v>1.145E-6</v>
      </c>
      <c r="C218" t="s">
        <v>7</v>
      </c>
      <c r="D218" t="s">
        <v>130</v>
      </c>
      <c r="F218" t="s">
        <v>20</v>
      </c>
      <c r="H218" s="2">
        <v>2.2900000000000001E-6</v>
      </c>
      <c r="I218" s="2"/>
      <c r="J218" s="2"/>
    </row>
    <row r="219" spans="1:10" x14ac:dyDescent="0.25">
      <c r="A219" t="s">
        <v>152</v>
      </c>
      <c r="B219" s="2">
        <f t="shared" si="1"/>
        <v>1E-8</v>
      </c>
      <c r="C219" t="s">
        <v>7</v>
      </c>
      <c r="D219" t="s">
        <v>130</v>
      </c>
      <c r="F219" t="s">
        <v>20</v>
      </c>
      <c r="H219" s="2">
        <v>2E-8</v>
      </c>
      <c r="I219" s="2"/>
      <c r="J219" s="2"/>
    </row>
    <row r="220" spans="1:10" x14ac:dyDescent="0.25">
      <c r="A220" t="s">
        <v>37</v>
      </c>
      <c r="B220" s="2">
        <f t="shared" si="1"/>
        <v>1.8250000000000001E-8</v>
      </c>
      <c r="C220" t="s">
        <v>7</v>
      </c>
      <c r="D220" t="s">
        <v>130</v>
      </c>
      <c r="F220" t="s">
        <v>20</v>
      </c>
      <c r="H220" s="2">
        <v>3.6500000000000003E-8</v>
      </c>
      <c r="I220" s="2"/>
      <c r="J220" s="2"/>
    </row>
    <row r="221" spans="1:10" x14ac:dyDescent="0.25">
      <c r="A221" t="s">
        <v>116</v>
      </c>
      <c r="B221" s="2">
        <f t="shared" si="1"/>
        <v>1.16E-3</v>
      </c>
      <c r="C221" t="s">
        <v>7</v>
      </c>
      <c r="D221" t="s">
        <v>130</v>
      </c>
      <c r="F221" t="s">
        <v>20</v>
      </c>
      <c r="H221" s="2">
        <v>2.32E-3</v>
      </c>
      <c r="I221" s="2"/>
      <c r="J221" s="2"/>
    </row>
    <row r="222" spans="1:10" x14ac:dyDescent="0.25">
      <c r="A222" t="s">
        <v>184</v>
      </c>
      <c r="B222" s="2">
        <f t="shared" si="1"/>
        <v>9.0999999999999997E-7</v>
      </c>
      <c r="C222" t="s">
        <v>7</v>
      </c>
      <c r="D222" t="s">
        <v>49</v>
      </c>
      <c r="F222" t="s">
        <v>20</v>
      </c>
      <c r="H222" s="2">
        <v>1.8199999999999999E-6</v>
      </c>
      <c r="I222" s="2"/>
      <c r="J222" s="2"/>
    </row>
    <row r="223" spans="1:10" x14ac:dyDescent="0.25">
      <c r="A223" t="s">
        <v>32</v>
      </c>
      <c r="B223" s="2">
        <f t="shared" si="1"/>
        <v>6.2500000000000005E-7</v>
      </c>
      <c r="C223" t="s">
        <v>7</v>
      </c>
      <c r="D223" t="s">
        <v>130</v>
      </c>
      <c r="F223" t="s">
        <v>20</v>
      </c>
      <c r="H223" s="2">
        <v>1.2500000000000001E-6</v>
      </c>
      <c r="I223" s="2"/>
      <c r="J223" s="2"/>
    </row>
    <row r="224" spans="1:10" x14ac:dyDescent="0.25">
      <c r="A224" t="s">
        <v>185</v>
      </c>
      <c r="B224" s="2">
        <f t="shared" si="1"/>
        <v>9.5999999999999999E-10</v>
      </c>
      <c r="C224" t="s">
        <v>7</v>
      </c>
      <c r="D224" t="s">
        <v>49</v>
      </c>
      <c r="F224" t="s">
        <v>20</v>
      </c>
      <c r="H224" s="2">
        <v>1.92E-9</v>
      </c>
      <c r="I224" s="2"/>
      <c r="J224" s="2"/>
    </row>
    <row r="225" spans="1:10" x14ac:dyDescent="0.25">
      <c r="A225" t="s">
        <v>48</v>
      </c>
      <c r="B225" s="2">
        <f t="shared" si="1"/>
        <v>1.155E-7</v>
      </c>
      <c r="C225" t="s">
        <v>7</v>
      </c>
      <c r="D225" t="s">
        <v>130</v>
      </c>
      <c r="F225" t="s">
        <v>20</v>
      </c>
      <c r="H225" s="2">
        <v>2.3099999999999999E-7</v>
      </c>
      <c r="I225" s="2"/>
      <c r="J225" s="2"/>
    </row>
    <row r="226" spans="1:10" x14ac:dyDescent="0.25">
      <c r="A226" t="s">
        <v>118</v>
      </c>
      <c r="B226" s="2">
        <f t="shared" si="1"/>
        <v>2.2699999999999998E-12</v>
      </c>
      <c r="C226" t="s">
        <v>7</v>
      </c>
      <c r="D226" t="s">
        <v>130</v>
      </c>
      <c r="F226" t="s">
        <v>20</v>
      </c>
      <c r="H226" s="2">
        <v>4.5399999999999996E-12</v>
      </c>
      <c r="I226" s="2"/>
      <c r="J226" s="2"/>
    </row>
    <row r="227" spans="1:10" x14ac:dyDescent="0.25">
      <c r="A227" t="s">
        <v>153</v>
      </c>
      <c r="B227" s="2">
        <f t="shared" si="1"/>
        <v>3.8500000000000001E-5</v>
      </c>
      <c r="C227" t="s">
        <v>7</v>
      </c>
      <c r="D227" t="s">
        <v>130</v>
      </c>
      <c r="F227" t="s">
        <v>20</v>
      </c>
      <c r="H227" s="2">
        <v>7.7000000000000001E-5</v>
      </c>
      <c r="I227" s="2"/>
      <c r="J227" s="2"/>
    </row>
    <row r="228" spans="1:10" x14ac:dyDescent="0.25">
      <c r="A228" t="s">
        <v>120</v>
      </c>
      <c r="B228" s="2">
        <f t="shared" si="1"/>
        <v>2.6000000000000001E-6</v>
      </c>
      <c r="C228" t="s">
        <v>7</v>
      </c>
      <c r="D228" t="s">
        <v>130</v>
      </c>
      <c r="F228" t="s">
        <v>20</v>
      </c>
      <c r="H228" s="2">
        <v>5.2000000000000002E-6</v>
      </c>
      <c r="I228" s="2"/>
      <c r="J228" s="2"/>
    </row>
    <row r="229" spans="1:10" x14ac:dyDescent="0.25">
      <c r="A229" t="s">
        <v>121</v>
      </c>
      <c r="B229" s="2">
        <f t="shared" si="1"/>
        <v>1.175E-6</v>
      </c>
      <c r="C229" t="s">
        <v>7</v>
      </c>
      <c r="D229" t="s">
        <v>130</v>
      </c>
      <c r="F229" t="s">
        <v>20</v>
      </c>
      <c r="H229" s="2">
        <v>2.3499999999999999E-6</v>
      </c>
      <c r="I229" s="2"/>
      <c r="J229" s="2"/>
    </row>
    <row r="230" spans="1:10" x14ac:dyDescent="0.25">
      <c r="A230" t="s">
        <v>45</v>
      </c>
      <c r="B230" s="2">
        <f t="shared" si="1"/>
        <v>9.0500000000000002E-7</v>
      </c>
      <c r="C230" t="s">
        <v>7</v>
      </c>
      <c r="D230" t="s">
        <v>130</v>
      </c>
      <c r="F230" t="s">
        <v>20</v>
      </c>
      <c r="H230" s="2">
        <v>1.81E-6</v>
      </c>
      <c r="I230" s="2"/>
      <c r="J230" s="2"/>
    </row>
    <row r="231" spans="1:10" x14ac:dyDescent="0.25">
      <c r="A231" t="s">
        <v>40</v>
      </c>
      <c r="B231" s="2">
        <f t="shared" si="1"/>
        <v>1.1200000000000001E-6</v>
      </c>
      <c r="C231" t="s">
        <v>7</v>
      </c>
      <c r="D231" t="s">
        <v>130</v>
      </c>
      <c r="F231" t="s">
        <v>20</v>
      </c>
      <c r="H231" s="2">
        <v>2.2400000000000002E-6</v>
      </c>
      <c r="I231" s="2"/>
      <c r="J231" s="2"/>
    </row>
    <row r="232" spans="1:10" x14ac:dyDescent="0.25">
      <c r="A232" t="s">
        <v>41</v>
      </c>
      <c r="B232" s="2">
        <f t="shared" si="1"/>
        <v>3.5050000000000002E-7</v>
      </c>
      <c r="C232" t="s">
        <v>7</v>
      </c>
      <c r="D232" t="s">
        <v>130</v>
      </c>
      <c r="F232" t="s">
        <v>20</v>
      </c>
      <c r="H232" s="2">
        <v>7.0100000000000004E-7</v>
      </c>
      <c r="I232" s="2"/>
      <c r="J232" s="2"/>
    </row>
    <row r="233" spans="1:10" x14ac:dyDescent="0.25">
      <c r="A233" t="s">
        <v>26</v>
      </c>
      <c r="B233" s="2">
        <f t="shared" si="1"/>
        <v>9.0000000000000006E-5</v>
      </c>
      <c r="C233" t="s">
        <v>7</v>
      </c>
      <c r="D233" t="s">
        <v>130</v>
      </c>
      <c r="F233" t="s">
        <v>20</v>
      </c>
      <c r="H233" s="2">
        <v>1.8000000000000001E-4</v>
      </c>
      <c r="I233" s="2"/>
      <c r="J233" s="2"/>
    </row>
    <row r="234" spans="1:10" x14ac:dyDescent="0.25">
      <c r="A234" t="s">
        <v>125</v>
      </c>
      <c r="B234" s="2">
        <f t="shared" si="1"/>
        <v>1.8650000000000002E-8</v>
      </c>
      <c r="C234" t="s">
        <v>7</v>
      </c>
      <c r="D234" t="s">
        <v>130</v>
      </c>
      <c r="F234" t="s">
        <v>20</v>
      </c>
      <c r="H234" s="2">
        <v>3.7300000000000003E-8</v>
      </c>
      <c r="I234" s="2"/>
      <c r="J234" s="2"/>
    </row>
    <row r="235" spans="1:10" x14ac:dyDescent="0.25">
      <c r="A235" t="s">
        <v>39</v>
      </c>
      <c r="B235" s="2">
        <f t="shared" si="1"/>
        <v>8.5000000000000006E-5</v>
      </c>
      <c r="C235" t="s">
        <v>7</v>
      </c>
      <c r="D235" t="s">
        <v>130</v>
      </c>
      <c r="F235" t="s">
        <v>20</v>
      </c>
      <c r="H235" s="2">
        <v>1.7000000000000001E-4</v>
      </c>
      <c r="I235" s="2"/>
      <c r="J235" s="2"/>
    </row>
    <row r="236" spans="1:10" x14ac:dyDescent="0.25">
      <c r="A236" t="s">
        <v>27</v>
      </c>
      <c r="B236" s="2">
        <f t="shared" si="1"/>
        <v>2.9300000000000001E-5</v>
      </c>
      <c r="C236" t="s">
        <v>7</v>
      </c>
      <c r="D236" t="s">
        <v>130</v>
      </c>
      <c r="F236" t="s">
        <v>20</v>
      </c>
      <c r="H236" s="2">
        <v>5.8600000000000001E-5</v>
      </c>
      <c r="I236" s="2"/>
      <c r="J236" s="2"/>
    </row>
    <row r="237" spans="1:10" x14ac:dyDescent="0.25">
      <c r="A237" t="s">
        <v>44</v>
      </c>
      <c r="B237" s="2">
        <f t="shared" si="1"/>
        <v>8.5000000000000006E-5</v>
      </c>
      <c r="C237" t="s">
        <v>7</v>
      </c>
      <c r="D237" t="s">
        <v>130</v>
      </c>
      <c r="F237" t="s">
        <v>20</v>
      </c>
      <c r="H237" s="2">
        <v>1.7000000000000001E-4</v>
      </c>
      <c r="I237" s="2"/>
      <c r="J237" s="2"/>
    </row>
    <row r="238" spans="1:10" x14ac:dyDescent="0.25">
      <c r="A238" t="s">
        <v>154</v>
      </c>
      <c r="B238" s="2">
        <f t="shared" si="1"/>
        <v>1.165E-8</v>
      </c>
      <c r="C238" t="s">
        <v>7</v>
      </c>
      <c r="D238" t="s">
        <v>130</v>
      </c>
      <c r="F238" t="s">
        <v>20</v>
      </c>
      <c r="H238" s="2">
        <v>2.33E-8</v>
      </c>
      <c r="I238" s="2"/>
      <c r="J238" s="2"/>
    </row>
    <row r="239" spans="1:10" x14ac:dyDescent="0.25">
      <c r="A239" t="s">
        <v>128</v>
      </c>
      <c r="B239" s="2">
        <f t="shared" si="1"/>
        <v>3.8500000000000001E-5</v>
      </c>
      <c r="C239" t="s">
        <v>7</v>
      </c>
      <c r="D239" t="s">
        <v>130</v>
      </c>
      <c r="F239" t="s">
        <v>20</v>
      </c>
      <c r="H239" s="2">
        <v>7.7000000000000001E-5</v>
      </c>
      <c r="I239" s="2"/>
      <c r="J239" s="2"/>
    </row>
    <row r="240" spans="1:10" x14ac:dyDescent="0.25">
      <c r="A240" t="s">
        <v>21</v>
      </c>
      <c r="B240" s="2">
        <f t="shared" si="1"/>
        <v>1.15E-3</v>
      </c>
      <c r="C240" t="s">
        <v>22</v>
      </c>
      <c r="D240" t="s">
        <v>49</v>
      </c>
      <c r="F240" t="s">
        <v>20</v>
      </c>
      <c r="H240" s="2">
        <v>2.3E-3</v>
      </c>
      <c r="I240" s="2"/>
      <c r="J240" s="2"/>
    </row>
    <row r="241" spans="1:10" x14ac:dyDescent="0.25">
      <c r="A241" t="s">
        <v>21</v>
      </c>
      <c r="B241" s="2">
        <f t="shared" si="1"/>
        <v>1.4599999999999999E-3</v>
      </c>
      <c r="C241" t="s">
        <v>22</v>
      </c>
      <c r="D241" t="s">
        <v>130</v>
      </c>
      <c r="F241" t="s">
        <v>20</v>
      </c>
      <c r="H241" s="2">
        <v>2.9199999999999999E-3</v>
      </c>
      <c r="I241" s="2"/>
      <c r="J241" s="2"/>
    </row>
    <row r="242" spans="1:10" x14ac:dyDescent="0.25">
      <c r="A242" t="s">
        <v>36</v>
      </c>
      <c r="B242" s="2">
        <f t="shared" si="1"/>
        <v>1.145E-5</v>
      </c>
      <c r="C242" t="s">
        <v>7</v>
      </c>
      <c r="D242" t="s">
        <v>130</v>
      </c>
      <c r="F242" t="s">
        <v>20</v>
      </c>
      <c r="H242" s="2">
        <v>2.2900000000000001E-5</v>
      </c>
      <c r="I242" s="2"/>
      <c r="J242" s="2"/>
    </row>
    <row r="244" spans="1:10" x14ac:dyDescent="0.25">
      <c r="A244" s="1" t="s">
        <v>0</v>
      </c>
      <c r="B244" s="1" t="s">
        <v>219</v>
      </c>
    </row>
    <row r="245" spans="1:10" x14ac:dyDescent="0.25">
      <c r="A245" t="s">
        <v>1</v>
      </c>
      <c r="B245" t="s">
        <v>220</v>
      </c>
    </row>
    <row r="246" spans="1:10" x14ac:dyDescent="0.25">
      <c r="A246" t="s">
        <v>212</v>
      </c>
      <c r="B246" t="s">
        <v>213</v>
      </c>
    </row>
    <row r="247" spans="1:10" x14ac:dyDescent="0.25">
      <c r="A247" t="s">
        <v>2</v>
      </c>
      <c r="B247" t="s">
        <v>67</v>
      </c>
    </row>
    <row r="248" spans="1:10" x14ac:dyDescent="0.25">
      <c r="A248" t="s">
        <v>4</v>
      </c>
      <c r="B248">
        <v>1</v>
      </c>
    </row>
    <row r="249" spans="1:10" x14ac:dyDescent="0.25">
      <c r="A249" t="s">
        <v>5</v>
      </c>
      <c r="B249" t="s">
        <v>186</v>
      </c>
    </row>
    <row r="250" spans="1:10" x14ac:dyDescent="0.25">
      <c r="A250" t="s">
        <v>6</v>
      </c>
      <c r="B250" t="s">
        <v>7</v>
      </c>
    </row>
    <row r="251" spans="1:10" x14ac:dyDescent="0.25">
      <c r="A251" s="1" t="s">
        <v>8</v>
      </c>
    </row>
    <row r="252" spans="1:10" x14ac:dyDescent="0.25">
      <c r="A252" s="1" t="s">
        <v>9</v>
      </c>
      <c r="B252" s="1" t="s">
        <v>10</v>
      </c>
      <c r="C252" s="1" t="s">
        <v>6</v>
      </c>
      <c r="D252" s="1" t="s">
        <v>18</v>
      </c>
      <c r="E252" s="1" t="s">
        <v>2</v>
      </c>
      <c r="F252" s="1" t="s">
        <v>11</v>
      </c>
      <c r="G252" s="1" t="s">
        <v>5</v>
      </c>
      <c r="H252" s="1" t="s">
        <v>65</v>
      </c>
    </row>
    <row r="253" spans="1:10" x14ac:dyDescent="0.25">
      <c r="A253" t="s">
        <v>219</v>
      </c>
      <c r="B253">
        <v>1</v>
      </c>
      <c r="C253" t="s">
        <v>7</v>
      </c>
      <c r="E253" t="s">
        <v>67</v>
      </c>
      <c r="F253" t="s">
        <v>12</v>
      </c>
      <c r="G253" t="s">
        <v>186</v>
      </c>
    </row>
    <row r="254" spans="1:10" x14ac:dyDescent="0.25">
      <c r="A254" t="s">
        <v>218</v>
      </c>
      <c r="B254" s="2">
        <v>1.35</v>
      </c>
      <c r="C254" t="s">
        <v>7</v>
      </c>
      <c r="E254" t="s">
        <v>67</v>
      </c>
      <c r="F254" t="s">
        <v>13</v>
      </c>
      <c r="G254" t="s">
        <v>156</v>
      </c>
      <c r="H254" s="2"/>
    </row>
    <row r="255" spans="1:10" x14ac:dyDescent="0.25">
      <c r="A255" t="s">
        <v>187</v>
      </c>
      <c r="B255">
        <v>0.31</v>
      </c>
      <c r="C255" t="s">
        <v>7</v>
      </c>
      <c r="E255" t="s">
        <v>14</v>
      </c>
      <c r="F255" t="s">
        <v>13</v>
      </c>
      <c r="G255" t="s">
        <v>188</v>
      </c>
    </row>
    <row r="256" spans="1:10" x14ac:dyDescent="0.25">
      <c r="A256" t="s">
        <v>173</v>
      </c>
      <c r="B256">
        <v>0.46</v>
      </c>
      <c r="C256" t="s">
        <v>7</v>
      </c>
      <c r="E256" t="s">
        <v>14</v>
      </c>
      <c r="F256" t="s">
        <v>13</v>
      </c>
      <c r="G256" t="s">
        <v>182</v>
      </c>
    </row>
    <row r="257" spans="1:7" x14ac:dyDescent="0.25">
      <c r="A257" t="s">
        <v>189</v>
      </c>
      <c r="B257">
        <v>0.5</v>
      </c>
      <c r="C257" t="s">
        <v>7</v>
      </c>
      <c r="E257" t="s">
        <v>14</v>
      </c>
      <c r="F257" t="s">
        <v>13</v>
      </c>
      <c r="G257" t="s">
        <v>190</v>
      </c>
    </row>
    <row r="258" spans="1:7" x14ac:dyDescent="0.25">
      <c r="A258" t="s">
        <v>191</v>
      </c>
      <c r="B258">
        <v>0.37</v>
      </c>
      <c r="C258" t="s">
        <v>7</v>
      </c>
      <c r="E258" t="s">
        <v>3</v>
      </c>
      <c r="F258" t="s">
        <v>13</v>
      </c>
      <c r="G258" t="s">
        <v>192</v>
      </c>
    </row>
    <row r="259" spans="1:7" x14ac:dyDescent="0.25">
      <c r="A259" t="s">
        <v>193</v>
      </c>
      <c r="B259">
        <v>3.16</v>
      </c>
      <c r="C259" t="s">
        <v>7</v>
      </c>
      <c r="E259" t="s">
        <v>14</v>
      </c>
      <c r="F259" t="s">
        <v>13</v>
      </c>
      <c r="G259" t="s">
        <v>194</v>
      </c>
    </row>
    <row r="260" spans="1:7" x14ac:dyDescent="0.25">
      <c r="A260" t="s">
        <v>29</v>
      </c>
      <c r="B260">
        <v>0.2</v>
      </c>
      <c r="C260" t="s">
        <v>15</v>
      </c>
      <c r="E260" t="s">
        <v>67</v>
      </c>
      <c r="F260" t="s">
        <v>13</v>
      </c>
      <c r="G260" t="s">
        <v>16</v>
      </c>
    </row>
    <row r="261" spans="1:7" x14ac:dyDescent="0.25">
      <c r="A261" t="s">
        <v>104</v>
      </c>
      <c r="B261">
        <v>0.93</v>
      </c>
      <c r="C261" t="s">
        <v>17</v>
      </c>
      <c r="E261" t="s">
        <v>14</v>
      </c>
      <c r="F261" t="s">
        <v>13</v>
      </c>
      <c r="G261" t="s">
        <v>105</v>
      </c>
    </row>
    <row r="262" spans="1:7" x14ac:dyDescent="0.25">
      <c r="A262" t="s">
        <v>198</v>
      </c>
      <c r="B262" s="2">
        <v>7.7100000000000002E-2</v>
      </c>
      <c r="C262" t="s">
        <v>197</v>
      </c>
      <c r="E262" t="s">
        <v>3</v>
      </c>
      <c r="F262" t="s">
        <v>13</v>
      </c>
      <c r="G262" t="s">
        <v>195</v>
      </c>
    </row>
    <row r="263" spans="1:7" x14ac:dyDescent="0.25">
      <c r="A263" t="s">
        <v>199</v>
      </c>
      <c r="B263">
        <v>0.46</v>
      </c>
      <c r="C263" t="s">
        <v>197</v>
      </c>
      <c r="E263" t="s">
        <v>3</v>
      </c>
      <c r="F263" t="s">
        <v>13</v>
      </c>
      <c r="G263" t="s">
        <v>196</v>
      </c>
    </row>
    <row r="264" spans="1:7" x14ac:dyDescent="0.25">
      <c r="A264" t="s">
        <v>202</v>
      </c>
      <c r="B264">
        <v>-0.47</v>
      </c>
      <c r="C264" t="s">
        <v>7</v>
      </c>
      <c r="E264" t="s">
        <v>3</v>
      </c>
      <c r="F264" t="s">
        <v>13</v>
      </c>
      <c r="G264" t="s">
        <v>201</v>
      </c>
    </row>
    <row r="265" spans="1:7" x14ac:dyDescent="0.25">
      <c r="A265" t="s">
        <v>169</v>
      </c>
      <c r="B265" s="2">
        <v>-6.5000000000000002E-2</v>
      </c>
      <c r="C265" t="s">
        <v>7</v>
      </c>
      <c r="E265" t="s">
        <v>3</v>
      </c>
      <c r="F265" t="s">
        <v>13</v>
      </c>
      <c r="G265" t="s">
        <v>178</v>
      </c>
    </row>
    <row r="266" spans="1:7" x14ac:dyDescent="0.25">
      <c r="A266" t="s">
        <v>114</v>
      </c>
      <c r="B266" s="2">
        <v>-6.3200000000000006E-2</v>
      </c>
      <c r="C266" t="s">
        <v>7</v>
      </c>
      <c r="E266" t="s">
        <v>14</v>
      </c>
      <c r="F266" t="s">
        <v>13</v>
      </c>
      <c r="G266" t="s">
        <v>115</v>
      </c>
    </row>
    <row r="267" spans="1:7" x14ac:dyDescent="0.25">
      <c r="A267" t="s">
        <v>200</v>
      </c>
      <c r="B267" s="2">
        <v>5.6399999999999999E-2</v>
      </c>
      <c r="C267" t="s">
        <v>7</v>
      </c>
      <c r="D267" t="s">
        <v>130</v>
      </c>
      <c r="F267" t="s">
        <v>20</v>
      </c>
    </row>
    <row r="268" spans="1:7" x14ac:dyDescent="0.25">
      <c r="A268" t="s">
        <v>128</v>
      </c>
      <c r="B268" s="2">
        <f>(0.0000520580602692922/(0.0000520580602692922+1.90243138300923E-07)) * 0.000077</f>
        <v>7.671963258720775E-5</v>
      </c>
      <c r="C268" t="s">
        <v>7</v>
      </c>
      <c r="D268" t="s">
        <v>130</v>
      </c>
      <c r="F268" t="s">
        <v>20</v>
      </c>
    </row>
    <row r="269" spans="1:7" x14ac:dyDescent="0.25">
      <c r="A269" t="s">
        <v>19</v>
      </c>
      <c r="B269" s="2">
        <v>0.16</v>
      </c>
      <c r="C269" t="s">
        <v>7</v>
      </c>
      <c r="D269" t="s">
        <v>130</v>
      </c>
      <c r="F269" t="s">
        <v>20</v>
      </c>
    </row>
    <row r="270" spans="1:7" x14ac:dyDescent="0.25">
      <c r="A270" t="s">
        <v>21</v>
      </c>
      <c r="B270" s="2">
        <v>8.4499999999999994E-5</v>
      </c>
      <c r="C270" t="s">
        <v>22</v>
      </c>
      <c r="D270" t="s">
        <v>130</v>
      </c>
      <c r="F270" t="s">
        <v>20</v>
      </c>
    </row>
    <row r="273" spans="1:9" ht="15.75" x14ac:dyDescent="0.25">
      <c r="A273" s="7" t="s">
        <v>0</v>
      </c>
      <c r="B273" s="7" t="s">
        <v>301</v>
      </c>
      <c r="C273" s="8"/>
      <c r="D273" s="8"/>
      <c r="E273" s="8"/>
      <c r="F273" s="8"/>
      <c r="G273" s="8"/>
      <c r="H273" s="8"/>
      <c r="I273" s="8"/>
    </row>
    <row r="274" spans="1:9" ht="15.75" x14ac:dyDescent="0.25">
      <c r="A274" s="8" t="s">
        <v>2</v>
      </c>
      <c r="B274" s="8" t="s">
        <v>225</v>
      </c>
      <c r="C274" s="8"/>
      <c r="D274" s="8"/>
      <c r="E274" s="8"/>
      <c r="F274" s="8"/>
      <c r="G274" s="8"/>
      <c r="H274" s="8"/>
      <c r="I274" s="8"/>
    </row>
    <row r="275" spans="1:9" ht="15.75" x14ac:dyDescent="0.25">
      <c r="A275" s="8" t="s">
        <v>4</v>
      </c>
      <c r="B275" s="8">
        <v>1</v>
      </c>
      <c r="C275" s="8"/>
      <c r="D275" s="8"/>
      <c r="E275" s="8"/>
      <c r="F275" s="8"/>
      <c r="G275" s="8"/>
      <c r="H275" s="8"/>
      <c r="I275" s="8"/>
    </row>
    <row r="276" spans="1:9" ht="15.75" x14ac:dyDescent="0.25">
      <c r="A276" s="8" t="s">
        <v>1</v>
      </c>
      <c r="B276" s="8" t="s">
        <v>302</v>
      </c>
      <c r="C276" s="8"/>
      <c r="D276" s="8"/>
      <c r="E276" s="8"/>
      <c r="F276" s="8"/>
      <c r="G276" s="8"/>
      <c r="H276" s="8"/>
      <c r="I276" s="8"/>
    </row>
    <row r="277" spans="1:9" ht="15.75" x14ac:dyDescent="0.25">
      <c r="A277" s="8" t="s">
        <v>212</v>
      </c>
      <c r="B277" s="8" t="s">
        <v>213</v>
      </c>
      <c r="C277" s="8"/>
      <c r="D277" s="8"/>
      <c r="E277" s="8"/>
      <c r="F277" s="8"/>
      <c r="G277" s="8"/>
      <c r="H277" s="8"/>
      <c r="I277" s="8"/>
    </row>
    <row r="278" spans="1:9" ht="15.75" x14ac:dyDescent="0.25">
      <c r="A278" s="8" t="s">
        <v>5</v>
      </c>
      <c r="B278" s="8" t="s">
        <v>303</v>
      </c>
      <c r="C278" s="8"/>
      <c r="D278" s="8"/>
      <c r="E278" s="8"/>
      <c r="F278" s="8"/>
      <c r="G278" s="8"/>
      <c r="H278" s="8"/>
      <c r="I278" s="8"/>
    </row>
    <row r="279" spans="1:9" ht="15.75" x14ac:dyDescent="0.25">
      <c r="A279" s="8" t="s">
        <v>11</v>
      </c>
      <c r="B279" s="8" t="s">
        <v>242</v>
      </c>
      <c r="C279" s="8"/>
      <c r="D279" s="8"/>
      <c r="E279" s="8"/>
      <c r="F279" s="8"/>
      <c r="G279" s="8"/>
      <c r="H279" s="8"/>
      <c r="I279" s="8"/>
    </row>
    <row r="280" spans="1:9" ht="15.75" x14ac:dyDescent="0.25">
      <c r="A280" s="8" t="s">
        <v>6</v>
      </c>
      <c r="B280" s="8" t="s">
        <v>7</v>
      </c>
      <c r="C280" s="8"/>
      <c r="D280" s="8"/>
      <c r="E280" s="8"/>
      <c r="F280" s="8"/>
      <c r="G280" s="8"/>
      <c r="H280" s="8"/>
      <c r="I280" s="8"/>
    </row>
    <row r="281" spans="1:9" ht="15.75" x14ac:dyDescent="0.25">
      <c r="A281" s="7" t="s">
        <v>8</v>
      </c>
      <c r="B281" s="8"/>
      <c r="C281" s="8"/>
      <c r="D281" s="8"/>
      <c r="E281" s="8"/>
      <c r="F281" s="8"/>
      <c r="G281" s="8"/>
      <c r="H281" s="8"/>
      <c r="I281" s="8"/>
    </row>
    <row r="282" spans="1:9" ht="15.75" x14ac:dyDescent="0.25">
      <c r="A282" s="7" t="s">
        <v>9</v>
      </c>
      <c r="B282" s="7" t="s">
        <v>10</v>
      </c>
      <c r="C282" s="7" t="s">
        <v>2</v>
      </c>
      <c r="D282" s="7" t="s">
        <v>6</v>
      </c>
      <c r="E282" s="7" t="s">
        <v>18</v>
      </c>
      <c r="F282" s="7" t="s">
        <v>11</v>
      </c>
      <c r="G282" s="7" t="s">
        <v>5</v>
      </c>
      <c r="H282" s="7" t="s">
        <v>1</v>
      </c>
      <c r="I282" s="8"/>
    </row>
    <row r="283" spans="1:9" ht="15.75" x14ac:dyDescent="0.25">
      <c r="A283" s="8" t="str">
        <f>B273</f>
        <v>electrolyte tank production, for VRFB system</v>
      </c>
      <c r="B283" s="8">
        <v>1</v>
      </c>
      <c r="C283" s="8" t="s">
        <v>225</v>
      </c>
      <c r="D283" s="8" t="s">
        <v>7</v>
      </c>
      <c r="E283" s="8"/>
      <c r="F283" s="8" t="s">
        <v>12</v>
      </c>
      <c r="G283" s="8" t="str">
        <f>B278</f>
        <v>electrolyte tank</v>
      </c>
      <c r="H283" s="8"/>
      <c r="I283" s="9"/>
    </row>
    <row r="284" spans="1:9" ht="15.75" x14ac:dyDescent="0.25">
      <c r="A284" s="9" t="s">
        <v>304</v>
      </c>
      <c r="B284" s="9">
        <v>0.41</v>
      </c>
      <c r="C284" s="8" t="s">
        <v>225</v>
      </c>
      <c r="D284" s="8" t="s">
        <v>7</v>
      </c>
      <c r="E284" s="8"/>
      <c r="F284" s="8" t="s">
        <v>13</v>
      </c>
      <c r="G284" s="9" t="s">
        <v>305</v>
      </c>
      <c r="H284" s="8"/>
      <c r="I284" s="9"/>
    </row>
    <row r="285" spans="1:9" ht="15.75" x14ac:dyDescent="0.25">
      <c r="A285" s="15" t="s">
        <v>421</v>
      </c>
      <c r="B285" s="9">
        <v>0.62</v>
      </c>
      <c r="C285" s="8" t="s">
        <v>3</v>
      </c>
      <c r="D285" s="8" t="s">
        <v>7</v>
      </c>
      <c r="E285" s="8"/>
      <c r="F285" s="8" t="s">
        <v>13</v>
      </c>
      <c r="G285" s="9" t="s">
        <v>422</v>
      </c>
      <c r="H285" s="8"/>
      <c r="I285" s="9"/>
    </row>
    <row r="286" spans="1:9" ht="15.75" x14ac:dyDescent="0.25">
      <c r="A286" s="9" t="s">
        <v>306</v>
      </c>
      <c r="B286" s="13">
        <v>2.4500000000000001E-2</v>
      </c>
      <c r="C286" s="8" t="s">
        <v>3</v>
      </c>
      <c r="D286" s="8" t="s">
        <v>7</v>
      </c>
      <c r="E286" s="8"/>
      <c r="F286" s="8" t="s">
        <v>13</v>
      </c>
      <c r="G286" s="9" t="s">
        <v>307</v>
      </c>
      <c r="H286" s="8"/>
      <c r="I286" s="9"/>
    </row>
    <row r="287" spans="1:9" ht="15.75" x14ac:dyDescent="0.25">
      <c r="A287" s="15" t="s">
        <v>424</v>
      </c>
      <c r="B287" s="13">
        <v>2.1899999999999999E-2</v>
      </c>
      <c r="C287" s="8" t="s">
        <v>3</v>
      </c>
      <c r="D287" s="8" t="s">
        <v>7</v>
      </c>
      <c r="E287" s="8"/>
      <c r="F287" s="8" t="s">
        <v>13</v>
      </c>
      <c r="G287" s="9" t="s">
        <v>425</v>
      </c>
      <c r="H287" s="8" t="s">
        <v>423</v>
      </c>
      <c r="I287" s="9"/>
    </row>
    <row r="288" spans="1:9" ht="15.75" x14ac:dyDescent="0.25">
      <c r="A288" s="9" t="s">
        <v>308</v>
      </c>
      <c r="B288" s="13">
        <v>2.1899999999999999E-2</v>
      </c>
      <c r="C288" s="8" t="s">
        <v>3</v>
      </c>
      <c r="D288" s="8" t="s">
        <v>7</v>
      </c>
      <c r="E288" s="8"/>
      <c r="F288" s="8" t="s">
        <v>13</v>
      </c>
      <c r="G288" s="9" t="s">
        <v>309</v>
      </c>
      <c r="H288" s="8"/>
      <c r="I288" s="9"/>
    </row>
    <row r="289" spans="1:9" ht="15.75" x14ac:dyDescent="0.25">
      <c r="A289" s="6" t="s">
        <v>232</v>
      </c>
      <c r="B289" s="9">
        <v>0.21</v>
      </c>
      <c r="C289" s="8" t="s">
        <v>228</v>
      </c>
      <c r="D289" s="9" t="s">
        <v>197</v>
      </c>
      <c r="E289" s="8"/>
      <c r="F289" s="9" t="s">
        <v>13</v>
      </c>
      <c r="G289" t="s">
        <v>196</v>
      </c>
      <c r="H289" s="9" t="s">
        <v>291</v>
      </c>
      <c r="I289" s="9"/>
    </row>
    <row r="290" spans="1:9" ht="15.75" x14ac:dyDescent="0.25">
      <c r="A290" s="6" t="s">
        <v>229</v>
      </c>
      <c r="B290" s="9">
        <v>0.11</v>
      </c>
      <c r="C290" t="s">
        <v>225</v>
      </c>
      <c r="D290" s="9" t="s">
        <v>197</v>
      </c>
      <c r="E290" s="8"/>
      <c r="F290" s="8" t="s">
        <v>13</v>
      </c>
      <c r="G290" t="s">
        <v>230</v>
      </c>
      <c r="H290" s="9" t="s">
        <v>290</v>
      </c>
      <c r="I290" s="9"/>
    </row>
    <row r="291" spans="1:9" ht="15.75" x14ac:dyDescent="0.25">
      <c r="A291" s="6" t="s">
        <v>233</v>
      </c>
      <c r="B291" s="9">
        <v>1.06</v>
      </c>
      <c r="C291" s="8" t="s">
        <v>3</v>
      </c>
      <c r="D291" s="9" t="s">
        <v>197</v>
      </c>
      <c r="E291" s="8"/>
      <c r="F291" s="8" t="s">
        <v>13</v>
      </c>
      <c r="G291" t="s">
        <v>234</v>
      </c>
      <c r="H291" s="8"/>
      <c r="I291" s="9"/>
    </row>
    <row r="292" spans="1:9" ht="15.75" x14ac:dyDescent="0.25">
      <c r="A292" s="9" t="s">
        <v>536</v>
      </c>
      <c r="B292" s="13">
        <v>-5.1400000000000001E-2</v>
      </c>
      <c r="C292" s="8" t="s">
        <v>228</v>
      </c>
      <c r="D292" s="8" t="s">
        <v>7</v>
      </c>
      <c r="E292" s="8"/>
      <c r="F292" s="8" t="s">
        <v>13</v>
      </c>
      <c r="G292" s="9" t="s">
        <v>537</v>
      </c>
      <c r="H292" s="8"/>
      <c r="I292" s="12"/>
    </row>
    <row r="293" spans="1:9" ht="15.75" x14ac:dyDescent="0.25">
      <c r="A293" s="9" t="s">
        <v>153</v>
      </c>
      <c r="B293" s="13">
        <v>6.2500000000000001E-5</v>
      </c>
      <c r="C293" s="8"/>
      <c r="D293" s="8" t="s">
        <v>7</v>
      </c>
      <c r="E293" s="8" t="s">
        <v>130</v>
      </c>
      <c r="F293" s="8" t="s">
        <v>20</v>
      </c>
      <c r="G293" s="8"/>
      <c r="H293" s="8"/>
      <c r="I293"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6"/>
  <sheetViews>
    <sheetView workbookViewId="0">
      <selection activeCell="A3" sqref="A3"/>
    </sheetView>
  </sheetViews>
  <sheetFormatPr defaultRowHeight="15" x14ac:dyDescent="0.25"/>
  <cols>
    <col min="1" max="1" width="54.7109375" bestFit="1" customWidth="1"/>
    <col min="2" max="2" width="33.140625" customWidth="1"/>
    <col min="3" max="3" width="26.7109375" bestFit="1" customWidth="1"/>
    <col min="4" max="4" width="13.28515625" bestFit="1" customWidth="1"/>
    <col min="6" max="6" width="13.7109375" bestFit="1" customWidth="1"/>
    <col min="7" max="7" width="43.85546875" bestFit="1" customWidth="1"/>
  </cols>
  <sheetData>
    <row r="1" spans="1:12" ht="15.75" x14ac:dyDescent="0.25">
      <c r="A1" s="7" t="s">
        <v>0</v>
      </c>
      <c r="B1" s="7" t="s">
        <v>310</v>
      </c>
      <c r="C1" s="8"/>
      <c r="D1" s="8"/>
      <c r="E1" s="8"/>
      <c r="F1" s="8"/>
      <c r="G1" s="8"/>
      <c r="H1" s="8"/>
      <c r="I1" s="8"/>
      <c r="J1" s="8"/>
      <c r="K1" s="8"/>
      <c r="L1" s="8"/>
    </row>
    <row r="2" spans="1:12" ht="15.75" x14ac:dyDescent="0.25">
      <c r="A2" s="8" t="s">
        <v>2</v>
      </c>
      <c r="B2" s="8" t="s">
        <v>225</v>
      </c>
      <c r="C2" s="8"/>
      <c r="D2" s="8"/>
      <c r="E2" s="8"/>
      <c r="F2" s="8"/>
      <c r="G2" s="8"/>
      <c r="H2" s="8"/>
      <c r="I2" s="8"/>
      <c r="J2" s="8"/>
      <c r="K2" s="8"/>
      <c r="L2" s="8"/>
    </row>
    <row r="3" spans="1:12" ht="15.75" x14ac:dyDescent="0.25">
      <c r="A3" s="8" t="s">
        <v>4</v>
      </c>
      <c r="B3" s="8">
        <v>1</v>
      </c>
      <c r="C3" s="8"/>
      <c r="D3" s="8"/>
      <c r="E3" s="8"/>
      <c r="F3" s="8"/>
      <c r="G3" s="8"/>
      <c r="H3" s="8"/>
      <c r="I3" s="8"/>
      <c r="J3" s="8"/>
      <c r="K3" s="8"/>
      <c r="L3" s="8"/>
    </row>
    <row r="4" spans="1:12" ht="15.75" x14ac:dyDescent="0.25">
      <c r="A4" s="8" t="s">
        <v>1</v>
      </c>
      <c r="B4" s="8" t="s">
        <v>311</v>
      </c>
      <c r="C4" s="8"/>
      <c r="D4" s="8"/>
      <c r="E4" s="8"/>
      <c r="F4" s="8"/>
      <c r="G4" s="8"/>
      <c r="H4" s="8"/>
      <c r="I4" s="8"/>
      <c r="J4" s="8"/>
      <c r="K4" s="8"/>
      <c r="L4" s="8"/>
    </row>
    <row r="5" spans="1:12" ht="15.75" x14ac:dyDescent="0.25">
      <c r="A5" s="8" t="s">
        <v>212</v>
      </c>
      <c r="B5" s="8" t="s">
        <v>213</v>
      </c>
      <c r="C5" s="8"/>
      <c r="D5" s="8"/>
      <c r="E5" s="8"/>
      <c r="F5" s="8"/>
      <c r="G5" s="8"/>
      <c r="H5" s="8"/>
      <c r="I5" s="8"/>
      <c r="J5" s="8"/>
      <c r="K5" s="8"/>
      <c r="L5" s="8"/>
    </row>
    <row r="6" spans="1:12" ht="15.75" x14ac:dyDescent="0.25">
      <c r="A6" s="8" t="s">
        <v>5</v>
      </c>
      <c r="B6" s="8" t="s">
        <v>312</v>
      </c>
      <c r="C6" s="8"/>
      <c r="D6" s="8"/>
      <c r="E6" s="8"/>
      <c r="F6" s="8"/>
      <c r="G6" s="8"/>
      <c r="H6" s="8"/>
      <c r="I6" s="8"/>
      <c r="J6" s="8"/>
      <c r="K6" s="8"/>
      <c r="L6" s="8"/>
    </row>
    <row r="7" spans="1:12" ht="15.75" x14ac:dyDescent="0.25">
      <c r="A7" s="8" t="s">
        <v>11</v>
      </c>
      <c r="B7" s="8" t="s">
        <v>242</v>
      </c>
      <c r="C7" s="8"/>
      <c r="D7" s="8"/>
      <c r="E7" s="8"/>
      <c r="F7" s="8"/>
      <c r="G7" s="8"/>
      <c r="H7" s="8"/>
      <c r="I7" s="8"/>
      <c r="J7" s="8"/>
      <c r="K7" s="8"/>
      <c r="L7" s="8"/>
    </row>
    <row r="8" spans="1:12" ht="15.75" x14ac:dyDescent="0.25">
      <c r="A8" s="8" t="s">
        <v>6</v>
      </c>
      <c r="B8" s="8" t="s">
        <v>7</v>
      </c>
      <c r="C8" s="8"/>
      <c r="D8" s="8"/>
      <c r="E8" s="8"/>
      <c r="F8" s="8"/>
      <c r="G8" s="8"/>
      <c r="H8" s="8"/>
      <c r="I8" s="8"/>
      <c r="J8" s="8"/>
      <c r="K8" s="8"/>
      <c r="L8" s="8"/>
    </row>
    <row r="9" spans="1:12" ht="15.75" x14ac:dyDescent="0.25">
      <c r="A9" s="7" t="s">
        <v>8</v>
      </c>
      <c r="B9" s="8"/>
      <c r="C9" s="8"/>
      <c r="D9" s="8"/>
      <c r="E9" s="8"/>
      <c r="F9" s="8"/>
      <c r="G9" s="8"/>
      <c r="H9" s="8"/>
      <c r="I9" s="8"/>
      <c r="J9" s="8"/>
      <c r="K9" s="8"/>
      <c r="L9" s="8"/>
    </row>
    <row r="10" spans="1:12" ht="15.75" x14ac:dyDescent="0.25">
      <c r="A10" s="7" t="s">
        <v>9</v>
      </c>
      <c r="B10" s="7" t="s">
        <v>10</v>
      </c>
      <c r="C10" s="7" t="s">
        <v>2</v>
      </c>
      <c r="D10" s="7" t="s">
        <v>6</v>
      </c>
      <c r="E10" s="7" t="s">
        <v>18</v>
      </c>
      <c r="F10" s="7" t="s">
        <v>11</v>
      </c>
      <c r="G10" s="7" t="s">
        <v>5</v>
      </c>
      <c r="H10" s="7" t="s">
        <v>1</v>
      </c>
      <c r="I10" s="12"/>
      <c r="J10" s="8"/>
      <c r="K10" s="8"/>
      <c r="L10" s="8"/>
    </row>
    <row r="11" spans="1:12" ht="15.75" x14ac:dyDescent="0.25">
      <c r="A11" s="8" t="str">
        <f>B1</f>
        <v>current collector production, for VRFB system</v>
      </c>
      <c r="B11" s="8">
        <v>1</v>
      </c>
      <c r="C11" s="8" t="s">
        <v>225</v>
      </c>
      <c r="D11" s="8" t="s">
        <v>7</v>
      </c>
      <c r="E11" s="8"/>
      <c r="F11" s="8" t="s">
        <v>12</v>
      </c>
      <c r="G11" s="8" t="str">
        <f>B6</f>
        <v>current collector, for VRFB system</v>
      </c>
      <c r="H11" s="8"/>
      <c r="I11" s="9"/>
      <c r="J11" s="9"/>
      <c r="K11" s="9"/>
      <c r="L11" s="9"/>
    </row>
    <row r="12" spans="1:12" ht="15.75" x14ac:dyDescent="0.25">
      <c r="A12" s="9" t="s">
        <v>427</v>
      </c>
      <c r="B12" s="9">
        <v>1</v>
      </c>
      <c r="C12" s="8" t="s">
        <v>3</v>
      </c>
      <c r="D12" s="8" t="s">
        <v>7</v>
      </c>
      <c r="E12" s="8"/>
      <c r="F12" s="8" t="s">
        <v>13</v>
      </c>
      <c r="G12" s="9" t="s">
        <v>428</v>
      </c>
      <c r="H12" s="15" t="s">
        <v>429</v>
      </c>
      <c r="I12" s="9"/>
      <c r="J12" s="9"/>
      <c r="K12" s="9"/>
      <c r="L12" s="9"/>
    </row>
    <row r="13" spans="1:12" ht="15.75" x14ac:dyDescent="0.25">
      <c r="A13" s="9" t="s">
        <v>430</v>
      </c>
      <c r="B13" s="9">
        <v>1</v>
      </c>
      <c r="C13" s="8" t="s">
        <v>3</v>
      </c>
      <c r="D13" s="8" t="s">
        <v>7</v>
      </c>
      <c r="E13" s="8"/>
      <c r="F13" s="8" t="s">
        <v>13</v>
      </c>
      <c r="G13" s="9" t="s">
        <v>431</v>
      </c>
      <c r="H13" s="9" t="s">
        <v>313</v>
      </c>
      <c r="I13" s="9"/>
      <c r="J13" s="9"/>
      <c r="K13" s="9"/>
      <c r="L13" s="9"/>
    </row>
    <row r="14" spans="1:12" ht="15.75" x14ac:dyDescent="0.25">
      <c r="A14" s="9" t="s">
        <v>432</v>
      </c>
      <c r="B14" s="13">
        <v>4.0000000000000001E-10</v>
      </c>
      <c r="C14" s="8" t="s">
        <v>3</v>
      </c>
      <c r="D14" s="9" t="s">
        <v>6</v>
      </c>
      <c r="E14" s="8"/>
      <c r="F14" s="8" t="s">
        <v>13</v>
      </c>
      <c r="G14" s="9" t="s">
        <v>433</v>
      </c>
      <c r="H14" s="9" t="s">
        <v>254</v>
      </c>
      <c r="I14" s="9"/>
      <c r="J14" s="9"/>
      <c r="K14" s="9"/>
      <c r="L14" s="9"/>
    </row>
    <row r="15" spans="1:12" ht="15.75" x14ac:dyDescent="0.25">
      <c r="A15" s="6" t="s">
        <v>229</v>
      </c>
      <c r="B15" s="9">
        <v>0.1</v>
      </c>
      <c r="C15" s="8" t="s">
        <v>225</v>
      </c>
      <c r="D15" s="9" t="s">
        <v>197</v>
      </c>
      <c r="E15" s="8"/>
      <c r="F15" s="8" t="s">
        <v>13</v>
      </c>
      <c r="G15" t="s">
        <v>230</v>
      </c>
      <c r="H15" s="9" t="s">
        <v>290</v>
      </c>
      <c r="I15" s="9"/>
      <c r="J15" s="9"/>
      <c r="K15" s="9"/>
      <c r="L15" s="9"/>
    </row>
    <row r="16" spans="1:12" ht="15.75" x14ac:dyDescent="0.25">
      <c r="A16" s="6" t="s">
        <v>232</v>
      </c>
      <c r="B16" s="9">
        <v>0.2</v>
      </c>
      <c r="C16" s="8" t="s">
        <v>228</v>
      </c>
      <c r="D16" s="9" t="s">
        <v>197</v>
      </c>
      <c r="E16" s="8"/>
      <c r="F16" s="8" t="s">
        <v>13</v>
      </c>
      <c r="G16" t="s">
        <v>196</v>
      </c>
      <c r="H16" s="9" t="s">
        <v>291</v>
      </c>
      <c r="I16" s="12"/>
      <c r="J16" s="8"/>
      <c r="K16" s="8"/>
      <c r="L16" s="8"/>
    </row>
    <row r="17" spans="1:12" ht="15.75" x14ac:dyDescent="0.25">
      <c r="A17" s="8"/>
      <c r="B17" s="8"/>
      <c r="C17" s="8"/>
      <c r="D17" s="8"/>
      <c r="E17" s="8"/>
      <c r="F17" s="8"/>
      <c r="G17" s="8"/>
      <c r="H17" s="8"/>
      <c r="I17" s="9"/>
      <c r="J17" s="9"/>
      <c r="K17" s="9"/>
      <c r="L17" s="9"/>
    </row>
    <row r="18" spans="1:12" ht="15.75" x14ac:dyDescent="0.25">
      <c r="A18" s="7" t="s">
        <v>0</v>
      </c>
      <c r="B18" s="7" t="s">
        <v>314</v>
      </c>
      <c r="C18" s="8"/>
      <c r="D18" s="8"/>
      <c r="E18" s="8"/>
      <c r="F18" s="8"/>
      <c r="G18" s="8"/>
      <c r="H18" s="8"/>
      <c r="I18" s="8"/>
      <c r="J18" s="8"/>
      <c r="K18" s="8"/>
      <c r="L18" s="8"/>
    </row>
    <row r="19" spans="1:12" ht="15.75" x14ac:dyDescent="0.25">
      <c r="A19" s="8" t="s">
        <v>2</v>
      </c>
      <c r="B19" s="8" t="s">
        <v>225</v>
      </c>
      <c r="C19" s="8"/>
      <c r="D19" s="8"/>
      <c r="E19" s="8"/>
      <c r="F19" s="8"/>
      <c r="G19" s="8"/>
      <c r="H19" s="8"/>
      <c r="I19" s="8"/>
      <c r="J19" s="8"/>
      <c r="K19" s="8"/>
      <c r="L19" s="8"/>
    </row>
    <row r="20" spans="1:12" ht="15.75" x14ac:dyDescent="0.25">
      <c r="A20" s="8" t="s">
        <v>4</v>
      </c>
      <c r="B20" s="8">
        <v>1</v>
      </c>
      <c r="C20" s="8"/>
      <c r="D20" s="8"/>
      <c r="E20" s="8"/>
      <c r="F20" s="8"/>
      <c r="G20" s="8"/>
      <c r="H20" s="8"/>
      <c r="I20" s="8"/>
      <c r="J20" s="8"/>
      <c r="K20" s="8"/>
      <c r="L20" s="8"/>
    </row>
    <row r="21" spans="1:12" ht="15.75" x14ac:dyDescent="0.25">
      <c r="A21" s="8" t="s">
        <v>1</v>
      </c>
      <c r="B21" s="8" t="s">
        <v>315</v>
      </c>
      <c r="C21" s="8"/>
      <c r="D21" s="8"/>
      <c r="E21" s="8"/>
      <c r="F21" s="8"/>
      <c r="G21" s="8"/>
      <c r="H21" s="8"/>
      <c r="I21" s="8"/>
      <c r="J21" s="8"/>
      <c r="K21" s="8"/>
      <c r="L21" s="8"/>
    </row>
    <row r="22" spans="1:12" ht="15.75" x14ac:dyDescent="0.25">
      <c r="A22" s="8" t="s">
        <v>212</v>
      </c>
      <c r="B22" s="8" t="s">
        <v>213</v>
      </c>
      <c r="C22" s="8"/>
      <c r="D22" s="8"/>
      <c r="E22" s="8"/>
      <c r="F22" s="8"/>
      <c r="G22" s="8"/>
      <c r="H22" s="8"/>
      <c r="I22" s="8"/>
      <c r="J22" s="8"/>
      <c r="K22" s="8"/>
      <c r="L22" s="8"/>
    </row>
    <row r="23" spans="1:12" ht="15.75" x14ac:dyDescent="0.25">
      <c r="A23" s="8" t="s">
        <v>5</v>
      </c>
      <c r="B23" s="8" t="s">
        <v>316</v>
      </c>
      <c r="C23" s="8"/>
      <c r="D23" s="8"/>
      <c r="E23" s="8"/>
      <c r="F23" s="8"/>
      <c r="G23" s="8"/>
      <c r="H23" s="8"/>
      <c r="I23" s="8"/>
      <c r="J23" s="8"/>
      <c r="K23" s="8"/>
      <c r="L23" s="8"/>
    </row>
    <row r="24" spans="1:12" ht="15.75" x14ac:dyDescent="0.25">
      <c r="A24" s="8" t="s">
        <v>11</v>
      </c>
      <c r="B24" s="8" t="s">
        <v>242</v>
      </c>
      <c r="C24" s="8"/>
      <c r="D24" s="8"/>
      <c r="E24" s="8"/>
      <c r="F24" s="8"/>
      <c r="G24" s="8"/>
      <c r="H24" s="8"/>
      <c r="I24" s="8"/>
      <c r="J24" s="8"/>
      <c r="K24" s="8"/>
      <c r="L24" s="8"/>
    </row>
    <row r="25" spans="1:12" ht="15.75" x14ac:dyDescent="0.25">
      <c r="A25" s="8" t="s">
        <v>6</v>
      </c>
      <c r="B25" s="8" t="s">
        <v>7</v>
      </c>
      <c r="C25" s="8"/>
      <c r="D25" s="8"/>
      <c r="E25" s="8"/>
      <c r="F25" s="8"/>
      <c r="G25" s="8"/>
      <c r="H25" s="8"/>
      <c r="I25" s="8"/>
      <c r="J25" s="8"/>
      <c r="K25" s="8"/>
      <c r="L25" s="8"/>
    </row>
    <row r="26" spans="1:12" ht="15.75" x14ac:dyDescent="0.25">
      <c r="A26" s="7" t="s">
        <v>8</v>
      </c>
      <c r="B26" s="8"/>
      <c r="C26" s="8"/>
      <c r="D26" s="8"/>
      <c r="E26" s="8"/>
      <c r="F26" s="8"/>
      <c r="G26" s="8"/>
      <c r="H26" s="8"/>
      <c r="I26" s="8"/>
      <c r="J26" s="8"/>
      <c r="K26" s="8"/>
      <c r="L26" s="8"/>
    </row>
    <row r="27" spans="1:12" ht="15.75" x14ac:dyDescent="0.25">
      <c r="A27" s="7" t="s">
        <v>9</v>
      </c>
      <c r="B27" s="7" t="s">
        <v>10</v>
      </c>
      <c r="C27" s="7" t="s">
        <v>2</v>
      </c>
      <c r="D27" s="7" t="s">
        <v>6</v>
      </c>
      <c r="E27" s="7" t="s">
        <v>18</v>
      </c>
      <c r="F27" s="7" t="s">
        <v>11</v>
      </c>
      <c r="G27" s="7" t="s">
        <v>5</v>
      </c>
      <c r="H27" s="7" t="s">
        <v>1</v>
      </c>
      <c r="I27" s="12"/>
      <c r="J27" s="8"/>
      <c r="K27" s="8"/>
      <c r="L27" s="8"/>
    </row>
    <row r="28" spans="1:12" ht="15.75" x14ac:dyDescent="0.25">
      <c r="A28" s="8" t="str">
        <f>B18</f>
        <v>polyvinylchloride cell frame production, for VRFB system</v>
      </c>
      <c r="B28" s="8">
        <v>1</v>
      </c>
      <c r="C28" s="8" t="s">
        <v>225</v>
      </c>
      <c r="D28" s="8" t="s">
        <v>7</v>
      </c>
      <c r="E28" s="8"/>
      <c r="F28" s="8" t="s">
        <v>12</v>
      </c>
      <c r="G28" s="8" t="str">
        <f>B23</f>
        <v>polyvinylchloride cell frame, for VRFB system</v>
      </c>
      <c r="H28" s="8"/>
      <c r="I28" s="12"/>
      <c r="J28" s="8"/>
      <c r="K28" s="8"/>
      <c r="L28" s="8"/>
    </row>
    <row r="29" spans="1:12" ht="15.75" x14ac:dyDescent="0.25">
      <c r="A29" s="9" t="s">
        <v>434</v>
      </c>
      <c r="B29" s="9">
        <v>1</v>
      </c>
      <c r="C29" s="8" t="s">
        <v>3</v>
      </c>
      <c r="D29" s="8" t="s">
        <v>7</v>
      </c>
      <c r="E29" s="8"/>
      <c r="F29" s="9" t="s">
        <v>13</v>
      </c>
      <c r="G29" s="9" t="s">
        <v>435</v>
      </c>
      <c r="H29" s="9" t="s">
        <v>317</v>
      </c>
      <c r="I29" s="8"/>
      <c r="J29" s="8"/>
      <c r="K29" s="9"/>
      <c r="L29" s="9"/>
    </row>
    <row r="30" spans="1:12" ht="15.75" x14ac:dyDescent="0.25">
      <c r="A30" s="9" t="s">
        <v>436</v>
      </c>
      <c r="B30" s="9">
        <v>1</v>
      </c>
      <c r="C30" s="8" t="s">
        <v>3</v>
      </c>
      <c r="D30" s="8" t="s">
        <v>7</v>
      </c>
      <c r="E30" s="8"/>
      <c r="F30" s="9" t="s">
        <v>13</v>
      </c>
      <c r="G30" s="9" t="s">
        <v>437</v>
      </c>
      <c r="H30" s="9" t="s">
        <v>318</v>
      </c>
      <c r="I30" s="8"/>
      <c r="J30" s="8"/>
      <c r="K30" s="9"/>
      <c r="L30" s="9"/>
    </row>
    <row r="31" spans="1:12" ht="15.75" x14ac:dyDescent="0.25">
      <c r="A31" s="9" t="s">
        <v>232</v>
      </c>
      <c r="B31" s="9">
        <v>0.2</v>
      </c>
      <c r="C31" s="8" t="s">
        <v>228</v>
      </c>
      <c r="D31" s="9" t="s">
        <v>197</v>
      </c>
      <c r="E31" s="8"/>
      <c r="F31" s="8" t="s">
        <v>13</v>
      </c>
      <c r="G31" t="s">
        <v>196</v>
      </c>
      <c r="H31" s="9" t="s">
        <v>291</v>
      </c>
      <c r="I31" s="8"/>
      <c r="J31" s="8"/>
      <c r="K31" s="9"/>
      <c r="L31" s="9"/>
    </row>
    <row r="32" spans="1:12" ht="15.75" x14ac:dyDescent="0.25">
      <c r="A32" s="6" t="s">
        <v>229</v>
      </c>
      <c r="B32" s="9">
        <v>0.1</v>
      </c>
      <c r="C32" s="8" t="s">
        <v>225</v>
      </c>
      <c r="D32" s="9" t="s">
        <v>197</v>
      </c>
      <c r="E32" s="8"/>
      <c r="F32" s="8" t="s">
        <v>13</v>
      </c>
      <c r="G32" t="s">
        <v>230</v>
      </c>
      <c r="H32" s="9" t="s">
        <v>290</v>
      </c>
      <c r="I32" s="8"/>
      <c r="J32" s="8"/>
      <c r="K32" s="9"/>
      <c r="L32" s="9"/>
    </row>
    <row r="33" spans="1:12" ht="15.75" x14ac:dyDescent="0.25">
      <c r="A33" s="8"/>
      <c r="B33" s="8"/>
      <c r="C33" s="8"/>
      <c r="D33" s="8"/>
      <c r="E33" s="8"/>
      <c r="F33" s="8"/>
      <c r="G33" s="8"/>
      <c r="H33" s="8"/>
      <c r="I33" s="8"/>
      <c r="J33" s="8"/>
      <c r="K33" s="8"/>
      <c r="L33" s="8"/>
    </row>
    <row r="34" spans="1:12" ht="15.75" x14ac:dyDescent="0.25">
      <c r="A34" s="7" t="s">
        <v>0</v>
      </c>
      <c r="B34" s="7" t="s">
        <v>319</v>
      </c>
      <c r="C34" s="8"/>
      <c r="D34" s="8"/>
      <c r="E34" s="8"/>
      <c r="F34" s="8"/>
      <c r="G34" s="8"/>
      <c r="H34" s="8"/>
      <c r="I34" s="8"/>
      <c r="J34" s="8"/>
      <c r="K34" s="8"/>
      <c r="L34" s="8"/>
    </row>
    <row r="35" spans="1:12" ht="15.75" x14ac:dyDescent="0.25">
      <c r="A35" s="8" t="s">
        <v>2</v>
      </c>
      <c r="B35" s="8" t="s">
        <v>225</v>
      </c>
      <c r="C35" s="8"/>
      <c r="D35" s="8"/>
      <c r="E35" s="8"/>
      <c r="F35" s="8"/>
      <c r="G35" s="8"/>
      <c r="H35" s="8"/>
      <c r="I35" s="8"/>
      <c r="J35" s="8"/>
      <c r="K35" s="8"/>
      <c r="L35" s="8"/>
    </row>
    <row r="36" spans="1:12" ht="15.75" x14ac:dyDescent="0.25">
      <c r="A36" s="8" t="s">
        <v>4</v>
      </c>
      <c r="B36" s="8">
        <v>1</v>
      </c>
      <c r="C36" s="8"/>
      <c r="D36" s="8"/>
      <c r="E36" s="8"/>
      <c r="F36" s="8"/>
      <c r="G36" s="8"/>
      <c r="H36" s="8"/>
      <c r="I36" s="8"/>
      <c r="J36" s="8"/>
      <c r="K36" s="8"/>
      <c r="L36" s="8"/>
    </row>
    <row r="37" spans="1:12" ht="15.75" x14ac:dyDescent="0.25">
      <c r="A37" s="8" t="s">
        <v>1</v>
      </c>
      <c r="B37" s="8" t="s">
        <v>320</v>
      </c>
      <c r="C37" s="8"/>
      <c r="D37" s="8"/>
      <c r="E37" s="8"/>
      <c r="F37" s="8"/>
      <c r="G37" s="8"/>
      <c r="H37" s="8"/>
      <c r="I37" s="8"/>
      <c r="J37" s="8"/>
      <c r="K37" s="8"/>
      <c r="L37" s="8"/>
    </row>
    <row r="38" spans="1:12" ht="15.75" x14ac:dyDescent="0.25">
      <c r="A38" s="8" t="s">
        <v>212</v>
      </c>
      <c r="B38" s="8" t="s">
        <v>213</v>
      </c>
      <c r="C38" s="8"/>
      <c r="D38" s="8"/>
      <c r="E38" s="8"/>
      <c r="F38" s="8"/>
      <c r="G38" s="8"/>
      <c r="H38" s="8"/>
      <c r="I38" s="8"/>
      <c r="J38" s="8"/>
      <c r="K38" s="8"/>
      <c r="L38" s="8"/>
    </row>
    <row r="39" spans="1:12" ht="15.75" x14ac:dyDescent="0.25">
      <c r="A39" s="8" t="s">
        <v>5</v>
      </c>
      <c r="B39" s="8" t="s">
        <v>321</v>
      </c>
      <c r="C39" s="8"/>
      <c r="D39" s="8"/>
      <c r="E39" s="8"/>
      <c r="F39" s="8"/>
      <c r="G39" s="8"/>
      <c r="H39" s="8"/>
      <c r="I39" s="8"/>
      <c r="J39" s="8"/>
      <c r="K39" s="8"/>
      <c r="L39" s="8"/>
    </row>
    <row r="40" spans="1:12" ht="15.75" x14ac:dyDescent="0.25">
      <c r="A40" s="8" t="s">
        <v>11</v>
      </c>
      <c r="B40" s="8" t="s">
        <v>242</v>
      </c>
      <c r="C40" s="8"/>
      <c r="D40" s="8"/>
      <c r="E40" s="8"/>
      <c r="F40" s="8"/>
      <c r="G40" s="8"/>
      <c r="H40" s="8"/>
      <c r="I40" s="8"/>
      <c r="J40" s="8"/>
      <c r="K40" s="8"/>
      <c r="L40" s="8"/>
    </row>
    <row r="41" spans="1:12" ht="15.75" x14ac:dyDescent="0.25">
      <c r="A41" s="8" t="s">
        <v>6</v>
      </c>
      <c r="B41" s="8" t="s">
        <v>7</v>
      </c>
      <c r="C41" s="8"/>
      <c r="D41" s="8"/>
      <c r="E41" s="8"/>
      <c r="F41" s="8"/>
      <c r="G41" s="8"/>
      <c r="H41" s="8"/>
      <c r="I41" s="8"/>
      <c r="J41" s="8"/>
      <c r="K41" s="8"/>
      <c r="L41" s="8"/>
    </row>
    <row r="42" spans="1:12" ht="15.75" x14ac:dyDescent="0.25">
      <c r="A42" s="7" t="s">
        <v>8</v>
      </c>
      <c r="B42" s="8"/>
      <c r="C42" s="8"/>
      <c r="D42" s="8"/>
      <c r="E42" s="8"/>
      <c r="F42" s="8"/>
      <c r="G42" s="8"/>
      <c r="H42" s="8"/>
      <c r="I42" s="8"/>
      <c r="J42" s="8"/>
      <c r="K42" s="8"/>
      <c r="L42" s="8"/>
    </row>
    <row r="43" spans="1:12" ht="15.75" x14ac:dyDescent="0.25">
      <c r="A43" s="7" t="s">
        <v>9</v>
      </c>
      <c r="B43" s="7" t="s">
        <v>10</v>
      </c>
      <c r="C43" s="7" t="s">
        <v>2</v>
      </c>
      <c r="D43" s="7" t="s">
        <v>6</v>
      </c>
      <c r="E43" s="7" t="s">
        <v>18</v>
      </c>
      <c r="F43" s="7" t="s">
        <v>11</v>
      </c>
      <c r="G43" s="7" t="s">
        <v>5</v>
      </c>
      <c r="H43" s="7" t="s">
        <v>1</v>
      </c>
      <c r="I43" s="12"/>
      <c r="J43" s="8"/>
      <c r="K43" s="8"/>
      <c r="L43" s="8"/>
    </row>
    <row r="44" spans="1:12" ht="15.75" x14ac:dyDescent="0.25">
      <c r="A44" s="8" t="str">
        <f>B34</f>
        <v>gasket production, FKM, for VRFB system</v>
      </c>
      <c r="B44" s="8">
        <v>1</v>
      </c>
      <c r="C44" s="8" t="s">
        <v>225</v>
      </c>
      <c r="D44" s="8" t="s">
        <v>7</v>
      </c>
      <c r="E44" s="8"/>
      <c r="F44" s="8" t="s">
        <v>12</v>
      </c>
      <c r="G44" s="8" t="str">
        <f>B39</f>
        <v>gasket, FKM</v>
      </c>
      <c r="H44" s="8"/>
      <c r="I44" s="8"/>
      <c r="J44" s="8"/>
      <c r="K44" s="8"/>
      <c r="L44" s="8"/>
    </row>
    <row r="45" spans="1:12" ht="15.75" x14ac:dyDescent="0.25">
      <c r="A45" s="15" t="s">
        <v>248</v>
      </c>
      <c r="B45" s="9">
        <v>0.33</v>
      </c>
      <c r="C45" s="8" t="s">
        <v>3</v>
      </c>
      <c r="D45" s="8" t="s">
        <v>7</v>
      </c>
      <c r="E45" s="8"/>
      <c r="F45" s="9" t="s">
        <v>13</v>
      </c>
      <c r="G45" s="9" t="s">
        <v>249</v>
      </c>
      <c r="H45" s="9" t="s">
        <v>322</v>
      </c>
      <c r="I45" s="8"/>
      <c r="J45" s="8"/>
      <c r="K45" s="8"/>
      <c r="L45" s="8"/>
    </row>
    <row r="46" spans="1:12" ht="15.75" x14ac:dyDescent="0.25">
      <c r="A46" s="15" t="s">
        <v>243</v>
      </c>
      <c r="B46" s="9">
        <v>0.33</v>
      </c>
      <c r="C46" s="8" t="s">
        <v>3</v>
      </c>
      <c r="D46" s="8" t="s">
        <v>7</v>
      </c>
      <c r="E46" s="8"/>
      <c r="F46" s="9" t="s">
        <v>13</v>
      </c>
      <c r="G46" s="9" t="s">
        <v>244</v>
      </c>
      <c r="H46" s="9" t="s">
        <v>323</v>
      </c>
      <c r="I46" s="8"/>
      <c r="J46" s="8"/>
      <c r="K46" s="8"/>
      <c r="L46" s="8"/>
    </row>
    <row r="47" spans="1:12" ht="15.75" x14ac:dyDescent="0.25">
      <c r="A47" s="9" t="s">
        <v>438</v>
      </c>
      <c r="B47" s="9">
        <v>0.33</v>
      </c>
      <c r="C47" s="8" t="s">
        <v>3</v>
      </c>
      <c r="D47" s="8" t="s">
        <v>7</v>
      </c>
      <c r="E47" s="8"/>
      <c r="F47" s="9" t="s">
        <v>13</v>
      </c>
      <c r="G47" s="9" t="s">
        <v>439</v>
      </c>
      <c r="H47" s="9" t="s">
        <v>324</v>
      </c>
      <c r="I47" s="8"/>
      <c r="J47" s="8"/>
      <c r="K47" s="8"/>
      <c r="L47" s="8"/>
    </row>
    <row r="48" spans="1:12" ht="15.75" x14ac:dyDescent="0.25">
      <c r="A48" s="9" t="s">
        <v>436</v>
      </c>
      <c r="B48" s="9">
        <v>1</v>
      </c>
      <c r="C48" s="8" t="s">
        <v>3</v>
      </c>
      <c r="D48" s="8" t="s">
        <v>7</v>
      </c>
      <c r="E48" s="8"/>
      <c r="F48" s="9" t="s">
        <v>13</v>
      </c>
      <c r="G48" s="9" t="s">
        <v>325</v>
      </c>
      <c r="H48" s="9" t="s">
        <v>326</v>
      </c>
      <c r="I48" s="8"/>
      <c r="J48" s="8"/>
      <c r="K48" s="8"/>
      <c r="L48" s="8"/>
    </row>
    <row r="49" spans="1:12" ht="15.75" x14ac:dyDescent="0.25">
      <c r="A49" s="9" t="s">
        <v>232</v>
      </c>
      <c r="B49" s="9">
        <v>0.2</v>
      </c>
      <c r="C49" s="8" t="s">
        <v>228</v>
      </c>
      <c r="D49" s="9" t="s">
        <v>197</v>
      </c>
      <c r="E49" s="8"/>
      <c r="F49" s="9" t="s">
        <v>13</v>
      </c>
      <c r="G49" t="s">
        <v>196</v>
      </c>
      <c r="H49" s="9" t="s">
        <v>327</v>
      </c>
      <c r="I49" s="8"/>
      <c r="J49" s="8"/>
      <c r="K49" s="8"/>
      <c r="L49" s="8"/>
    </row>
    <row r="50" spans="1:12" ht="15.75" x14ac:dyDescent="0.25">
      <c r="A50" s="6" t="s">
        <v>229</v>
      </c>
      <c r="B50" s="9">
        <v>0.1</v>
      </c>
      <c r="C50" s="8" t="s">
        <v>225</v>
      </c>
      <c r="D50" s="9" t="s">
        <v>197</v>
      </c>
      <c r="E50" s="8"/>
      <c r="F50" s="9" t="s">
        <v>13</v>
      </c>
      <c r="G50" t="s">
        <v>230</v>
      </c>
      <c r="H50" s="9" t="s">
        <v>290</v>
      </c>
      <c r="I50" s="8"/>
      <c r="J50" s="8"/>
      <c r="K50" s="8"/>
      <c r="L50" s="8"/>
    </row>
    <row r="51" spans="1:12" ht="15.75" x14ac:dyDescent="0.25">
      <c r="A51" s="8"/>
      <c r="B51" s="8"/>
      <c r="C51" s="8"/>
      <c r="D51" s="8"/>
      <c r="E51" s="8"/>
      <c r="F51" s="8"/>
      <c r="G51" s="8"/>
      <c r="H51" s="8"/>
      <c r="I51" s="8"/>
      <c r="J51" s="8"/>
      <c r="K51" s="8"/>
      <c r="L51" s="8"/>
    </row>
    <row r="52" spans="1:12" ht="15.75" x14ac:dyDescent="0.25">
      <c r="A52" s="7" t="s">
        <v>0</v>
      </c>
      <c r="B52" s="7" t="s">
        <v>328</v>
      </c>
      <c r="C52" s="8"/>
      <c r="D52" s="8"/>
      <c r="E52" s="8"/>
      <c r="F52" s="8"/>
      <c r="G52" s="8"/>
      <c r="H52" s="8"/>
      <c r="I52" s="8"/>
      <c r="J52" s="8"/>
      <c r="K52" s="8"/>
      <c r="L52" s="8"/>
    </row>
    <row r="53" spans="1:12" ht="15.75" x14ac:dyDescent="0.25">
      <c r="A53" s="8" t="s">
        <v>2</v>
      </c>
      <c r="B53" s="8" t="s">
        <v>225</v>
      </c>
      <c r="C53" s="8"/>
      <c r="D53" s="8"/>
      <c r="E53" s="8"/>
      <c r="F53" s="8"/>
      <c r="G53" s="8"/>
      <c r="H53" s="8"/>
      <c r="I53" s="8"/>
      <c r="J53" s="8"/>
      <c r="K53" s="8"/>
      <c r="L53" s="8"/>
    </row>
    <row r="54" spans="1:12" ht="15.75" x14ac:dyDescent="0.25">
      <c r="A54" s="8" t="s">
        <v>4</v>
      </c>
      <c r="B54" s="8">
        <v>1</v>
      </c>
      <c r="C54" s="8"/>
      <c r="D54" s="8"/>
      <c r="E54" s="8"/>
      <c r="F54" s="8"/>
      <c r="G54" s="8"/>
      <c r="H54" s="8"/>
      <c r="I54" s="8"/>
      <c r="J54" s="8"/>
      <c r="K54" s="8"/>
      <c r="L54" s="8"/>
    </row>
    <row r="55" spans="1:12" ht="15.75" x14ac:dyDescent="0.25">
      <c r="A55" s="8" t="s">
        <v>1</v>
      </c>
      <c r="B55" s="8" t="s">
        <v>320</v>
      </c>
      <c r="C55" s="8"/>
      <c r="D55" s="8"/>
      <c r="E55" s="8"/>
      <c r="F55" s="8"/>
      <c r="G55" s="8"/>
      <c r="H55" s="8"/>
      <c r="I55" s="8"/>
      <c r="J55" s="8"/>
      <c r="K55" s="8"/>
      <c r="L55" s="8"/>
    </row>
    <row r="56" spans="1:12" ht="15.75" x14ac:dyDescent="0.25">
      <c r="A56" s="8" t="s">
        <v>212</v>
      </c>
      <c r="B56" s="8" t="s">
        <v>213</v>
      </c>
      <c r="C56" s="8"/>
      <c r="D56" s="8"/>
      <c r="E56" s="8"/>
      <c r="F56" s="8"/>
      <c r="G56" s="8"/>
      <c r="H56" s="8"/>
      <c r="I56" s="8"/>
      <c r="J56" s="8"/>
      <c r="K56" s="8"/>
      <c r="L56" s="8"/>
    </row>
    <row r="57" spans="1:12" ht="15.75" x14ac:dyDescent="0.25">
      <c r="A57" s="8" t="s">
        <v>5</v>
      </c>
      <c r="B57" s="8" t="s">
        <v>329</v>
      </c>
      <c r="C57" s="8"/>
      <c r="D57" s="8"/>
      <c r="E57" s="8"/>
      <c r="F57" s="8"/>
      <c r="G57" s="8"/>
      <c r="H57" s="8"/>
      <c r="I57" s="8"/>
      <c r="J57" s="8"/>
      <c r="K57" s="8"/>
      <c r="L57" s="8"/>
    </row>
    <row r="58" spans="1:12" ht="15.75" x14ac:dyDescent="0.25">
      <c r="A58" s="8" t="s">
        <v>11</v>
      </c>
      <c r="B58" s="8" t="s">
        <v>242</v>
      </c>
      <c r="C58" s="8"/>
      <c r="D58" s="8"/>
      <c r="E58" s="8"/>
      <c r="F58" s="8"/>
      <c r="G58" s="8"/>
      <c r="H58" s="8"/>
      <c r="I58" s="8"/>
      <c r="J58" s="8"/>
      <c r="K58" s="8"/>
      <c r="L58" s="8"/>
    </row>
    <row r="59" spans="1:12" ht="15.75" x14ac:dyDescent="0.25">
      <c r="A59" s="8" t="s">
        <v>6</v>
      </c>
      <c r="B59" s="8" t="s">
        <v>7</v>
      </c>
      <c r="C59" s="8"/>
      <c r="D59" s="8"/>
      <c r="E59" s="8"/>
      <c r="F59" s="8"/>
      <c r="G59" s="8"/>
      <c r="H59" s="8"/>
      <c r="I59" s="8"/>
      <c r="J59" s="8"/>
      <c r="K59" s="8"/>
      <c r="L59" s="8"/>
    </row>
    <row r="60" spans="1:12" ht="15.75" x14ac:dyDescent="0.25">
      <c r="A60" s="7" t="s">
        <v>8</v>
      </c>
      <c r="B60" s="8"/>
      <c r="C60" s="8"/>
      <c r="D60" s="8"/>
      <c r="E60" s="8"/>
      <c r="F60" s="8"/>
      <c r="G60" s="8"/>
      <c r="H60" s="8"/>
      <c r="I60" s="8"/>
      <c r="J60" s="8"/>
      <c r="K60" s="8"/>
      <c r="L60" s="8"/>
    </row>
    <row r="61" spans="1:12" ht="15.75" x14ac:dyDescent="0.25">
      <c r="A61" s="7" t="s">
        <v>9</v>
      </c>
      <c r="B61" s="7" t="s">
        <v>10</v>
      </c>
      <c r="C61" s="7" t="s">
        <v>2</v>
      </c>
      <c r="D61" s="7" t="s">
        <v>6</v>
      </c>
      <c r="E61" s="7" t="s">
        <v>18</v>
      </c>
      <c r="F61" s="7" t="s">
        <v>11</v>
      </c>
      <c r="G61" s="7" t="s">
        <v>5</v>
      </c>
      <c r="H61" s="7" t="s">
        <v>1</v>
      </c>
      <c r="I61" s="12"/>
      <c r="J61" s="8"/>
      <c r="K61" s="8"/>
      <c r="L61" s="8"/>
    </row>
    <row r="62" spans="1:12" ht="15.75" x14ac:dyDescent="0.25">
      <c r="A62" s="8" t="str">
        <f>B52</f>
        <v>copper cable production, for VRFB system</v>
      </c>
      <c r="B62" s="8">
        <v>1</v>
      </c>
      <c r="C62" s="8" t="s">
        <v>225</v>
      </c>
      <c r="D62" s="8" t="s">
        <v>7</v>
      </c>
      <c r="E62" s="8"/>
      <c r="F62" s="8" t="s">
        <v>12</v>
      </c>
      <c r="G62" s="8" t="str">
        <f>B57</f>
        <v>copper cable, for VRFB system</v>
      </c>
      <c r="H62" s="8"/>
      <c r="I62" s="8"/>
      <c r="J62" s="8"/>
      <c r="K62" s="8"/>
      <c r="L62" s="8"/>
    </row>
    <row r="63" spans="1:12" ht="15.75" x14ac:dyDescent="0.25">
      <c r="A63" s="9" t="s">
        <v>330</v>
      </c>
      <c r="B63" s="9">
        <v>1.45</v>
      </c>
      <c r="C63" s="8" t="s">
        <v>228</v>
      </c>
      <c r="D63" s="8" t="s">
        <v>7</v>
      </c>
      <c r="E63" s="8"/>
      <c r="F63" s="9" t="s">
        <v>13</v>
      </c>
      <c r="G63" s="9" t="s">
        <v>109</v>
      </c>
      <c r="H63" s="9" t="s">
        <v>331</v>
      </c>
      <c r="I63" s="8"/>
      <c r="J63" s="8"/>
      <c r="K63" s="8"/>
      <c r="L63" s="8"/>
    </row>
    <row r="64" spans="1:12" ht="15.75" x14ac:dyDescent="0.25">
      <c r="A64" s="9" t="s">
        <v>427</v>
      </c>
      <c r="B64" s="9">
        <v>0.94</v>
      </c>
      <c r="C64" s="8" t="s">
        <v>3</v>
      </c>
      <c r="D64" s="8" t="s">
        <v>7</v>
      </c>
      <c r="E64" s="8"/>
      <c r="F64" s="9" t="s">
        <v>13</v>
      </c>
      <c r="G64" s="9" t="s">
        <v>428</v>
      </c>
      <c r="H64" s="9" t="s">
        <v>332</v>
      </c>
      <c r="I64" s="8"/>
      <c r="J64" s="8"/>
      <c r="K64" s="8"/>
      <c r="L64" s="8"/>
    </row>
    <row r="65" spans="1:12" ht="15.75" x14ac:dyDescent="0.25">
      <c r="A65" s="9" t="s">
        <v>424</v>
      </c>
      <c r="B65" s="13">
        <v>6.2600000000000003E-2</v>
      </c>
      <c r="C65" s="8" t="s">
        <v>3</v>
      </c>
      <c r="D65" s="8" t="s">
        <v>7</v>
      </c>
      <c r="E65" s="8"/>
      <c r="F65" s="9" t="s">
        <v>13</v>
      </c>
      <c r="G65" s="9" t="s">
        <v>425</v>
      </c>
      <c r="H65" s="9" t="s">
        <v>333</v>
      </c>
      <c r="I65" s="8"/>
      <c r="J65" s="8"/>
      <c r="K65" s="8"/>
      <c r="L65" s="8"/>
    </row>
    <row r="66" spans="1:12" ht="15.75" x14ac:dyDescent="0.25">
      <c r="A66" s="9" t="s">
        <v>440</v>
      </c>
      <c r="B66" s="9">
        <v>0.94</v>
      </c>
      <c r="C66" s="8" t="s">
        <v>3</v>
      </c>
      <c r="D66" s="8" t="s">
        <v>7</v>
      </c>
      <c r="E66" s="8"/>
      <c r="F66" s="9" t="s">
        <v>13</v>
      </c>
      <c r="G66" s="9" t="s">
        <v>441</v>
      </c>
      <c r="H66" s="9" t="s">
        <v>334</v>
      </c>
      <c r="I66" s="8"/>
      <c r="J66" s="8"/>
      <c r="K66" s="8"/>
      <c r="L66" s="8"/>
    </row>
    <row r="67" spans="1:12" ht="15.75" x14ac:dyDescent="0.25">
      <c r="A67" s="9" t="s">
        <v>436</v>
      </c>
      <c r="B67" s="13">
        <v>6.2600000000000003E-2</v>
      </c>
      <c r="C67" s="8" t="s">
        <v>3</v>
      </c>
      <c r="D67" s="8" t="s">
        <v>7</v>
      </c>
      <c r="E67" s="8"/>
      <c r="F67" s="9" t="s">
        <v>13</v>
      </c>
      <c r="G67" s="9" t="s">
        <v>437</v>
      </c>
      <c r="H67" s="9" t="s">
        <v>318</v>
      </c>
      <c r="I67" s="8"/>
      <c r="J67" s="8"/>
      <c r="K67" s="8"/>
      <c r="L67" s="8"/>
    </row>
    <row r="68" spans="1:12" ht="15.75" x14ac:dyDescent="0.25">
      <c r="A68" s="9" t="s">
        <v>442</v>
      </c>
      <c r="B68" s="13">
        <v>1.7699999999999999E-12</v>
      </c>
      <c r="C68" s="8" t="s">
        <v>3</v>
      </c>
      <c r="D68" s="9" t="s">
        <v>6</v>
      </c>
      <c r="E68" s="8"/>
      <c r="F68" s="9" t="s">
        <v>13</v>
      </c>
      <c r="G68" s="9" t="s">
        <v>443</v>
      </c>
      <c r="H68" s="9" t="s">
        <v>254</v>
      </c>
      <c r="I68" s="8"/>
      <c r="J68" s="8"/>
      <c r="K68" s="8"/>
      <c r="L68" s="8"/>
    </row>
    <row r="69" spans="1:12" ht="15.75" x14ac:dyDescent="0.25">
      <c r="A69" s="6" t="s">
        <v>229</v>
      </c>
      <c r="B69" s="13">
        <v>9.3700000000000006E-2</v>
      </c>
      <c r="C69" s="8" t="s">
        <v>225</v>
      </c>
      <c r="D69" s="9" t="s">
        <v>197</v>
      </c>
      <c r="F69" s="9" t="s">
        <v>13</v>
      </c>
      <c r="G69" t="s">
        <v>230</v>
      </c>
      <c r="H69" s="9" t="s">
        <v>290</v>
      </c>
      <c r="I69" s="8"/>
      <c r="J69" s="8"/>
      <c r="K69" s="8"/>
      <c r="L69" s="8"/>
    </row>
    <row r="70" spans="1:12" ht="15.75" x14ac:dyDescent="0.25">
      <c r="A70" s="9" t="s">
        <v>232</v>
      </c>
      <c r="B70" s="9">
        <v>0.19</v>
      </c>
      <c r="C70" s="8" t="s">
        <v>228</v>
      </c>
      <c r="D70" s="9" t="s">
        <v>197</v>
      </c>
      <c r="F70" s="9" t="s">
        <v>13</v>
      </c>
      <c r="G70" t="s">
        <v>196</v>
      </c>
      <c r="H70" s="9" t="s">
        <v>291</v>
      </c>
      <c r="I70" s="8"/>
      <c r="J70" s="8"/>
      <c r="L70" s="8"/>
    </row>
    <row r="71" spans="1:12" ht="15.75" x14ac:dyDescent="0.25">
      <c r="A71" s="9" t="s">
        <v>444</v>
      </c>
      <c r="B71" s="13">
        <v>-3.1700000000000001E-4</v>
      </c>
      <c r="C71" s="8" t="s">
        <v>228</v>
      </c>
      <c r="D71" s="8" t="s">
        <v>7</v>
      </c>
      <c r="E71" s="8"/>
      <c r="F71" s="9" t="s">
        <v>13</v>
      </c>
      <c r="G71" s="9" t="s">
        <v>445</v>
      </c>
      <c r="H71" s="9" t="s">
        <v>335</v>
      </c>
      <c r="I71" s="8"/>
      <c r="J71" s="8"/>
      <c r="K71" s="8"/>
      <c r="L71" s="8"/>
    </row>
    <row r="72" spans="1:12" ht="15.75" x14ac:dyDescent="0.25">
      <c r="A72" s="9" t="s">
        <v>446</v>
      </c>
      <c r="B72" s="13">
        <v>-3.3700000000000001E-4</v>
      </c>
      <c r="C72" s="8" t="s">
        <v>225</v>
      </c>
      <c r="D72" s="8" t="s">
        <v>7</v>
      </c>
      <c r="E72" s="8"/>
      <c r="F72" s="9" t="s">
        <v>13</v>
      </c>
      <c r="G72" s="9" t="s">
        <v>292</v>
      </c>
      <c r="H72" s="9" t="s">
        <v>335</v>
      </c>
      <c r="I72" s="8"/>
      <c r="J72" s="8"/>
      <c r="K72" s="8"/>
      <c r="L72" s="8"/>
    </row>
    <row r="73" spans="1:12" ht="15.75" x14ac:dyDescent="0.25">
      <c r="A73" s="9" t="s">
        <v>284</v>
      </c>
      <c r="B73" s="13">
        <f>0.0000886</f>
        <v>8.8599999999999999E-5</v>
      </c>
      <c r="C73" s="8"/>
      <c r="D73" s="8" t="s">
        <v>22</v>
      </c>
      <c r="E73" s="8" t="s">
        <v>130</v>
      </c>
      <c r="F73" s="9" t="s">
        <v>20</v>
      </c>
      <c r="G73" s="8"/>
      <c r="H73" s="9" t="s">
        <v>284</v>
      </c>
      <c r="I73" s="8"/>
      <c r="J73" s="8"/>
      <c r="K73" s="8"/>
      <c r="L73" s="8"/>
    </row>
    <row r="74" spans="1:12" ht="15.75" x14ac:dyDescent="0.25">
      <c r="A74" s="9" t="s">
        <v>284</v>
      </c>
      <c r="B74" s="13">
        <v>1.3600000000000001E-3</v>
      </c>
      <c r="C74" s="8"/>
      <c r="D74" s="9" t="s">
        <v>22</v>
      </c>
      <c r="E74" s="8" t="s">
        <v>49</v>
      </c>
      <c r="F74" s="9" t="s">
        <v>20</v>
      </c>
      <c r="G74" s="8"/>
      <c r="H74" s="9" t="s">
        <v>284</v>
      </c>
      <c r="I74" s="8"/>
      <c r="J74" s="8"/>
      <c r="K74" s="8"/>
      <c r="L74" s="8"/>
    </row>
    <row r="75" spans="1:12" ht="15.75" x14ac:dyDescent="0.25">
      <c r="A75" s="8"/>
      <c r="B75" s="8"/>
      <c r="C75" s="8"/>
      <c r="D75" s="8"/>
      <c r="E75" s="8"/>
      <c r="F75" s="8"/>
      <c r="G75" s="8"/>
      <c r="H75" s="8"/>
      <c r="I75" s="8"/>
      <c r="J75" s="8"/>
      <c r="K75" s="8"/>
      <c r="L75" s="8"/>
    </row>
    <row r="76" spans="1:12" ht="15.75" x14ac:dyDescent="0.25">
      <c r="A76" s="7" t="s">
        <v>0</v>
      </c>
      <c r="B76" s="7" t="s">
        <v>336</v>
      </c>
      <c r="C76" s="8"/>
      <c r="D76" s="8"/>
      <c r="E76" s="8"/>
      <c r="F76" s="8"/>
      <c r="G76" s="8"/>
      <c r="H76" s="8"/>
      <c r="I76" s="8"/>
      <c r="J76" s="8"/>
      <c r="K76" s="8"/>
      <c r="L76" s="8"/>
    </row>
    <row r="77" spans="1:12" ht="15.75" x14ac:dyDescent="0.25">
      <c r="A77" s="8" t="s">
        <v>2</v>
      </c>
      <c r="B77" s="8" t="s">
        <v>225</v>
      </c>
      <c r="C77" s="8"/>
      <c r="D77" s="8"/>
      <c r="E77" s="8"/>
      <c r="F77" s="8"/>
      <c r="G77" s="8"/>
      <c r="H77" s="8"/>
      <c r="I77" s="8"/>
      <c r="J77" s="8"/>
      <c r="K77" s="8"/>
      <c r="L77" s="8"/>
    </row>
    <row r="78" spans="1:12" ht="15.75" x14ac:dyDescent="0.25">
      <c r="A78" s="8" t="s">
        <v>4</v>
      </c>
      <c r="B78" s="8">
        <v>1</v>
      </c>
      <c r="C78" s="8"/>
      <c r="D78" s="8"/>
      <c r="E78" s="8"/>
      <c r="F78" s="8"/>
      <c r="G78" s="8"/>
      <c r="H78" s="8"/>
      <c r="I78" s="8"/>
      <c r="J78" s="8"/>
      <c r="K78" s="8"/>
      <c r="L78" s="8"/>
    </row>
    <row r="79" spans="1:12" ht="15.75" x14ac:dyDescent="0.25">
      <c r="A79" s="8" t="s">
        <v>1</v>
      </c>
      <c r="B79" s="8" t="s">
        <v>337</v>
      </c>
      <c r="C79" s="8"/>
      <c r="D79" s="8"/>
      <c r="E79" s="8"/>
      <c r="F79" s="8"/>
      <c r="G79" s="8"/>
      <c r="H79" s="8"/>
      <c r="I79" s="8"/>
      <c r="J79" s="8"/>
      <c r="K79" s="8"/>
      <c r="L79" s="8"/>
    </row>
    <row r="80" spans="1:12" ht="15.75" x14ac:dyDescent="0.25">
      <c r="A80" s="8" t="s">
        <v>212</v>
      </c>
      <c r="B80" s="8" t="s">
        <v>213</v>
      </c>
      <c r="C80" s="8"/>
      <c r="D80" s="8"/>
      <c r="E80" s="8"/>
      <c r="F80" s="8"/>
      <c r="G80" s="8"/>
      <c r="H80" s="8"/>
      <c r="I80" s="8"/>
      <c r="J80" s="8"/>
      <c r="K80" s="8"/>
      <c r="L80" s="8"/>
    </row>
    <row r="81" spans="1:12" ht="15.75" x14ac:dyDescent="0.25">
      <c r="A81" s="8" t="s">
        <v>5</v>
      </c>
      <c r="B81" s="8" t="s">
        <v>338</v>
      </c>
      <c r="C81" s="8"/>
      <c r="D81" s="8"/>
      <c r="E81" s="8"/>
      <c r="F81" s="8"/>
      <c r="G81" s="8"/>
      <c r="H81" s="8"/>
      <c r="I81" s="8"/>
      <c r="J81" s="8"/>
      <c r="K81" s="8"/>
      <c r="L81" s="8"/>
    </row>
    <row r="82" spans="1:12" ht="15.75" x14ac:dyDescent="0.25">
      <c r="A82" s="8" t="s">
        <v>11</v>
      </c>
      <c r="B82" s="8" t="s">
        <v>242</v>
      </c>
      <c r="C82" s="8"/>
      <c r="D82" s="8"/>
      <c r="E82" s="8"/>
      <c r="F82" s="8"/>
      <c r="G82" s="8"/>
      <c r="H82" s="8"/>
      <c r="I82" s="8"/>
      <c r="J82" s="8"/>
      <c r="K82" s="8"/>
      <c r="L82" s="8"/>
    </row>
    <row r="83" spans="1:12" ht="15.75" x14ac:dyDescent="0.25">
      <c r="A83" s="8" t="s">
        <v>6</v>
      </c>
      <c r="B83" s="8" t="s">
        <v>7</v>
      </c>
      <c r="C83" s="8"/>
      <c r="D83" s="8"/>
      <c r="E83" s="8"/>
      <c r="F83" s="8"/>
      <c r="G83" s="8"/>
      <c r="H83" s="8"/>
      <c r="I83" s="8"/>
      <c r="J83" s="8"/>
      <c r="K83" s="8"/>
      <c r="L83" s="8"/>
    </row>
    <row r="84" spans="1:12" ht="15.75" x14ac:dyDescent="0.25">
      <c r="A84" s="7" t="s">
        <v>8</v>
      </c>
      <c r="B84" s="8"/>
      <c r="C84" s="8"/>
      <c r="D84" s="8"/>
      <c r="E84" s="8"/>
      <c r="F84" s="8"/>
      <c r="G84" s="8"/>
      <c r="H84" s="8"/>
      <c r="I84" s="8"/>
      <c r="J84" s="8"/>
      <c r="K84" s="8"/>
      <c r="L84" s="8"/>
    </row>
    <row r="85" spans="1:12" ht="15.75" x14ac:dyDescent="0.25">
      <c r="A85" s="7" t="s">
        <v>9</v>
      </c>
      <c r="B85" s="7" t="s">
        <v>10</v>
      </c>
      <c r="C85" s="7" t="s">
        <v>2</v>
      </c>
      <c r="D85" s="7" t="s">
        <v>6</v>
      </c>
      <c r="E85" s="7" t="s">
        <v>18</v>
      </c>
      <c r="F85" s="7" t="s">
        <v>11</v>
      </c>
      <c r="G85" s="7" t="s">
        <v>5</v>
      </c>
      <c r="H85" s="7" t="s">
        <v>1</v>
      </c>
      <c r="I85" s="12"/>
      <c r="J85" s="8"/>
      <c r="K85" s="8"/>
      <c r="L85" s="8"/>
    </row>
    <row r="86" spans="1:12" ht="15.75" x14ac:dyDescent="0.25">
      <c r="A86" s="8" t="str">
        <f>B76</f>
        <v>pumps assembly, for VRFB system</v>
      </c>
      <c r="B86" s="8">
        <v>1</v>
      </c>
      <c r="C86" s="8" t="s">
        <v>225</v>
      </c>
      <c r="D86" s="8" t="s">
        <v>7</v>
      </c>
      <c r="E86" s="8"/>
      <c r="F86" s="8" t="s">
        <v>12</v>
      </c>
      <c r="G86" s="8" t="str">
        <f>B81</f>
        <v>pumps, for VRFB system</v>
      </c>
      <c r="H86" s="8"/>
      <c r="I86" s="9"/>
      <c r="J86" s="9"/>
      <c r="K86" s="9"/>
      <c r="L86" s="9"/>
    </row>
    <row r="87" spans="1:12" ht="15.75" x14ac:dyDescent="0.25">
      <c r="A87" s="15" t="s">
        <v>161</v>
      </c>
      <c r="B87" s="13">
        <v>8.2500000000000004E-3</v>
      </c>
      <c r="C87" s="8" t="s">
        <v>3</v>
      </c>
      <c r="D87" s="8" t="s">
        <v>7</v>
      </c>
      <c r="E87" s="8"/>
      <c r="F87" s="9" t="s">
        <v>13</v>
      </c>
      <c r="G87" s="9" t="s">
        <v>162</v>
      </c>
      <c r="H87" s="9" t="s">
        <v>339</v>
      </c>
      <c r="I87" s="9"/>
      <c r="J87" s="9"/>
      <c r="K87" s="9"/>
      <c r="L87" s="9"/>
    </row>
    <row r="88" spans="1:12" ht="15.75" x14ac:dyDescent="0.25">
      <c r="A88" s="9" t="s">
        <v>163</v>
      </c>
      <c r="B88" s="9">
        <v>0.49</v>
      </c>
      <c r="C88" s="8" t="s">
        <v>3</v>
      </c>
      <c r="D88" s="8" t="s">
        <v>7</v>
      </c>
      <c r="E88" s="8"/>
      <c r="F88" s="9" t="s">
        <v>13</v>
      </c>
      <c r="G88" s="9" t="s">
        <v>164</v>
      </c>
      <c r="H88" s="9" t="s">
        <v>340</v>
      </c>
      <c r="I88" s="9"/>
      <c r="J88" s="9"/>
      <c r="K88" s="9"/>
      <c r="L88" s="9"/>
    </row>
    <row r="89" spans="1:12" ht="15.75" x14ac:dyDescent="0.25">
      <c r="A89" s="9" t="s">
        <v>427</v>
      </c>
      <c r="B89" s="9">
        <v>0.1</v>
      </c>
      <c r="C89" s="8" t="s">
        <v>3</v>
      </c>
      <c r="D89" s="8" t="s">
        <v>7</v>
      </c>
      <c r="E89" s="8"/>
      <c r="F89" s="9" t="s">
        <v>13</v>
      </c>
      <c r="G89" s="9" t="s">
        <v>428</v>
      </c>
      <c r="H89" s="9" t="s">
        <v>332</v>
      </c>
      <c r="I89" s="9"/>
      <c r="J89" s="9"/>
      <c r="K89" s="9"/>
      <c r="L89" s="9"/>
    </row>
    <row r="90" spans="1:12" ht="15.75" x14ac:dyDescent="0.25">
      <c r="A90" s="9" t="s">
        <v>434</v>
      </c>
      <c r="B90" s="13">
        <v>1.58E-3</v>
      </c>
      <c r="C90" s="8" t="s">
        <v>3</v>
      </c>
      <c r="D90" s="8" t="s">
        <v>7</v>
      </c>
      <c r="E90" s="8"/>
      <c r="F90" s="9" t="s">
        <v>13</v>
      </c>
      <c r="G90" s="9" t="s">
        <v>435</v>
      </c>
      <c r="H90" s="9" t="s">
        <v>333</v>
      </c>
      <c r="I90" s="9"/>
      <c r="J90" s="9"/>
      <c r="K90" s="9"/>
      <c r="L90" s="9"/>
    </row>
    <row r="91" spans="1:12" ht="15.75" x14ac:dyDescent="0.25">
      <c r="A91" s="9" t="s">
        <v>424</v>
      </c>
      <c r="B91" s="13">
        <v>1.0800000000000001E-2</v>
      </c>
      <c r="C91" s="8" t="s">
        <v>3</v>
      </c>
      <c r="D91" s="8" t="s">
        <v>7</v>
      </c>
      <c r="E91" s="8"/>
      <c r="F91" s="9" t="s">
        <v>13</v>
      </c>
      <c r="G91" s="9" t="s">
        <v>425</v>
      </c>
      <c r="H91" s="9" t="s">
        <v>333</v>
      </c>
      <c r="I91" s="9"/>
      <c r="J91" s="9"/>
      <c r="K91" s="9"/>
      <c r="L91" s="9"/>
    </row>
    <row r="92" spans="1:12" ht="15.75" x14ac:dyDescent="0.25">
      <c r="A92" s="9" t="s">
        <v>447</v>
      </c>
      <c r="B92" s="9">
        <v>0.38</v>
      </c>
      <c r="C92" s="8" t="s">
        <v>3</v>
      </c>
      <c r="D92" s="8" t="s">
        <v>7</v>
      </c>
      <c r="E92" s="8"/>
      <c r="F92" s="9" t="s">
        <v>13</v>
      </c>
      <c r="G92" s="9" t="s">
        <v>448</v>
      </c>
      <c r="H92" s="9" t="s">
        <v>341</v>
      </c>
      <c r="I92" s="9"/>
      <c r="J92" s="9"/>
      <c r="K92" s="9"/>
      <c r="L92" s="9"/>
    </row>
    <row r="93" spans="1:12" ht="15.75" x14ac:dyDescent="0.25">
      <c r="A93" s="9" t="s">
        <v>450</v>
      </c>
      <c r="B93" s="13">
        <v>2.8900000000000002E-3</v>
      </c>
      <c r="C93" s="8" t="s">
        <v>3</v>
      </c>
      <c r="D93" s="8" t="s">
        <v>7</v>
      </c>
      <c r="E93" s="8"/>
      <c r="F93" s="9" t="s">
        <v>13</v>
      </c>
      <c r="G93" s="9" t="s">
        <v>449</v>
      </c>
      <c r="H93" s="9" t="s">
        <v>342</v>
      </c>
      <c r="I93" s="9"/>
      <c r="J93" s="9"/>
      <c r="K93" s="9"/>
      <c r="L93" s="9"/>
    </row>
    <row r="94" spans="1:12" ht="15.75" x14ac:dyDescent="0.25">
      <c r="A94" s="9" t="s">
        <v>452</v>
      </c>
      <c r="B94" s="13">
        <v>1.9999999999999999E-7</v>
      </c>
      <c r="C94" s="8" t="s">
        <v>3</v>
      </c>
      <c r="D94" s="9" t="s">
        <v>6</v>
      </c>
      <c r="E94" s="8"/>
      <c r="F94" s="9" t="s">
        <v>13</v>
      </c>
      <c r="G94" s="9" t="s">
        <v>451</v>
      </c>
      <c r="H94" s="9" t="s">
        <v>254</v>
      </c>
      <c r="I94" s="9"/>
      <c r="J94" s="9"/>
      <c r="K94" s="9"/>
      <c r="L94" s="9"/>
    </row>
    <row r="95" spans="1:12" ht="15.75" x14ac:dyDescent="0.25">
      <c r="A95" s="6" t="s">
        <v>229</v>
      </c>
      <c r="B95" s="9">
        <v>0.1</v>
      </c>
      <c r="C95" s="8" t="s">
        <v>225</v>
      </c>
      <c r="D95" s="9" t="s">
        <v>197</v>
      </c>
      <c r="E95" s="8"/>
      <c r="F95" s="9" t="s">
        <v>13</v>
      </c>
      <c r="G95" t="s">
        <v>230</v>
      </c>
      <c r="H95" s="9" t="s">
        <v>290</v>
      </c>
      <c r="I95" s="9"/>
      <c r="J95" s="9"/>
      <c r="K95" s="9"/>
      <c r="L95" s="9"/>
    </row>
    <row r="96" spans="1:12" ht="15.75" x14ac:dyDescent="0.25">
      <c r="A96" s="9" t="s">
        <v>232</v>
      </c>
      <c r="B96" s="9">
        <v>0.2</v>
      </c>
      <c r="C96" s="8" t="s">
        <v>228</v>
      </c>
      <c r="D96" s="9" t="s">
        <v>197</v>
      </c>
      <c r="E96" s="8"/>
      <c r="F96" s="9" t="s">
        <v>13</v>
      </c>
      <c r="G96" t="s">
        <v>196</v>
      </c>
      <c r="H96" s="9" t="s">
        <v>291</v>
      </c>
      <c r="I96" s="12"/>
      <c r="J96" s="8"/>
      <c r="K96" s="8"/>
      <c r="L96" s="8"/>
    </row>
    <row r="97" spans="1:12" ht="15.75" x14ac:dyDescent="0.25">
      <c r="A97" s="9" t="s">
        <v>446</v>
      </c>
      <c r="B97" s="13">
        <v>-2.8900000000000002E-3</v>
      </c>
      <c r="C97" s="8" t="s">
        <v>228</v>
      </c>
      <c r="D97" s="8" t="s">
        <v>7</v>
      </c>
      <c r="E97" s="8"/>
      <c r="F97" s="9" t="s">
        <v>13</v>
      </c>
      <c r="G97" s="9" t="s">
        <v>292</v>
      </c>
      <c r="H97" s="9" t="s">
        <v>335</v>
      </c>
      <c r="I97" s="9"/>
      <c r="J97" s="9"/>
      <c r="K97" s="9"/>
      <c r="L97" s="9"/>
    </row>
    <row r="98" spans="1:12" ht="15.75" x14ac:dyDescent="0.25">
      <c r="A98" s="9" t="s">
        <v>453</v>
      </c>
      <c r="B98" s="13">
        <v>-1.24E-2</v>
      </c>
      <c r="C98" s="8" t="s">
        <v>228</v>
      </c>
      <c r="D98" s="8" t="s">
        <v>7</v>
      </c>
      <c r="E98" s="8"/>
      <c r="F98" s="9" t="s">
        <v>13</v>
      </c>
      <c r="G98" s="9" t="s">
        <v>454</v>
      </c>
      <c r="H98" s="9" t="s">
        <v>335</v>
      </c>
      <c r="I98" s="9"/>
      <c r="J98" s="9"/>
      <c r="K98" s="9"/>
      <c r="L98" s="9"/>
    </row>
    <row r="99" spans="1:12" ht="15.75" x14ac:dyDescent="0.25">
      <c r="A99" s="8"/>
      <c r="B99" s="8"/>
      <c r="C99" s="8"/>
      <c r="D99" s="8"/>
      <c r="E99" s="8"/>
      <c r="F99" s="8"/>
      <c r="G99" s="8"/>
      <c r="H99" s="8"/>
      <c r="I99" s="9"/>
      <c r="J99" s="9"/>
      <c r="K99" s="9"/>
      <c r="L99" s="9"/>
    </row>
    <row r="100" spans="1:12" ht="15.75" x14ac:dyDescent="0.25">
      <c r="A100" s="7" t="s">
        <v>0</v>
      </c>
      <c r="B100" s="7" t="s">
        <v>343</v>
      </c>
      <c r="C100" s="8"/>
      <c r="D100" s="8"/>
      <c r="E100" s="8"/>
      <c r="F100" s="8"/>
      <c r="G100" s="8"/>
      <c r="H100" s="8"/>
      <c r="I100" s="8"/>
      <c r="J100" s="8"/>
      <c r="K100" s="8"/>
      <c r="L100" s="8"/>
    </row>
    <row r="101" spans="1:12" ht="15.75" x14ac:dyDescent="0.25">
      <c r="A101" s="8" t="s">
        <v>2</v>
      </c>
      <c r="B101" s="8" t="s">
        <v>225</v>
      </c>
      <c r="C101" s="8"/>
      <c r="D101" s="8"/>
      <c r="E101" s="8"/>
      <c r="F101" s="8"/>
      <c r="G101" s="8"/>
      <c r="H101" s="8"/>
      <c r="I101" s="8"/>
      <c r="J101" s="8"/>
      <c r="K101" s="8"/>
      <c r="L101" s="8"/>
    </row>
    <row r="102" spans="1:12" ht="15.75" x14ac:dyDescent="0.25">
      <c r="A102" s="8" t="s">
        <v>4</v>
      </c>
      <c r="B102" s="8">
        <v>1</v>
      </c>
      <c r="C102" s="8"/>
      <c r="D102" s="8"/>
      <c r="E102" s="8"/>
      <c r="F102" s="8"/>
      <c r="G102" s="8"/>
      <c r="H102" s="8"/>
      <c r="I102" s="8"/>
      <c r="J102" s="8"/>
      <c r="K102" s="8"/>
      <c r="L102" s="8"/>
    </row>
    <row r="103" spans="1:12" ht="15.75" x14ac:dyDescent="0.25">
      <c r="A103" s="8" t="s">
        <v>1</v>
      </c>
      <c r="B103" s="8" t="s">
        <v>344</v>
      </c>
      <c r="C103" s="8"/>
      <c r="D103" s="8"/>
      <c r="E103" s="8"/>
      <c r="F103" s="8"/>
      <c r="G103" s="8"/>
      <c r="H103" s="8"/>
      <c r="I103" s="8"/>
      <c r="J103" s="8"/>
      <c r="K103" s="8"/>
      <c r="L103" s="8"/>
    </row>
    <row r="104" spans="1:12" ht="15.75" x14ac:dyDescent="0.25">
      <c r="A104" s="8" t="s">
        <v>212</v>
      </c>
      <c r="B104" s="8" t="s">
        <v>213</v>
      </c>
      <c r="C104" s="8"/>
      <c r="D104" s="8"/>
      <c r="E104" s="8"/>
      <c r="F104" s="8"/>
      <c r="G104" s="8"/>
      <c r="H104" s="8"/>
      <c r="I104" s="8"/>
      <c r="J104" s="8"/>
      <c r="K104" s="8"/>
      <c r="L104" s="8"/>
    </row>
    <row r="105" spans="1:12" ht="15.75" x14ac:dyDescent="0.25">
      <c r="A105" s="8" t="s">
        <v>5</v>
      </c>
      <c r="B105" s="8" t="s">
        <v>345</v>
      </c>
      <c r="C105" s="8"/>
      <c r="D105" s="8"/>
      <c r="E105" s="8"/>
      <c r="F105" s="8"/>
      <c r="G105" s="8"/>
      <c r="H105" s="8"/>
      <c r="I105" s="8"/>
      <c r="J105" s="8"/>
      <c r="K105" s="8"/>
      <c r="L105" s="8"/>
    </row>
    <row r="106" spans="1:12" ht="15.75" x14ac:dyDescent="0.25">
      <c r="A106" s="8" t="s">
        <v>11</v>
      </c>
      <c r="B106" s="8" t="s">
        <v>242</v>
      </c>
      <c r="C106" s="8"/>
      <c r="D106" s="8"/>
      <c r="E106" s="8"/>
      <c r="F106" s="8"/>
      <c r="G106" s="8"/>
      <c r="H106" s="8"/>
      <c r="I106" s="8"/>
      <c r="J106" s="8"/>
      <c r="K106" s="8"/>
      <c r="L106" s="8"/>
    </row>
    <row r="107" spans="1:12" ht="15.75" x14ac:dyDescent="0.25">
      <c r="A107" s="8" t="s">
        <v>6</v>
      </c>
      <c r="B107" s="8" t="s">
        <v>7</v>
      </c>
      <c r="C107" s="8"/>
      <c r="D107" s="8"/>
      <c r="E107" s="8"/>
      <c r="F107" s="8"/>
      <c r="G107" s="8"/>
      <c r="H107" s="8"/>
      <c r="I107" s="8"/>
      <c r="J107" s="8"/>
      <c r="K107" s="8"/>
      <c r="L107" s="8"/>
    </row>
    <row r="108" spans="1:12" ht="15.75" x14ac:dyDescent="0.25">
      <c r="A108" s="7" t="s">
        <v>8</v>
      </c>
      <c r="B108" s="8"/>
      <c r="C108" s="8"/>
      <c r="D108" s="8"/>
      <c r="E108" s="8"/>
      <c r="F108" s="8"/>
      <c r="G108" s="8"/>
      <c r="H108" s="8"/>
      <c r="I108" s="8"/>
      <c r="J108" s="8"/>
      <c r="K108" s="8"/>
      <c r="L108" s="8"/>
    </row>
    <row r="109" spans="1:12" ht="15.75" x14ac:dyDescent="0.25">
      <c r="A109" s="7" t="s">
        <v>9</v>
      </c>
      <c r="B109" s="7" t="s">
        <v>10</v>
      </c>
      <c r="C109" s="7" t="s">
        <v>2</v>
      </c>
      <c r="D109" s="7" t="s">
        <v>6</v>
      </c>
      <c r="E109" s="7" t="s">
        <v>18</v>
      </c>
      <c r="F109" s="7" t="s">
        <v>11</v>
      </c>
      <c r="G109" s="7" t="s">
        <v>5</v>
      </c>
      <c r="H109" s="7" t="s">
        <v>1</v>
      </c>
      <c r="I109" s="12"/>
      <c r="J109" s="8"/>
      <c r="K109" s="8"/>
      <c r="L109" s="8"/>
    </row>
    <row r="110" spans="1:12" ht="15.75" x14ac:dyDescent="0.25">
      <c r="A110" s="8" t="str">
        <f>B100</f>
        <v>pipes assembly, for VRFB system</v>
      </c>
      <c r="B110" s="8">
        <v>1</v>
      </c>
      <c r="C110" s="8" t="s">
        <v>225</v>
      </c>
      <c r="D110" s="8" t="s">
        <v>7</v>
      </c>
      <c r="E110" s="8"/>
      <c r="F110" s="8" t="s">
        <v>12</v>
      </c>
      <c r="G110" s="8" t="str">
        <f>B105</f>
        <v>pipes, for VRFB system</v>
      </c>
      <c r="H110" s="8"/>
      <c r="I110" s="9"/>
      <c r="J110" s="9"/>
      <c r="K110" s="9"/>
      <c r="L110" s="9"/>
    </row>
    <row r="111" spans="1:12" ht="15.75" x14ac:dyDescent="0.25">
      <c r="A111" s="9" t="s">
        <v>455</v>
      </c>
      <c r="B111" s="9">
        <v>0.87</v>
      </c>
      <c r="C111" s="8" t="s">
        <v>3</v>
      </c>
      <c r="D111" s="8" t="s">
        <v>7</v>
      </c>
      <c r="E111" s="8"/>
      <c r="F111" s="8" t="s">
        <v>13</v>
      </c>
      <c r="G111" s="9" t="s">
        <v>456</v>
      </c>
      <c r="H111" s="9" t="s">
        <v>346</v>
      </c>
      <c r="I111" s="9"/>
      <c r="J111" s="9"/>
      <c r="K111" s="9"/>
      <c r="L111" s="9"/>
    </row>
    <row r="112" spans="1:12" ht="15.75" x14ac:dyDescent="0.25">
      <c r="A112" s="9" t="s">
        <v>243</v>
      </c>
      <c r="B112" s="9">
        <v>0.13</v>
      </c>
      <c r="C112" s="8" t="s">
        <v>3</v>
      </c>
      <c r="D112" s="8" t="s">
        <v>7</v>
      </c>
      <c r="E112" s="8"/>
      <c r="F112" s="8" t="s">
        <v>13</v>
      </c>
      <c r="G112" s="9" t="s">
        <v>244</v>
      </c>
      <c r="H112" s="9" t="s">
        <v>347</v>
      </c>
      <c r="I112" s="9"/>
      <c r="J112" s="9"/>
      <c r="K112" s="9"/>
      <c r="L112" s="9"/>
    </row>
    <row r="113" spans="1:12" ht="15.75" x14ac:dyDescent="0.25">
      <c r="A113" s="9" t="s">
        <v>457</v>
      </c>
      <c r="B113" s="9">
        <v>0.87</v>
      </c>
      <c r="C113" s="8" t="s">
        <v>3</v>
      </c>
      <c r="D113" s="8" t="s">
        <v>7</v>
      </c>
      <c r="E113" s="8"/>
      <c r="F113" s="8" t="s">
        <v>13</v>
      </c>
      <c r="G113" s="9" t="s">
        <v>458</v>
      </c>
      <c r="H113" s="9" t="s">
        <v>348</v>
      </c>
      <c r="I113" s="9"/>
      <c r="J113" s="9"/>
      <c r="K113" s="9"/>
      <c r="L113" s="9"/>
    </row>
    <row r="114" spans="1:12" ht="15.75" x14ac:dyDescent="0.25">
      <c r="A114" s="6" t="s">
        <v>229</v>
      </c>
      <c r="B114" s="9">
        <v>0.1</v>
      </c>
      <c r="C114" s="8" t="s">
        <v>225</v>
      </c>
      <c r="D114" s="9" t="s">
        <v>197</v>
      </c>
      <c r="E114" s="8"/>
      <c r="F114" s="9" t="s">
        <v>13</v>
      </c>
      <c r="G114" t="s">
        <v>230</v>
      </c>
      <c r="H114" s="9" t="s">
        <v>290</v>
      </c>
      <c r="I114" s="9"/>
      <c r="J114" s="9"/>
      <c r="K114" s="9"/>
      <c r="L114" s="9"/>
    </row>
    <row r="115" spans="1:12" ht="15.75" x14ac:dyDescent="0.25">
      <c r="A115" s="9" t="s">
        <v>232</v>
      </c>
      <c r="B115" s="9">
        <v>0.2</v>
      </c>
      <c r="C115" s="8" t="s">
        <v>228</v>
      </c>
      <c r="D115" s="9" t="s">
        <v>197</v>
      </c>
      <c r="E115" s="8"/>
      <c r="F115" s="9" t="s">
        <v>13</v>
      </c>
      <c r="G115" t="s">
        <v>196</v>
      </c>
      <c r="H115" s="9" t="s">
        <v>291</v>
      </c>
      <c r="I115" s="12"/>
      <c r="J115" s="8"/>
      <c r="K115" s="8"/>
      <c r="L115" s="8"/>
    </row>
    <row r="116" spans="1:12" ht="15.75" x14ac:dyDescent="0.25">
      <c r="A116" s="8"/>
      <c r="B116" s="8"/>
      <c r="C116" s="8"/>
      <c r="D116" s="8"/>
      <c r="E116" s="8"/>
      <c r="F116" s="8"/>
      <c r="G116" s="8"/>
      <c r="H116" s="8"/>
      <c r="I116" s="9"/>
      <c r="J116" s="9"/>
      <c r="K116" s="9"/>
      <c r="L116" s="9"/>
    </row>
    <row r="117" spans="1:12" ht="15.75" x14ac:dyDescent="0.25">
      <c r="A117" s="7" t="s">
        <v>0</v>
      </c>
      <c r="B117" s="7" t="s">
        <v>349</v>
      </c>
      <c r="C117" s="8"/>
      <c r="D117" s="8"/>
      <c r="E117" s="8"/>
      <c r="F117" s="8"/>
      <c r="G117" s="8"/>
      <c r="H117" s="8"/>
      <c r="I117" s="8"/>
      <c r="J117" s="8"/>
      <c r="K117" s="8"/>
      <c r="L117" s="8"/>
    </row>
    <row r="118" spans="1:12" ht="15.75" x14ac:dyDescent="0.25">
      <c r="A118" s="8" t="s">
        <v>2</v>
      </c>
      <c r="B118" s="8" t="s">
        <v>225</v>
      </c>
      <c r="C118" s="8"/>
      <c r="D118" s="8"/>
      <c r="E118" s="8"/>
      <c r="F118" s="8"/>
      <c r="G118" s="8"/>
      <c r="H118" s="8"/>
      <c r="I118" s="8"/>
      <c r="J118" s="8"/>
      <c r="K118" s="8"/>
      <c r="L118" s="8"/>
    </row>
    <row r="119" spans="1:12" ht="15.75" x14ac:dyDescent="0.25">
      <c r="A119" s="8" t="s">
        <v>4</v>
      </c>
      <c r="B119" s="8">
        <v>1</v>
      </c>
      <c r="C119" s="8"/>
      <c r="D119" s="8"/>
      <c r="E119" s="8"/>
      <c r="F119" s="8"/>
      <c r="G119" s="8"/>
      <c r="H119" s="8"/>
      <c r="I119" s="8"/>
      <c r="J119" s="8"/>
      <c r="K119" s="8"/>
      <c r="L119" s="8"/>
    </row>
    <row r="120" spans="1:12" ht="15.75" x14ac:dyDescent="0.25">
      <c r="A120" s="8" t="s">
        <v>1</v>
      </c>
      <c r="B120" s="8" t="s">
        <v>350</v>
      </c>
      <c r="C120" s="8"/>
      <c r="D120" s="8"/>
      <c r="E120" s="8"/>
      <c r="F120" s="8"/>
      <c r="G120" s="8"/>
      <c r="H120" s="8"/>
      <c r="I120" s="8"/>
      <c r="J120" s="8"/>
      <c r="K120" s="8"/>
      <c r="L120" s="8"/>
    </row>
    <row r="121" spans="1:12" ht="15.75" x14ac:dyDescent="0.25">
      <c r="A121" s="8" t="s">
        <v>212</v>
      </c>
      <c r="B121" s="8" t="s">
        <v>213</v>
      </c>
      <c r="C121" s="8"/>
      <c r="D121" s="8"/>
      <c r="E121" s="8"/>
      <c r="F121" s="8"/>
      <c r="G121" s="8"/>
      <c r="H121" s="8"/>
      <c r="I121" s="8"/>
      <c r="J121" s="8"/>
      <c r="K121" s="8"/>
      <c r="L121" s="8"/>
    </row>
    <row r="122" spans="1:12" ht="15.75" x14ac:dyDescent="0.25">
      <c r="A122" s="8" t="s">
        <v>5</v>
      </c>
      <c r="B122" s="8" t="s">
        <v>351</v>
      </c>
      <c r="C122" s="8"/>
      <c r="D122" s="8"/>
      <c r="E122" s="8"/>
      <c r="F122" s="8"/>
      <c r="G122" s="8"/>
      <c r="H122" s="8"/>
      <c r="I122" s="8"/>
      <c r="J122" s="8"/>
      <c r="K122" s="8"/>
      <c r="L122" s="8"/>
    </row>
    <row r="123" spans="1:12" ht="15.75" x14ac:dyDescent="0.25">
      <c r="A123" s="8" t="s">
        <v>11</v>
      </c>
      <c r="B123" s="8" t="s">
        <v>242</v>
      </c>
      <c r="C123" s="8"/>
      <c r="D123" s="8"/>
      <c r="E123" s="8"/>
      <c r="F123" s="8"/>
      <c r="G123" s="8"/>
      <c r="H123" s="8"/>
      <c r="I123" s="8"/>
      <c r="J123" s="8"/>
      <c r="K123" s="8"/>
      <c r="L123" s="8"/>
    </row>
    <row r="124" spans="1:12" ht="15.75" x14ac:dyDescent="0.25">
      <c r="A124" s="8" t="s">
        <v>6</v>
      </c>
      <c r="B124" s="8" t="s">
        <v>7</v>
      </c>
      <c r="C124" s="8"/>
      <c r="D124" s="8"/>
      <c r="E124" s="8"/>
      <c r="F124" s="8"/>
      <c r="G124" s="8"/>
      <c r="H124" s="8"/>
      <c r="I124" s="8"/>
      <c r="J124" s="8"/>
      <c r="K124" s="8"/>
      <c r="L124" s="8"/>
    </row>
    <row r="125" spans="1:12" ht="15.75" x14ac:dyDescent="0.25">
      <c r="A125" s="7" t="s">
        <v>8</v>
      </c>
      <c r="B125" s="8"/>
      <c r="C125" s="8"/>
      <c r="D125" s="8"/>
      <c r="E125" s="8"/>
      <c r="F125" s="8"/>
      <c r="G125" s="8"/>
      <c r="H125" s="8"/>
      <c r="I125" s="8"/>
      <c r="J125" s="8"/>
      <c r="K125" s="8"/>
      <c r="L125" s="8"/>
    </row>
    <row r="126" spans="1:12" ht="15.75" x14ac:dyDescent="0.25">
      <c r="A126" s="7" t="s">
        <v>9</v>
      </c>
      <c r="B126" s="7" t="s">
        <v>10</v>
      </c>
      <c r="C126" s="7" t="s">
        <v>2</v>
      </c>
      <c r="D126" s="7" t="s">
        <v>6</v>
      </c>
      <c r="E126" s="7" t="s">
        <v>18</v>
      </c>
      <c r="F126" s="7" t="s">
        <v>11</v>
      </c>
      <c r="G126" s="7" t="s">
        <v>5</v>
      </c>
      <c r="H126" s="7" t="s">
        <v>1</v>
      </c>
      <c r="I126" s="12"/>
      <c r="J126" s="8"/>
      <c r="K126" s="8"/>
      <c r="L126" s="8"/>
    </row>
    <row r="127" spans="1:12" ht="15.75" x14ac:dyDescent="0.25">
      <c r="A127" s="8" t="str">
        <f>B117</f>
        <v>heat exchanger production, for VRFB system</v>
      </c>
      <c r="B127" s="8">
        <v>1</v>
      </c>
      <c r="C127" s="8" t="s">
        <v>225</v>
      </c>
      <c r="D127" s="8" t="s">
        <v>7</v>
      </c>
      <c r="E127" s="8"/>
      <c r="F127" s="8" t="s">
        <v>12</v>
      </c>
      <c r="G127" s="8" t="str">
        <f>B122</f>
        <v>heat exchanger, for VRFB system</v>
      </c>
      <c r="H127" s="8"/>
      <c r="I127" s="9"/>
      <c r="J127" s="9"/>
      <c r="K127" s="9"/>
      <c r="L127" s="9"/>
    </row>
    <row r="128" spans="1:12" ht="15.75" x14ac:dyDescent="0.25">
      <c r="A128" s="9" t="s">
        <v>455</v>
      </c>
      <c r="B128" s="9">
        <v>1</v>
      </c>
      <c r="C128" s="8" t="s">
        <v>3</v>
      </c>
      <c r="D128" s="8" t="s">
        <v>7</v>
      </c>
      <c r="E128" s="8"/>
      <c r="F128" s="8" t="s">
        <v>13</v>
      </c>
      <c r="G128" s="9" t="s">
        <v>456</v>
      </c>
      <c r="H128" s="9" t="s">
        <v>341</v>
      </c>
      <c r="I128" s="8"/>
      <c r="J128" s="8"/>
      <c r="K128" s="8"/>
      <c r="L128" s="8"/>
    </row>
    <row r="129" spans="1:12" ht="15.75" x14ac:dyDescent="0.25">
      <c r="A129" s="9" t="s">
        <v>352</v>
      </c>
      <c r="B129" s="9">
        <v>1</v>
      </c>
      <c r="C129" s="8" t="s">
        <v>3</v>
      </c>
      <c r="D129" s="8" t="s">
        <v>7</v>
      </c>
      <c r="E129" s="8"/>
      <c r="F129" s="8" t="s">
        <v>13</v>
      </c>
      <c r="G129" s="9" t="s">
        <v>353</v>
      </c>
      <c r="H129" s="9" t="s">
        <v>354</v>
      </c>
      <c r="I129" s="8"/>
      <c r="J129" s="8"/>
      <c r="K129" s="8"/>
      <c r="L129" s="8"/>
    </row>
    <row r="130" spans="1:12" ht="15.75" x14ac:dyDescent="0.25">
      <c r="A130" s="9" t="s">
        <v>401</v>
      </c>
      <c r="B130" s="9">
        <f>0.27/3.6</f>
        <v>7.4999999999999997E-2</v>
      </c>
      <c r="C130" s="8" t="s">
        <v>228</v>
      </c>
      <c r="D130" s="9" t="s">
        <v>15</v>
      </c>
      <c r="E130" s="8"/>
      <c r="F130" s="8" t="s">
        <v>13</v>
      </c>
      <c r="G130" s="9" t="s">
        <v>16</v>
      </c>
      <c r="H130" s="9" t="s">
        <v>289</v>
      </c>
      <c r="I130" s="8"/>
      <c r="J130" s="8"/>
      <c r="K130" s="8"/>
      <c r="L130" s="8"/>
    </row>
    <row r="131" spans="1:12" ht="15.75" x14ac:dyDescent="0.25">
      <c r="A131" s="9" t="s">
        <v>104</v>
      </c>
      <c r="B131" s="9">
        <v>0.54</v>
      </c>
      <c r="C131" s="8" t="s">
        <v>228</v>
      </c>
      <c r="D131" s="9" t="s">
        <v>17</v>
      </c>
      <c r="E131" s="8"/>
      <c r="F131" s="8" t="s">
        <v>13</v>
      </c>
      <c r="G131" s="9" t="s">
        <v>105</v>
      </c>
      <c r="H131" s="9" t="s">
        <v>288</v>
      </c>
      <c r="I131" s="8"/>
      <c r="J131" s="8"/>
      <c r="K131" s="8"/>
      <c r="L131" s="8"/>
    </row>
    <row r="132" spans="1:12" ht="15.75" x14ac:dyDescent="0.25">
      <c r="A132" s="6" t="s">
        <v>229</v>
      </c>
      <c r="B132" s="9">
        <v>0.05</v>
      </c>
      <c r="C132" s="8" t="s">
        <v>225</v>
      </c>
      <c r="D132" s="9" t="s">
        <v>197</v>
      </c>
      <c r="E132" s="8"/>
      <c r="F132" s="8" t="s">
        <v>13</v>
      </c>
      <c r="G132" t="s">
        <v>230</v>
      </c>
      <c r="H132" s="9" t="s">
        <v>290</v>
      </c>
      <c r="I132" s="8"/>
      <c r="J132" s="8"/>
      <c r="K132" s="8"/>
      <c r="L132" s="8"/>
    </row>
    <row r="133" spans="1:12" ht="15.75" x14ac:dyDescent="0.25">
      <c r="A133" s="9" t="s">
        <v>232</v>
      </c>
      <c r="B133" s="9">
        <v>1.1599999999999999</v>
      </c>
      <c r="C133" s="8" t="s">
        <v>228</v>
      </c>
      <c r="D133" s="9" t="s">
        <v>197</v>
      </c>
      <c r="E133" s="8"/>
      <c r="F133" s="8" t="s">
        <v>13</v>
      </c>
      <c r="G133" t="s">
        <v>196</v>
      </c>
      <c r="H133" s="9" t="s">
        <v>291</v>
      </c>
      <c r="I133" s="8"/>
      <c r="J133" s="8"/>
      <c r="K133" s="8"/>
      <c r="L133" s="8"/>
    </row>
    <row r="134" spans="1:12" ht="15.75" x14ac:dyDescent="0.25">
      <c r="A134" s="8"/>
      <c r="B134" s="8"/>
      <c r="C134" s="8"/>
      <c r="D134" s="8"/>
      <c r="E134" s="8"/>
      <c r="F134" s="8"/>
      <c r="G134" s="8"/>
      <c r="H134" s="8"/>
      <c r="I134" s="8"/>
      <c r="J134" s="8"/>
      <c r="K134" s="8"/>
      <c r="L134" s="8"/>
    </row>
    <row r="135" spans="1:12" ht="15.75" x14ac:dyDescent="0.25">
      <c r="A135" s="7" t="s">
        <v>0</v>
      </c>
      <c r="B135" s="7" t="s">
        <v>355</v>
      </c>
      <c r="C135" s="8"/>
      <c r="D135" s="8"/>
      <c r="E135" s="8"/>
      <c r="F135" s="8"/>
      <c r="G135" s="8"/>
      <c r="H135" s="8"/>
      <c r="I135" s="8"/>
      <c r="J135" s="8"/>
      <c r="K135" s="8"/>
      <c r="L135" s="8"/>
    </row>
    <row r="136" spans="1:12" ht="15.75" x14ac:dyDescent="0.25">
      <c r="A136" s="8" t="s">
        <v>2</v>
      </c>
      <c r="B136" s="8" t="s">
        <v>225</v>
      </c>
      <c r="C136" s="8"/>
      <c r="D136" s="8"/>
      <c r="E136" s="8"/>
      <c r="F136" s="8"/>
      <c r="G136" s="8"/>
      <c r="H136" s="8"/>
      <c r="I136" s="8"/>
      <c r="J136" s="8"/>
      <c r="K136" s="8"/>
      <c r="L136" s="8"/>
    </row>
    <row r="137" spans="1:12" ht="15.75" x14ac:dyDescent="0.25">
      <c r="A137" s="8" t="s">
        <v>4</v>
      </c>
      <c r="B137" s="8">
        <v>1</v>
      </c>
      <c r="C137" s="8"/>
      <c r="D137" s="8"/>
      <c r="E137" s="8"/>
      <c r="F137" s="8"/>
      <c r="G137" s="8"/>
      <c r="H137" s="8"/>
      <c r="I137" s="8"/>
      <c r="J137" s="8"/>
      <c r="K137" s="8"/>
      <c r="L137" s="8"/>
    </row>
    <row r="138" spans="1:12" ht="15.75" x14ac:dyDescent="0.25">
      <c r="A138" s="8" t="s">
        <v>1</v>
      </c>
      <c r="B138" s="8" t="s">
        <v>356</v>
      </c>
      <c r="C138" s="8"/>
      <c r="D138" s="8"/>
      <c r="E138" s="8"/>
      <c r="F138" s="8"/>
      <c r="G138" s="8"/>
      <c r="H138" s="8"/>
      <c r="I138" s="8"/>
      <c r="J138" s="8"/>
      <c r="K138" s="8"/>
      <c r="L138" s="8"/>
    </row>
    <row r="139" spans="1:12" ht="15.75" x14ac:dyDescent="0.25">
      <c r="A139" s="8" t="s">
        <v>212</v>
      </c>
      <c r="B139" s="8" t="s">
        <v>213</v>
      </c>
      <c r="C139" s="8"/>
      <c r="D139" s="8"/>
      <c r="E139" s="8"/>
      <c r="F139" s="8"/>
      <c r="G139" s="8"/>
      <c r="H139" s="8"/>
      <c r="I139" s="8"/>
      <c r="J139" s="8"/>
      <c r="K139" s="8"/>
      <c r="L139" s="8"/>
    </row>
    <row r="140" spans="1:12" ht="15.75" x14ac:dyDescent="0.25">
      <c r="A140" s="8" t="s">
        <v>5</v>
      </c>
      <c r="B140" s="8" t="s">
        <v>355</v>
      </c>
      <c r="C140" s="8"/>
      <c r="D140" s="8"/>
      <c r="E140" s="8"/>
      <c r="F140" s="8"/>
      <c r="G140" s="8"/>
      <c r="H140" s="8"/>
      <c r="I140" s="8"/>
      <c r="J140" s="8"/>
      <c r="K140" s="8"/>
      <c r="L140" s="8"/>
    </row>
    <row r="141" spans="1:12" ht="15.75" x14ac:dyDescent="0.25">
      <c r="A141" s="8" t="s">
        <v>11</v>
      </c>
      <c r="B141" s="8" t="s">
        <v>242</v>
      </c>
      <c r="C141" s="8"/>
      <c r="D141" s="8"/>
      <c r="E141" s="8"/>
      <c r="F141" s="8"/>
      <c r="G141" s="8"/>
      <c r="H141" s="8"/>
      <c r="I141" s="8"/>
      <c r="J141" s="8"/>
      <c r="K141" s="8"/>
      <c r="L141" s="8"/>
    </row>
    <row r="142" spans="1:12" ht="15.75" x14ac:dyDescent="0.25">
      <c r="A142" s="8" t="s">
        <v>6</v>
      </c>
      <c r="B142" s="8" t="s">
        <v>7</v>
      </c>
      <c r="C142" s="8"/>
      <c r="D142" s="8"/>
      <c r="E142" s="8"/>
      <c r="F142" s="8"/>
      <c r="G142" s="8"/>
      <c r="H142" s="8"/>
      <c r="I142" s="8"/>
      <c r="J142" s="8"/>
      <c r="K142" s="8"/>
      <c r="L142" s="8"/>
    </row>
    <row r="143" spans="1:12" ht="15.75" x14ac:dyDescent="0.25">
      <c r="A143" s="7" t="s">
        <v>8</v>
      </c>
      <c r="B143" s="8"/>
      <c r="C143" s="8"/>
      <c r="D143" s="8"/>
      <c r="E143" s="8"/>
      <c r="F143" s="8"/>
      <c r="G143" s="8"/>
      <c r="H143" s="8"/>
      <c r="I143" s="8"/>
      <c r="J143" s="8"/>
      <c r="K143" s="8"/>
      <c r="L143" s="8"/>
    </row>
    <row r="144" spans="1:12" ht="15.75" x14ac:dyDescent="0.25">
      <c r="A144" s="7" t="s">
        <v>9</v>
      </c>
      <c r="B144" s="7" t="s">
        <v>10</v>
      </c>
      <c r="C144" s="7" t="s">
        <v>2</v>
      </c>
      <c r="D144" s="7" t="s">
        <v>6</v>
      </c>
      <c r="E144" s="7" t="s">
        <v>18</v>
      </c>
      <c r="F144" s="7" t="s">
        <v>11</v>
      </c>
      <c r="G144" s="7" t="s">
        <v>5</v>
      </c>
      <c r="H144" s="7" t="s">
        <v>1</v>
      </c>
      <c r="I144" s="12"/>
      <c r="J144" s="8"/>
      <c r="K144" s="8"/>
      <c r="L144" s="8"/>
    </row>
    <row r="145" spans="1:12" ht="15.75" x14ac:dyDescent="0.25">
      <c r="A145" s="8" t="str">
        <f>B135</f>
        <v>stack monitoring interface assembly, for VRFB system</v>
      </c>
      <c r="B145" s="8">
        <v>1</v>
      </c>
      <c r="C145" s="8" t="s">
        <v>225</v>
      </c>
      <c r="D145" s="8" t="s">
        <v>7</v>
      </c>
      <c r="E145" s="8"/>
      <c r="F145" s="8" t="s">
        <v>12</v>
      </c>
      <c r="G145" s="8" t="str">
        <f>B140</f>
        <v>stack monitoring interface assembly, for VRFB system</v>
      </c>
      <c r="H145" s="8"/>
      <c r="I145" s="9"/>
      <c r="J145" s="9"/>
      <c r="K145" s="9"/>
      <c r="L145" s="9"/>
    </row>
    <row r="146" spans="1:12" ht="15.75" x14ac:dyDescent="0.25">
      <c r="A146" s="8" t="s">
        <v>296</v>
      </c>
      <c r="B146" s="8">
        <v>0.77</v>
      </c>
      <c r="C146" s="8" t="s">
        <v>3</v>
      </c>
      <c r="D146" s="8" t="s">
        <v>7</v>
      </c>
      <c r="E146" s="8"/>
      <c r="F146" s="8" t="s">
        <v>13</v>
      </c>
      <c r="G146" s="8" t="s">
        <v>417</v>
      </c>
      <c r="H146" s="8"/>
      <c r="I146" s="8"/>
      <c r="J146" s="8"/>
      <c r="K146" s="8"/>
      <c r="L146" s="8"/>
    </row>
    <row r="147" spans="1:12" ht="15.75" x14ac:dyDescent="0.25">
      <c r="A147" s="8" t="s">
        <v>459</v>
      </c>
      <c r="B147" s="8">
        <v>0.15</v>
      </c>
      <c r="C147" s="8" t="s">
        <v>3</v>
      </c>
      <c r="D147" s="8" t="s">
        <v>7</v>
      </c>
      <c r="E147" s="8"/>
      <c r="F147" s="8" t="s">
        <v>13</v>
      </c>
      <c r="G147" s="8" t="s">
        <v>460</v>
      </c>
      <c r="H147" s="8"/>
      <c r="I147" s="8"/>
      <c r="J147" s="8"/>
      <c r="K147" s="8"/>
      <c r="L147" s="8"/>
    </row>
    <row r="148" spans="1:12" ht="15.75" x14ac:dyDescent="0.25">
      <c r="A148" s="8" t="s">
        <v>461</v>
      </c>
      <c r="B148" s="17">
        <v>1.9300000000000001E-2</v>
      </c>
      <c r="C148" s="8" t="s">
        <v>3</v>
      </c>
      <c r="D148" s="8" t="s">
        <v>7</v>
      </c>
      <c r="E148" s="8"/>
      <c r="F148" s="8" t="s">
        <v>13</v>
      </c>
      <c r="G148" s="8" t="s">
        <v>462</v>
      </c>
      <c r="H148" s="8"/>
      <c r="I148" s="8"/>
      <c r="J148" s="8"/>
      <c r="K148" s="8"/>
      <c r="L148" s="8"/>
    </row>
    <row r="149" spans="1:12" ht="15.75" x14ac:dyDescent="0.25">
      <c r="A149" t="s">
        <v>463</v>
      </c>
      <c r="B149" s="19">
        <v>0.33</v>
      </c>
      <c r="C149" s="19" t="s">
        <v>3</v>
      </c>
      <c r="D149" s="19" t="s">
        <v>57</v>
      </c>
      <c r="F149" s="8" t="s">
        <v>13</v>
      </c>
      <c r="G149" t="s">
        <v>464</v>
      </c>
    </row>
    <row r="150" spans="1:12" ht="15.75" x14ac:dyDescent="0.25">
      <c r="A150" t="s">
        <v>414</v>
      </c>
      <c r="B150" s="2">
        <v>0.05</v>
      </c>
      <c r="C150" s="19" t="s">
        <v>3</v>
      </c>
      <c r="D150" s="19" t="s">
        <v>7</v>
      </c>
      <c r="F150" s="8" t="s">
        <v>13</v>
      </c>
      <c r="G150" t="s">
        <v>415</v>
      </c>
    </row>
    <row r="151" spans="1:12" ht="15.75" x14ac:dyDescent="0.25">
      <c r="A151" t="s">
        <v>465</v>
      </c>
      <c r="B151" s="19">
        <v>0.77</v>
      </c>
      <c r="C151" s="19" t="s">
        <v>3</v>
      </c>
      <c r="D151" s="19" t="s">
        <v>7</v>
      </c>
      <c r="F151" s="8" t="s">
        <v>13</v>
      </c>
      <c r="G151" t="s">
        <v>466</v>
      </c>
    </row>
    <row r="152" spans="1:12" ht="15.75" x14ac:dyDescent="0.25">
      <c r="A152" t="s">
        <v>378</v>
      </c>
      <c r="B152" s="2">
        <v>0.05</v>
      </c>
      <c r="C152" s="19" t="s">
        <v>3</v>
      </c>
      <c r="D152" s="19" t="s">
        <v>7</v>
      </c>
      <c r="F152" s="8" t="s">
        <v>13</v>
      </c>
      <c r="G152" t="s">
        <v>379</v>
      </c>
    </row>
    <row r="153" spans="1:12" ht="15.75" x14ac:dyDescent="0.25">
      <c r="A153" s="6" t="s">
        <v>229</v>
      </c>
      <c r="B153">
        <v>0.1</v>
      </c>
      <c r="C153" s="8" t="s">
        <v>225</v>
      </c>
      <c r="D153" s="9" t="s">
        <v>197</v>
      </c>
      <c r="E153" s="8"/>
      <c r="F153" s="8" t="s">
        <v>13</v>
      </c>
      <c r="G153" t="s">
        <v>230</v>
      </c>
      <c r="H153" s="9" t="s">
        <v>290</v>
      </c>
    </row>
    <row r="154" spans="1:12" ht="15.75" x14ac:dyDescent="0.25">
      <c r="A154" s="9" t="s">
        <v>232</v>
      </c>
      <c r="B154">
        <v>0.6</v>
      </c>
      <c r="C154" s="8" t="s">
        <v>228</v>
      </c>
      <c r="D154" s="9" t="s">
        <v>197</v>
      </c>
      <c r="E154" s="8"/>
      <c r="F154" s="8" t="s">
        <v>13</v>
      </c>
      <c r="G154" t="s">
        <v>196</v>
      </c>
      <c r="H154" s="9" t="s">
        <v>291</v>
      </c>
    </row>
    <row r="156" spans="1:12" ht="15.75" x14ac:dyDescent="0.25">
      <c r="A156" s="7" t="s">
        <v>0</v>
      </c>
      <c r="B156" s="7" t="s">
        <v>467</v>
      </c>
      <c r="C156" s="8"/>
      <c r="D156" s="8"/>
      <c r="E156" s="8"/>
      <c r="F156" s="8"/>
      <c r="G156" s="8"/>
      <c r="H156" s="8"/>
    </row>
    <row r="157" spans="1:12" ht="15.75" x14ac:dyDescent="0.25">
      <c r="A157" s="8" t="s">
        <v>2</v>
      </c>
      <c r="B157" s="8" t="s">
        <v>225</v>
      </c>
      <c r="C157" s="8"/>
      <c r="D157" s="8"/>
      <c r="E157" s="8"/>
      <c r="F157" s="8"/>
      <c r="G157" s="8"/>
      <c r="H157" s="8"/>
    </row>
    <row r="158" spans="1:12" ht="15.75" x14ac:dyDescent="0.25">
      <c r="A158" s="8" t="s">
        <v>4</v>
      </c>
      <c r="B158" s="8">
        <v>1</v>
      </c>
      <c r="C158" s="8"/>
      <c r="D158" s="8"/>
      <c r="E158" s="8"/>
      <c r="F158" s="8"/>
      <c r="G158" s="8"/>
      <c r="H158" s="8"/>
    </row>
    <row r="159" spans="1:12" ht="15.75" x14ac:dyDescent="0.25">
      <c r="A159" s="8" t="s">
        <v>1</v>
      </c>
      <c r="B159" s="8" t="s">
        <v>356</v>
      </c>
      <c r="C159" s="8"/>
      <c r="D159" s="8"/>
      <c r="E159" s="8"/>
      <c r="F159" s="8"/>
      <c r="G159" s="8"/>
      <c r="H159" s="8"/>
    </row>
    <row r="160" spans="1:12" ht="15.75" x14ac:dyDescent="0.25">
      <c r="A160" s="8" t="s">
        <v>212</v>
      </c>
      <c r="B160" s="8" t="s">
        <v>213</v>
      </c>
      <c r="C160" s="8"/>
      <c r="D160" s="8"/>
      <c r="E160" s="8"/>
      <c r="F160" s="8"/>
      <c r="G160" s="8"/>
      <c r="H160" s="8"/>
    </row>
    <row r="161" spans="1:8" ht="15.75" x14ac:dyDescent="0.25">
      <c r="A161" s="8" t="s">
        <v>5</v>
      </c>
      <c r="B161" s="19" t="s">
        <v>467</v>
      </c>
      <c r="C161" s="8"/>
      <c r="D161" s="8"/>
      <c r="E161" s="8"/>
      <c r="F161" s="8"/>
      <c r="G161" s="8"/>
      <c r="H161" s="8"/>
    </row>
    <row r="162" spans="1:8" ht="15.75" x14ac:dyDescent="0.25">
      <c r="A162" s="8" t="s">
        <v>11</v>
      </c>
      <c r="B162" s="8" t="s">
        <v>242</v>
      </c>
      <c r="C162" s="8"/>
      <c r="D162" s="8"/>
      <c r="E162" s="8"/>
      <c r="F162" s="8"/>
      <c r="G162" s="8"/>
      <c r="H162" s="8"/>
    </row>
    <row r="163" spans="1:8" ht="15.75" x14ac:dyDescent="0.25">
      <c r="A163" s="8" t="s">
        <v>6</v>
      </c>
      <c r="B163" s="8" t="s">
        <v>7</v>
      </c>
      <c r="C163" s="8"/>
      <c r="D163" s="8"/>
      <c r="E163" s="8"/>
      <c r="F163" s="8"/>
      <c r="G163" s="8"/>
      <c r="H163" s="8"/>
    </row>
    <row r="164" spans="1:8" ht="15.75" x14ac:dyDescent="0.25">
      <c r="A164" s="7" t="s">
        <v>8</v>
      </c>
      <c r="B164" s="8"/>
      <c r="C164" s="8"/>
      <c r="D164" s="8"/>
      <c r="E164" s="8"/>
      <c r="F164" s="8"/>
      <c r="G164" s="8"/>
      <c r="H164" s="8"/>
    </row>
    <row r="165" spans="1:8" ht="15.75" x14ac:dyDescent="0.25">
      <c r="A165" s="7" t="s">
        <v>9</v>
      </c>
      <c r="B165" s="7" t="s">
        <v>10</v>
      </c>
      <c r="C165" s="7" t="s">
        <v>2</v>
      </c>
      <c r="D165" s="7" t="s">
        <v>6</v>
      </c>
      <c r="E165" s="7" t="s">
        <v>18</v>
      </c>
      <c r="F165" s="7" t="s">
        <v>11</v>
      </c>
      <c r="G165" s="7" t="s">
        <v>5</v>
      </c>
      <c r="H165" s="7" t="s">
        <v>1</v>
      </c>
    </row>
    <row r="166" spans="1:8" ht="15.75" x14ac:dyDescent="0.25">
      <c r="A166" s="19" t="s">
        <v>467</v>
      </c>
      <c r="B166">
        <v>1</v>
      </c>
      <c r="C166" t="s">
        <v>225</v>
      </c>
      <c r="D166" t="s">
        <v>7</v>
      </c>
      <c r="F166" t="s">
        <v>12</v>
      </c>
      <c r="G166" s="19" t="s">
        <v>467</v>
      </c>
    </row>
    <row r="167" spans="1:8" ht="15.75" x14ac:dyDescent="0.25">
      <c r="A167" t="s">
        <v>414</v>
      </c>
      <c r="B167">
        <v>0.18</v>
      </c>
      <c r="C167" s="19" t="s">
        <v>3</v>
      </c>
      <c r="D167" s="19" t="s">
        <v>7</v>
      </c>
      <c r="F167" s="8" t="s">
        <v>13</v>
      </c>
      <c r="G167" t="s">
        <v>415</v>
      </c>
    </row>
    <row r="168" spans="1:8" ht="15.75" x14ac:dyDescent="0.25">
      <c r="A168" t="s">
        <v>378</v>
      </c>
      <c r="B168">
        <v>0.18</v>
      </c>
      <c r="C168" s="19" t="s">
        <v>3</v>
      </c>
      <c r="D168" s="19" t="s">
        <v>7</v>
      </c>
      <c r="F168" s="8" t="s">
        <v>13</v>
      </c>
      <c r="G168" t="s">
        <v>379</v>
      </c>
    </row>
    <row r="169" spans="1:8" ht="15.75" x14ac:dyDescent="0.25">
      <c r="A169" t="s">
        <v>468</v>
      </c>
      <c r="B169">
        <v>0.68</v>
      </c>
      <c r="C169" s="19" t="s">
        <v>3</v>
      </c>
      <c r="D169" t="s">
        <v>7</v>
      </c>
      <c r="F169" s="8" t="s">
        <v>13</v>
      </c>
      <c r="G169" t="s">
        <v>469</v>
      </c>
    </row>
    <row r="170" spans="1:8" ht="15.75" x14ac:dyDescent="0.25">
      <c r="A170" s="8" t="s">
        <v>459</v>
      </c>
      <c r="B170">
        <v>0.32</v>
      </c>
      <c r="C170" s="8" t="s">
        <v>3</v>
      </c>
      <c r="D170" s="8" t="s">
        <v>7</v>
      </c>
      <c r="E170" s="8"/>
      <c r="F170" s="8" t="s">
        <v>13</v>
      </c>
      <c r="G170" s="8" t="s">
        <v>460</v>
      </c>
    </row>
    <row r="171" spans="1:8" ht="15.75" x14ac:dyDescent="0.25">
      <c r="A171" s="6" t="s">
        <v>229</v>
      </c>
      <c r="B171">
        <v>0.1</v>
      </c>
      <c r="C171" s="8" t="s">
        <v>225</v>
      </c>
      <c r="D171" s="9" t="s">
        <v>197</v>
      </c>
      <c r="E171" s="8"/>
      <c r="F171" s="8" t="s">
        <v>13</v>
      </c>
      <c r="G171" t="s">
        <v>230</v>
      </c>
    </row>
    <row r="172" spans="1:8" ht="15.75" x14ac:dyDescent="0.25">
      <c r="A172" s="9" t="s">
        <v>232</v>
      </c>
      <c r="B172">
        <v>0.6</v>
      </c>
      <c r="C172" s="8" t="s">
        <v>228</v>
      </c>
      <c r="D172" s="9" t="s">
        <v>197</v>
      </c>
      <c r="E172" s="8"/>
      <c r="F172" s="8" t="s">
        <v>13</v>
      </c>
      <c r="G172" t="s">
        <v>196</v>
      </c>
    </row>
    <row r="174" spans="1:8" ht="15.75" x14ac:dyDescent="0.25">
      <c r="A174" s="7" t="s">
        <v>0</v>
      </c>
      <c r="B174" s="7" t="s">
        <v>470</v>
      </c>
      <c r="C174" s="8"/>
      <c r="D174" s="8"/>
      <c r="E174" s="8"/>
      <c r="F174" s="8"/>
      <c r="G174" s="8"/>
      <c r="H174" s="8"/>
    </row>
    <row r="175" spans="1:8" ht="15.75" x14ac:dyDescent="0.25">
      <c r="A175" s="8" t="s">
        <v>2</v>
      </c>
      <c r="B175" s="8" t="s">
        <v>225</v>
      </c>
      <c r="C175" s="8"/>
      <c r="D175" s="8"/>
      <c r="E175" s="8"/>
      <c r="F175" s="8"/>
      <c r="G175" s="8"/>
      <c r="H175" s="8"/>
    </row>
    <row r="176" spans="1:8" ht="15.75" x14ac:dyDescent="0.25">
      <c r="A176" s="8" t="s">
        <v>4</v>
      </c>
      <c r="B176" s="8">
        <v>1</v>
      </c>
      <c r="C176" s="8"/>
      <c r="D176" s="8"/>
      <c r="E176" s="8"/>
      <c r="F176" s="8"/>
      <c r="G176" s="8"/>
      <c r="H176" s="8"/>
    </row>
    <row r="177" spans="1:8" ht="15.75" x14ac:dyDescent="0.25">
      <c r="A177" s="8" t="s">
        <v>1</v>
      </c>
      <c r="B177" s="8"/>
      <c r="C177" s="8"/>
      <c r="D177" s="8"/>
      <c r="E177" s="8"/>
      <c r="F177" s="8"/>
      <c r="G177" s="8"/>
      <c r="H177" s="8"/>
    </row>
    <row r="178" spans="1:8" ht="15.75" x14ac:dyDescent="0.25">
      <c r="A178" s="8" t="s">
        <v>212</v>
      </c>
      <c r="B178" s="8" t="s">
        <v>213</v>
      </c>
      <c r="C178" s="8"/>
      <c r="D178" s="8"/>
      <c r="E178" s="8"/>
      <c r="F178" s="8"/>
      <c r="G178" s="8"/>
      <c r="H178" s="8"/>
    </row>
    <row r="179" spans="1:8" ht="15.75" x14ac:dyDescent="0.25">
      <c r="A179" s="8" t="s">
        <v>5</v>
      </c>
      <c r="B179" s="19" t="s">
        <v>470</v>
      </c>
      <c r="C179" s="8"/>
      <c r="D179" s="8"/>
      <c r="E179" s="8"/>
      <c r="F179" s="8"/>
      <c r="G179" s="8"/>
      <c r="H179" s="8"/>
    </row>
    <row r="180" spans="1:8" ht="15.75" x14ac:dyDescent="0.25">
      <c r="A180" s="8" t="s">
        <v>11</v>
      </c>
      <c r="B180" s="8" t="s">
        <v>242</v>
      </c>
      <c r="C180" s="8"/>
      <c r="D180" s="8"/>
      <c r="E180" s="8"/>
      <c r="F180" s="8"/>
      <c r="G180" s="8"/>
      <c r="H180" s="8"/>
    </row>
    <row r="181" spans="1:8" ht="15.75" x14ac:dyDescent="0.25">
      <c r="A181" s="8" t="s">
        <v>6</v>
      </c>
      <c r="B181" s="8" t="s">
        <v>7</v>
      </c>
      <c r="C181" s="8"/>
      <c r="D181" s="8"/>
      <c r="E181" s="8"/>
      <c r="F181" s="8"/>
      <c r="G181" s="8"/>
      <c r="H181" s="8"/>
    </row>
    <row r="182" spans="1:8" ht="15.75" x14ac:dyDescent="0.25">
      <c r="A182" s="7" t="s">
        <v>8</v>
      </c>
      <c r="B182" s="8"/>
      <c r="C182" s="8"/>
      <c r="D182" s="8"/>
      <c r="E182" s="8"/>
      <c r="F182" s="8"/>
      <c r="G182" s="8"/>
      <c r="H182" s="8"/>
    </row>
    <row r="183" spans="1:8" ht="15.75" x14ac:dyDescent="0.25">
      <c r="A183" s="7" t="s">
        <v>9</v>
      </c>
      <c r="B183" s="7" t="s">
        <v>10</v>
      </c>
      <c r="C183" s="7" t="s">
        <v>2</v>
      </c>
      <c r="D183" s="7" t="s">
        <v>6</v>
      </c>
      <c r="E183" s="7" t="s">
        <v>18</v>
      </c>
      <c r="F183" s="7" t="s">
        <v>11</v>
      </c>
      <c r="G183" s="7" t="s">
        <v>5</v>
      </c>
      <c r="H183" s="7" t="s">
        <v>1</v>
      </c>
    </row>
    <row r="184" spans="1:8" x14ac:dyDescent="0.25">
      <c r="A184" t="str">
        <f>B174</f>
        <v>process system, for VRFB system</v>
      </c>
      <c r="B184">
        <v>1</v>
      </c>
      <c r="C184" t="s">
        <v>225</v>
      </c>
      <c r="D184" t="s">
        <v>7</v>
      </c>
      <c r="F184" t="s">
        <v>12</v>
      </c>
      <c r="G184" t="str">
        <f>B179</f>
        <v>process system, for VRFB system</v>
      </c>
    </row>
    <row r="185" spans="1:8" ht="15.75" x14ac:dyDescent="0.25">
      <c r="A185" s="19" t="s">
        <v>467</v>
      </c>
      <c r="B185">
        <v>0.09</v>
      </c>
      <c r="C185" t="s">
        <v>225</v>
      </c>
      <c r="D185" t="s">
        <v>7</v>
      </c>
      <c r="F185" s="8" t="s">
        <v>13</v>
      </c>
      <c r="G185" s="19" t="s">
        <v>467</v>
      </c>
    </row>
    <row r="186" spans="1:8" ht="15.75" x14ac:dyDescent="0.25">
      <c r="A186" s="8" t="s">
        <v>355</v>
      </c>
      <c r="B186">
        <v>0.91</v>
      </c>
      <c r="C186" t="s">
        <v>225</v>
      </c>
      <c r="D186" t="s">
        <v>7</v>
      </c>
      <c r="F186" s="8" t="s">
        <v>13</v>
      </c>
      <c r="G186" t="s">
        <v>355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selection activeCell="E83" sqref="E83"/>
    </sheetView>
  </sheetViews>
  <sheetFormatPr defaultRowHeight="15" x14ac:dyDescent="0.25"/>
  <cols>
    <col min="1" max="1" width="41.5703125" bestFit="1" customWidth="1"/>
    <col min="2" max="2" width="39.5703125" bestFit="1" customWidth="1"/>
    <col min="3" max="3" width="12.85546875" bestFit="1" customWidth="1"/>
    <col min="4" max="4" width="10.140625" bestFit="1" customWidth="1"/>
    <col min="5" max="5" width="26.140625" bestFit="1" customWidth="1"/>
    <col min="6" max="6" width="13.42578125" bestFit="1" customWidth="1"/>
    <col min="7" max="7" width="52.140625" bestFit="1" customWidth="1"/>
    <col min="8" max="8" width="9.7109375" bestFit="1" customWidth="1"/>
  </cols>
  <sheetData>
    <row r="1" spans="1:21" x14ac:dyDescent="0.25">
      <c r="A1" s="1" t="s">
        <v>0</v>
      </c>
      <c r="B1" s="1" t="s">
        <v>508</v>
      </c>
    </row>
    <row r="2" spans="1:21" x14ac:dyDescent="0.25">
      <c r="A2" t="s">
        <v>1</v>
      </c>
      <c r="B2" s="5" t="s">
        <v>518</v>
      </c>
    </row>
    <row r="3" spans="1:21" x14ac:dyDescent="0.25">
      <c r="A3" t="s">
        <v>212</v>
      </c>
      <c r="B3" t="s">
        <v>213</v>
      </c>
    </row>
    <row r="4" spans="1:21" x14ac:dyDescent="0.25">
      <c r="A4" t="s">
        <v>2</v>
      </c>
      <c r="B4" t="s">
        <v>225</v>
      </c>
    </row>
    <row r="5" spans="1:21" ht="15.75" x14ac:dyDescent="0.25">
      <c r="A5" t="s">
        <v>4</v>
      </c>
      <c r="B5" s="6">
        <v>1</v>
      </c>
      <c r="U5" s="19"/>
    </row>
    <row r="6" spans="1:21" x14ac:dyDescent="0.25">
      <c r="A6" t="s">
        <v>5</v>
      </c>
      <c r="B6" t="s">
        <v>509</v>
      </c>
    </row>
    <row r="7" spans="1:21" x14ac:dyDescent="0.25">
      <c r="A7" t="s">
        <v>6</v>
      </c>
      <c r="B7" t="s">
        <v>7</v>
      </c>
    </row>
    <row r="8" spans="1:21" x14ac:dyDescent="0.25">
      <c r="A8" s="1" t="s">
        <v>8</v>
      </c>
    </row>
    <row r="9" spans="1:21" x14ac:dyDescent="0.25">
      <c r="A9" s="1" t="s">
        <v>9</v>
      </c>
      <c r="B9" s="1" t="s">
        <v>10</v>
      </c>
      <c r="C9" s="1" t="s">
        <v>6</v>
      </c>
      <c r="D9" s="1" t="s">
        <v>18</v>
      </c>
      <c r="E9" s="1" t="s">
        <v>2</v>
      </c>
      <c r="F9" s="1" t="s">
        <v>11</v>
      </c>
      <c r="G9" s="1" t="s">
        <v>5</v>
      </c>
      <c r="H9" s="1" t="s">
        <v>65</v>
      </c>
    </row>
    <row r="10" spans="1:21" x14ac:dyDescent="0.25">
      <c r="A10" s="6" t="s">
        <v>508</v>
      </c>
      <c r="B10" s="6">
        <v>-1</v>
      </c>
      <c r="C10" s="6" t="s">
        <v>7</v>
      </c>
      <c r="D10" s="6"/>
      <c r="E10" s="6" t="s">
        <v>225</v>
      </c>
      <c r="F10" s="6" t="s">
        <v>12</v>
      </c>
      <c r="G10" s="6" t="str">
        <f>B6</f>
        <v>used VRFB stack, to recycling</v>
      </c>
      <c r="H10" s="6" t="s">
        <v>494</v>
      </c>
    </row>
    <row r="11" spans="1:21" x14ac:dyDescent="0.25">
      <c r="A11" t="s">
        <v>401</v>
      </c>
      <c r="B11">
        <v>0.01</v>
      </c>
      <c r="C11" t="s">
        <v>15</v>
      </c>
      <c r="E11" t="s">
        <v>228</v>
      </c>
      <c r="F11" t="s">
        <v>13</v>
      </c>
      <c r="G11" t="s">
        <v>16</v>
      </c>
      <c r="H11" t="s">
        <v>511</v>
      </c>
    </row>
    <row r="12" spans="1:21" x14ac:dyDescent="0.25">
      <c r="A12" t="s">
        <v>24</v>
      </c>
      <c r="B12">
        <v>0.1</v>
      </c>
      <c r="C12" t="s">
        <v>17</v>
      </c>
      <c r="E12" t="s">
        <v>3</v>
      </c>
      <c r="F12" t="s">
        <v>13</v>
      </c>
      <c r="G12" t="s">
        <v>25</v>
      </c>
      <c r="H12" t="s">
        <v>512</v>
      </c>
    </row>
    <row r="13" spans="1:21" x14ac:dyDescent="0.25">
      <c r="A13" t="s">
        <v>519</v>
      </c>
      <c r="B13" s="2">
        <v>-8.3799999999999999E-2</v>
      </c>
      <c r="C13" t="s">
        <v>7</v>
      </c>
      <c r="E13" t="s">
        <v>362</v>
      </c>
      <c r="F13" t="s">
        <v>13</v>
      </c>
      <c r="G13" t="s">
        <v>520</v>
      </c>
      <c r="H13" t="s">
        <v>513</v>
      </c>
    </row>
    <row r="14" spans="1:21" x14ac:dyDescent="0.25">
      <c r="A14" t="s">
        <v>521</v>
      </c>
      <c r="B14">
        <v>-0.56000000000000005</v>
      </c>
      <c r="C14" t="s">
        <v>7</v>
      </c>
      <c r="E14" t="s">
        <v>362</v>
      </c>
      <c r="F14" t="s">
        <v>13</v>
      </c>
      <c r="G14" t="s">
        <v>292</v>
      </c>
      <c r="H14" t="s">
        <v>514</v>
      </c>
    </row>
    <row r="15" spans="1:21" x14ac:dyDescent="0.25">
      <c r="A15" t="s">
        <v>169</v>
      </c>
      <c r="B15">
        <v>-0.13</v>
      </c>
      <c r="C15" t="s">
        <v>7</v>
      </c>
      <c r="E15" t="s">
        <v>3</v>
      </c>
      <c r="F15" t="s">
        <v>13</v>
      </c>
      <c r="G15" t="s">
        <v>178</v>
      </c>
      <c r="H15" t="s">
        <v>515</v>
      </c>
    </row>
    <row r="16" spans="1:21" x14ac:dyDescent="0.25">
      <c r="A16" t="s">
        <v>522</v>
      </c>
      <c r="B16">
        <v>-0.2</v>
      </c>
      <c r="C16" t="s">
        <v>7</v>
      </c>
      <c r="E16" t="s">
        <v>225</v>
      </c>
      <c r="F16" t="s">
        <v>13</v>
      </c>
      <c r="G16" t="s">
        <v>428</v>
      </c>
      <c r="H16" t="s">
        <v>516</v>
      </c>
    </row>
    <row r="17" spans="1:8" x14ac:dyDescent="0.25">
      <c r="A17" t="s">
        <v>524</v>
      </c>
      <c r="B17" s="2">
        <v>-3.39E-2</v>
      </c>
      <c r="C17" t="s">
        <v>7</v>
      </c>
      <c r="E17" t="s">
        <v>362</v>
      </c>
      <c r="F17" t="s">
        <v>13</v>
      </c>
      <c r="G17" t="s">
        <v>525</v>
      </c>
      <c r="H17" t="s">
        <v>523</v>
      </c>
    </row>
    <row r="19" spans="1:8" x14ac:dyDescent="0.25">
      <c r="A19" s="1" t="s">
        <v>0</v>
      </c>
      <c r="B19" s="1" t="s">
        <v>506</v>
      </c>
    </row>
    <row r="20" spans="1:8" x14ac:dyDescent="0.25">
      <c r="A20" t="s">
        <v>1</v>
      </c>
      <c r="B20" s="5" t="s">
        <v>518</v>
      </c>
    </row>
    <row r="21" spans="1:8" x14ac:dyDescent="0.25">
      <c r="A21" t="s">
        <v>212</v>
      </c>
      <c r="B21" t="s">
        <v>213</v>
      </c>
    </row>
    <row r="22" spans="1:8" x14ac:dyDescent="0.25">
      <c r="A22" t="s">
        <v>2</v>
      </c>
      <c r="B22" t="s">
        <v>225</v>
      </c>
    </row>
    <row r="23" spans="1:8" x14ac:dyDescent="0.25">
      <c r="A23" t="s">
        <v>4</v>
      </c>
      <c r="B23" s="6">
        <v>1</v>
      </c>
    </row>
    <row r="24" spans="1:8" x14ac:dyDescent="0.25">
      <c r="A24" t="s">
        <v>5</v>
      </c>
      <c r="B24" t="s">
        <v>507</v>
      </c>
    </row>
    <row r="25" spans="1:8" x14ac:dyDescent="0.25">
      <c r="A25" t="s">
        <v>6</v>
      </c>
      <c r="B25" t="s">
        <v>7</v>
      </c>
    </row>
    <row r="26" spans="1:8" x14ac:dyDescent="0.25">
      <c r="A26" s="1" t="s">
        <v>8</v>
      </c>
    </row>
    <row r="27" spans="1:8" x14ac:dyDescent="0.25">
      <c r="A27" s="1" t="s">
        <v>9</v>
      </c>
      <c r="B27" s="1" t="s">
        <v>10</v>
      </c>
      <c r="C27" s="1" t="s">
        <v>6</v>
      </c>
      <c r="D27" s="1" t="s">
        <v>18</v>
      </c>
      <c r="E27" s="1" t="s">
        <v>2</v>
      </c>
      <c r="F27" s="1" t="s">
        <v>11</v>
      </c>
      <c r="G27" s="1" t="s">
        <v>5</v>
      </c>
      <c r="H27" s="1" t="s">
        <v>65</v>
      </c>
    </row>
    <row r="28" spans="1:8" x14ac:dyDescent="0.25">
      <c r="A28" t="s">
        <v>506</v>
      </c>
      <c r="B28" s="6">
        <v>-1</v>
      </c>
      <c r="C28" s="6" t="s">
        <v>7</v>
      </c>
      <c r="D28" s="6"/>
      <c r="E28" s="6" t="s">
        <v>225</v>
      </c>
      <c r="F28" s="6" t="s">
        <v>12</v>
      </c>
      <c r="G28" s="6" t="str">
        <f>B24</f>
        <v>used VRFB electrolyte, to recycling</v>
      </c>
      <c r="H28" s="6" t="s">
        <v>526</v>
      </c>
    </row>
    <row r="29" spans="1:8" x14ac:dyDescent="0.25">
      <c r="A29" t="s">
        <v>401</v>
      </c>
      <c r="B29" s="2">
        <v>4.4499999999999998E-2</v>
      </c>
      <c r="C29" t="s">
        <v>15</v>
      </c>
      <c r="E29" t="s">
        <v>228</v>
      </c>
      <c r="F29" t="s">
        <v>13</v>
      </c>
      <c r="G29" t="s">
        <v>16</v>
      </c>
    </row>
    <row r="31" spans="1:8" x14ac:dyDescent="0.25">
      <c r="A31" s="1" t="s">
        <v>0</v>
      </c>
      <c r="B31" s="1" t="s">
        <v>504</v>
      </c>
    </row>
    <row r="32" spans="1:8" x14ac:dyDescent="0.25">
      <c r="A32" t="s">
        <v>1</v>
      </c>
      <c r="B32" s="5" t="s">
        <v>518</v>
      </c>
    </row>
    <row r="33" spans="1:8" x14ac:dyDescent="0.25">
      <c r="A33" t="s">
        <v>212</v>
      </c>
      <c r="B33" t="s">
        <v>213</v>
      </c>
    </row>
    <row r="34" spans="1:8" x14ac:dyDescent="0.25">
      <c r="A34" t="s">
        <v>2</v>
      </c>
      <c r="B34" t="s">
        <v>225</v>
      </c>
    </row>
    <row r="35" spans="1:8" x14ac:dyDescent="0.25">
      <c r="A35" t="s">
        <v>4</v>
      </c>
      <c r="B35" s="6">
        <v>1</v>
      </c>
    </row>
    <row r="36" spans="1:8" x14ac:dyDescent="0.25">
      <c r="A36" t="s">
        <v>5</v>
      </c>
      <c r="B36" t="s">
        <v>505</v>
      </c>
    </row>
    <row r="37" spans="1:8" x14ac:dyDescent="0.25">
      <c r="A37" t="s">
        <v>6</v>
      </c>
      <c r="B37" t="s">
        <v>7</v>
      </c>
    </row>
    <row r="38" spans="1:8" x14ac:dyDescent="0.25">
      <c r="A38" s="1" t="s">
        <v>8</v>
      </c>
    </row>
    <row r="39" spans="1:8" x14ac:dyDescent="0.25">
      <c r="A39" s="1" t="s">
        <v>9</v>
      </c>
      <c r="B39" s="1" t="s">
        <v>10</v>
      </c>
      <c r="C39" s="1" t="s">
        <v>6</v>
      </c>
      <c r="D39" s="1" t="s">
        <v>18</v>
      </c>
      <c r="E39" s="1" t="s">
        <v>2</v>
      </c>
      <c r="F39" s="1" t="s">
        <v>11</v>
      </c>
      <c r="G39" s="1" t="s">
        <v>5</v>
      </c>
      <c r="H39" s="1" t="s">
        <v>65</v>
      </c>
    </row>
    <row r="40" spans="1:8" x14ac:dyDescent="0.25">
      <c r="A40" t="s">
        <v>504</v>
      </c>
      <c r="B40" s="6">
        <v>-1</v>
      </c>
      <c r="C40" s="6" t="s">
        <v>7</v>
      </c>
      <c r="D40" s="6"/>
      <c r="E40" s="6" t="s">
        <v>225</v>
      </c>
      <c r="F40" s="6" t="s">
        <v>12</v>
      </c>
      <c r="G40" s="6" t="str">
        <f>B36</f>
        <v>used VRFB electrolyte tanks, to recycling</v>
      </c>
      <c r="H40" s="6" t="s">
        <v>497</v>
      </c>
    </row>
    <row r="41" spans="1:8" x14ac:dyDescent="0.25">
      <c r="A41" t="s">
        <v>401</v>
      </c>
      <c r="B41" s="2">
        <v>0.01</v>
      </c>
      <c r="C41" t="s">
        <v>15</v>
      </c>
      <c r="E41" t="s">
        <v>228</v>
      </c>
      <c r="F41" t="s">
        <v>13</v>
      </c>
      <c r="G41" t="s">
        <v>16</v>
      </c>
      <c r="H41" t="s">
        <v>527</v>
      </c>
    </row>
    <row r="42" spans="1:8" x14ac:dyDescent="0.25">
      <c r="A42" s="6" t="s">
        <v>229</v>
      </c>
      <c r="B42">
        <v>0.05</v>
      </c>
      <c r="C42" t="s">
        <v>197</v>
      </c>
      <c r="E42" t="s">
        <v>225</v>
      </c>
      <c r="F42" t="s">
        <v>13</v>
      </c>
      <c r="G42" t="s">
        <v>230</v>
      </c>
      <c r="H42" t="s">
        <v>528</v>
      </c>
    </row>
    <row r="43" spans="1:8" x14ac:dyDescent="0.25">
      <c r="A43" t="s">
        <v>521</v>
      </c>
      <c r="B43">
        <v>-1</v>
      </c>
      <c r="C43" t="s">
        <v>7</v>
      </c>
      <c r="E43" t="s">
        <v>362</v>
      </c>
      <c r="F43" t="s">
        <v>13</v>
      </c>
      <c r="G43" t="s">
        <v>292</v>
      </c>
      <c r="H43" t="s">
        <v>529</v>
      </c>
    </row>
    <row r="46" spans="1:8" x14ac:dyDescent="0.25">
      <c r="A46" s="1" t="s">
        <v>0</v>
      </c>
      <c r="B46" s="1" t="s">
        <v>503</v>
      </c>
    </row>
    <row r="47" spans="1:8" x14ac:dyDescent="0.25">
      <c r="A47" t="s">
        <v>1</v>
      </c>
      <c r="B47" s="5" t="s">
        <v>518</v>
      </c>
    </row>
    <row r="48" spans="1:8" x14ac:dyDescent="0.25">
      <c r="A48" t="s">
        <v>212</v>
      </c>
      <c r="B48" t="s">
        <v>213</v>
      </c>
    </row>
    <row r="49" spans="1:8" x14ac:dyDescent="0.25">
      <c r="A49" t="s">
        <v>2</v>
      </c>
      <c r="B49" t="s">
        <v>225</v>
      </c>
    </row>
    <row r="50" spans="1:8" x14ac:dyDescent="0.25">
      <c r="A50" t="s">
        <v>4</v>
      </c>
      <c r="B50" s="6">
        <v>1</v>
      </c>
    </row>
    <row r="51" spans="1:8" x14ac:dyDescent="0.25">
      <c r="A51" t="s">
        <v>5</v>
      </c>
      <c r="B51" t="s">
        <v>499</v>
      </c>
    </row>
    <row r="52" spans="1:8" x14ac:dyDescent="0.25">
      <c r="A52" t="s">
        <v>6</v>
      </c>
      <c r="B52" t="s">
        <v>7</v>
      </c>
    </row>
    <row r="53" spans="1:8" x14ac:dyDescent="0.25">
      <c r="A53" s="1" t="s">
        <v>8</v>
      </c>
    </row>
    <row r="54" spans="1:8" x14ac:dyDescent="0.25">
      <c r="A54" s="1" t="s">
        <v>9</v>
      </c>
      <c r="B54" s="1" t="s">
        <v>10</v>
      </c>
      <c r="C54" s="1" t="s">
        <v>6</v>
      </c>
      <c r="D54" s="1" t="s">
        <v>18</v>
      </c>
      <c r="E54" s="1" t="s">
        <v>2</v>
      </c>
      <c r="F54" s="1" t="s">
        <v>11</v>
      </c>
      <c r="G54" s="1" t="s">
        <v>5</v>
      </c>
      <c r="H54" s="1" t="s">
        <v>65</v>
      </c>
    </row>
    <row r="55" spans="1:8" x14ac:dyDescent="0.25">
      <c r="A55" t="s">
        <v>503</v>
      </c>
      <c r="B55" s="6">
        <v>-1</v>
      </c>
      <c r="C55" s="6" t="s">
        <v>7</v>
      </c>
      <c r="D55" s="6"/>
      <c r="E55" s="6" t="s">
        <v>225</v>
      </c>
      <c r="F55" s="6" t="s">
        <v>12</v>
      </c>
      <c r="G55" s="6" t="str">
        <f>B51</f>
        <v>used VRFB periphery, to recycling</v>
      </c>
      <c r="H55" s="6" t="s">
        <v>498</v>
      </c>
    </row>
    <row r="56" spans="1:8" x14ac:dyDescent="0.25">
      <c r="A56" t="s">
        <v>401</v>
      </c>
      <c r="B56" s="2">
        <v>0.01</v>
      </c>
      <c r="C56" t="s">
        <v>15</v>
      </c>
      <c r="E56" t="s">
        <v>228</v>
      </c>
      <c r="F56" t="s">
        <v>13</v>
      </c>
      <c r="G56" t="s">
        <v>16</v>
      </c>
      <c r="H56" t="s">
        <v>527</v>
      </c>
    </row>
    <row r="57" spans="1:8" x14ac:dyDescent="0.25">
      <c r="A57" t="s">
        <v>24</v>
      </c>
      <c r="B57">
        <v>-0.1</v>
      </c>
      <c r="C57" t="s">
        <v>17</v>
      </c>
      <c r="E57" t="s">
        <v>3</v>
      </c>
      <c r="F57" t="s">
        <v>13</v>
      </c>
      <c r="G57" t="s">
        <v>25</v>
      </c>
      <c r="H57" t="s">
        <v>530</v>
      </c>
    </row>
    <row r="58" spans="1:8" x14ac:dyDescent="0.25">
      <c r="A58" t="s">
        <v>169</v>
      </c>
      <c r="B58">
        <v>-0.15</v>
      </c>
      <c r="C58" t="s">
        <v>7</v>
      </c>
      <c r="E58" t="s">
        <v>3</v>
      </c>
      <c r="F58" t="s">
        <v>13</v>
      </c>
      <c r="G58" t="s">
        <v>178</v>
      </c>
      <c r="H58" t="s">
        <v>515</v>
      </c>
    </row>
    <row r="59" spans="1:8" x14ac:dyDescent="0.25">
      <c r="A59" t="s">
        <v>522</v>
      </c>
      <c r="B59">
        <v>-1.0999999999999999E-2</v>
      </c>
      <c r="C59" t="s">
        <v>7</v>
      </c>
      <c r="E59" t="s">
        <v>225</v>
      </c>
      <c r="F59" t="s">
        <v>13</v>
      </c>
      <c r="G59" t="s">
        <v>428</v>
      </c>
      <c r="H59" t="s">
        <v>516</v>
      </c>
    </row>
    <row r="60" spans="1:8" x14ac:dyDescent="0.25">
      <c r="A60" t="s">
        <v>532</v>
      </c>
      <c r="B60">
        <v>-3.3000000000000002E-2</v>
      </c>
      <c r="C60" t="s">
        <v>7</v>
      </c>
      <c r="E60" t="s">
        <v>3</v>
      </c>
      <c r="F60" t="s">
        <v>13</v>
      </c>
      <c r="G60" t="s">
        <v>533</v>
      </c>
      <c r="H60" t="s">
        <v>479</v>
      </c>
    </row>
    <row r="61" spans="1:8" x14ac:dyDescent="0.25">
      <c r="A61" t="s">
        <v>534</v>
      </c>
      <c r="B61">
        <v>-0.59</v>
      </c>
      <c r="C61" t="s">
        <v>7</v>
      </c>
      <c r="E61" t="s">
        <v>3</v>
      </c>
      <c r="F61" t="s">
        <v>13</v>
      </c>
      <c r="G61" t="s">
        <v>535</v>
      </c>
      <c r="H61" t="s">
        <v>531</v>
      </c>
    </row>
    <row r="62" spans="1:8" x14ac:dyDescent="0.25">
      <c r="A62" t="s">
        <v>521</v>
      </c>
      <c r="B62">
        <v>-0.22</v>
      </c>
      <c r="C62" t="s">
        <v>7</v>
      </c>
      <c r="E62" t="s">
        <v>362</v>
      </c>
      <c r="F62" t="s">
        <v>13</v>
      </c>
      <c r="G62" t="s">
        <v>292</v>
      </c>
      <c r="H62" t="s">
        <v>517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4" sqref="G4"/>
    </sheetView>
  </sheetViews>
  <sheetFormatPr defaultColWidth="8.85546875" defaultRowHeight="15" x14ac:dyDescent="0.25"/>
  <cols>
    <col min="1" max="1" width="31" bestFit="1" customWidth="1"/>
    <col min="3" max="3" width="13.28515625" bestFit="1" customWidth="1"/>
    <col min="4" max="4" width="11" bestFit="1" customWidth="1"/>
    <col min="5" max="5" width="10" bestFit="1" customWidth="1"/>
  </cols>
  <sheetData>
    <row r="1" spans="1:7" x14ac:dyDescent="0.25">
      <c r="A1" t="s">
        <v>426</v>
      </c>
    </row>
    <row r="3" spans="1:7" x14ac:dyDescent="0.25">
      <c r="A3" s="1" t="s">
        <v>203</v>
      </c>
      <c r="B3" s="1" t="s">
        <v>204</v>
      </c>
      <c r="C3" s="1" t="s">
        <v>205</v>
      </c>
      <c r="D3" s="1" t="s">
        <v>206</v>
      </c>
      <c r="E3" s="1" t="s">
        <v>207</v>
      </c>
    </row>
    <row r="4" spans="1:7" x14ac:dyDescent="0.25">
      <c r="A4" t="s">
        <v>208</v>
      </c>
      <c r="B4">
        <f>1.53*0.022</f>
        <v>3.3659999999999995E-2</v>
      </c>
      <c r="C4">
        <v>9.6199999999999992</v>
      </c>
      <c r="D4">
        <f t="shared" ref="D4:D5" si="0">B4*C4</f>
        <v>0.32380919999999991</v>
      </c>
      <c r="E4">
        <f>D4/SUM($D$4:$D$6)</f>
        <v>0.6621982682588029</v>
      </c>
      <c r="G4" s="4">
        <f>E4+E5</f>
        <v>0.76740406381698656</v>
      </c>
    </row>
    <row r="5" spans="1:7" x14ac:dyDescent="0.25">
      <c r="A5" t="s">
        <v>210</v>
      </c>
      <c r="B5" s="3">
        <f>1.53*0.72</f>
        <v>1.1015999999999999</v>
      </c>
      <c r="C5">
        <v>4.6699999999999998E-2</v>
      </c>
      <c r="D5">
        <f t="shared" si="0"/>
        <v>5.1444719999999992E-2</v>
      </c>
      <c r="E5">
        <f t="shared" ref="E5:E6" si="1">D5/SUM($D$4:$D$6)</f>
        <v>0.10520579555818367</v>
      </c>
      <c r="G5" s="4"/>
    </row>
    <row r="6" spans="1:7" x14ac:dyDescent="0.25">
      <c r="A6" t="s">
        <v>209</v>
      </c>
      <c r="B6">
        <f>0.46*0.54</f>
        <v>0.24840000000000004</v>
      </c>
      <c r="C6">
        <v>0.45788000000000001</v>
      </c>
      <c r="D6">
        <f>B6*C6</f>
        <v>0.11373739200000002</v>
      </c>
      <c r="E6">
        <f t="shared" si="1"/>
        <v>0.2325959361830135</v>
      </c>
      <c r="G6" s="4">
        <f>E6</f>
        <v>0.2325959361830135</v>
      </c>
    </row>
    <row r="7" spans="1:7" x14ac:dyDescent="0.25">
      <c r="B7">
        <f>SUM(B4:B6)</f>
        <v>1.3836599999999999</v>
      </c>
      <c r="G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Battery operation</vt:lpstr>
      <vt:lpstr>VRFB power components</vt:lpstr>
      <vt:lpstr>VRFB energy components</vt:lpstr>
      <vt:lpstr>VRFB peripheral components</vt:lpstr>
      <vt:lpstr>VRFB EoL</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2023-10-06T07:27:55Z</dcterms:modified>
</cp:coreProperties>
</file>