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37ABB8A-528E-CD49-9076-7BDB855C11EB}" xr6:coauthVersionLast="47" xr6:coauthVersionMax="47" xr10:uidLastSave="{00000000-0000-0000-0000-000000000000}"/>
  <bookViews>
    <workbookView xWindow="36900" yWindow="920" windowWidth="23040" windowHeight="171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2" i="1" l="1"/>
  <c r="J362" i="1"/>
  <c r="R361" i="1"/>
  <c r="J361" i="1"/>
  <c r="R360" i="1"/>
  <c r="J360" i="1"/>
  <c r="R359" i="1"/>
  <c r="J359" i="1"/>
  <c r="R358" i="1"/>
  <c r="J358" i="1"/>
  <c r="R357" i="1"/>
  <c r="J357" i="1"/>
  <c r="R356" i="1"/>
  <c r="J356" i="1"/>
  <c r="R355" i="1"/>
  <c r="J355" i="1"/>
  <c r="R354" i="1"/>
  <c r="J354" i="1"/>
  <c r="R353" i="1"/>
  <c r="J353" i="1"/>
  <c r="R352" i="1"/>
  <c r="J352" i="1"/>
  <c r="R351" i="1"/>
  <c r="J351" i="1"/>
  <c r="R350" i="1"/>
  <c r="J350" i="1"/>
  <c r="R349" i="1"/>
  <c r="J349" i="1"/>
  <c r="R348" i="1"/>
  <c r="J348" i="1"/>
  <c r="R347" i="1"/>
  <c r="J347" i="1"/>
  <c r="R346" i="1"/>
  <c r="J346" i="1"/>
  <c r="R345" i="1"/>
  <c r="J345" i="1"/>
  <c r="R344" i="1"/>
  <c r="J344" i="1"/>
  <c r="R343" i="1"/>
  <c r="J343" i="1"/>
  <c r="R342" i="1"/>
  <c r="J342" i="1"/>
  <c r="R341" i="1"/>
  <c r="J341" i="1"/>
  <c r="R340" i="1"/>
  <c r="B340" i="1"/>
  <c r="J340" i="1" s="1"/>
  <c r="R339" i="1"/>
  <c r="B339" i="1"/>
  <c r="J339" i="1" s="1"/>
  <c r="R338" i="1"/>
  <c r="B338" i="1"/>
  <c r="J338" i="1" s="1"/>
  <c r="R337" i="1"/>
  <c r="B337" i="1"/>
  <c r="J337" i="1" s="1"/>
  <c r="R336" i="1"/>
  <c r="B336" i="1"/>
  <c r="J336" i="1" s="1"/>
  <c r="R335" i="1"/>
  <c r="B335" i="1"/>
  <c r="J335" i="1" s="1"/>
  <c r="R334" i="1"/>
  <c r="B334" i="1"/>
  <c r="J334" i="1" s="1"/>
  <c r="R333" i="1"/>
  <c r="B333" i="1"/>
  <c r="J333" i="1" s="1"/>
  <c r="R332" i="1"/>
  <c r="B332" i="1"/>
  <c r="J332" i="1" s="1"/>
  <c r="R331" i="1"/>
  <c r="B331" i="1"/>
  <c r="J331" i="1" s="1"/>
  <c r="R330" i="1"/>
  <c r="B330" i="1"/>
  <c r="J330" i="1" s="1"/>
  <c r="R329" i="1"/>
  <c r="B329" i="1"/>
  <c r="J329" i="1" s="1"/>
  <c r="R328" i="1"/>
  <c r="B328" i="1"/>
  <c r="J328" i="1" s="1"/>
  <c r="R327" i="1"/>
  <c r="J327" i="1"/>
  <c r="R326" i="1"/>
  <c r="J326" i="1"/>
  <c r="R325" i="1"/>
  <c r="B325" i="1"/>
  <c r="J325" i="1" s="1"/>
  <c r="R324" i="1"/>
  <c r="B324" i="1"/>
  <c r="J324" i="1" s="1"/>
  <c r="R323" i="1"/>
  <c r="J323" i="1"/>
  <c r="R322" i="1"/>
  <c r="J322" i="1"/>
  <c r="R321" i="1"/>
  <c r="J321" i="1"/>
  <c r="R320" i="1"/>
  <c r="J320" i="1"/>
  <c r="R319" i="1"/>
  <c r="J319" i="1"/>
  <c r="R318" i="1"/>
  <c r="J318" i="1"/>
  <c r="R317" i="1"/>
  <c r="J317" i="1"/>
  <c r="R316" i="1"/>
  <c r="J316" i="1"/>
  <c r="R315" i="1"/>
  <c r="B315" i="1"/>
  <c r="J315" i="1" s="1"/>
  <c r="R314" i="1"/>
  <c r="B314" i="1"/>
  <c r="J314" i="1" s="1"/>
  <c r="R313" i="1"/>
  <c r="B313" i="1"/>
  <c r="J313" i="1" s="1"/>
  <c r="R312" i="1"/>
  <c r="B312" i="1"/>
  <c r="J312" i="1" s="1"/>
  <c r="R311" i="1"/>
  <c r="B311" i="1"/>
  <c r="J311" i="1" s="1"/>
  <c r="R310" i="1"/>
  <c r="B310" i="1"/>
  <c r="J310" i="1" s="1"/>
  <c r="R309" i="1"/>
  <c r="B309" i="1"/>
  <c r="J309" i="1" s="1"/>
  <c r="R308" i="1"/>
  <c r="B308" i="1"/>
  <c r="J308" i="1" s="1"/>
  <c r="R307" i="1"/>
  <c r="B307" i="1"/>
  <c r="J307" i="1" s="1"/>
  <c r="R306" i="1"/>
  <c r="B306" i="1"/>
  <c r="J306" i="1" s="1"/>
  <c r="R305" i="1"/>
  <c r="B305" i="1"/>
  <c r="J305" i="1" s="1"/>
  <c r="R304" i="1"/>
  <c r="B304" i="1"/>
  <c r="J304" i="1" s="1"/>
  <c r="R303" i="1"/>
  <c r="B303" i="1"/>
  <c r="J303" i="1" s="1"/>
  <c r="R302" i="1"/>
  <c r="J302" i="1"/>
  <c r="R301" i="1"/>
  <c r="J301" i="1"/>
  <c r="R300" i="1"/>
  <c r="J300" i="1"/>
  <c r="R299" i="1"/>
  <c r="J299" i="1"/>
  <c r="G298" i="1"/>
  <c r="A298" i="1"/>
  <c r="R288" i="1"/>
  <c r="J288" i="1"/>
  <c r="R287" i="1"/>
  <c r="J287" i="1"/>
  <c r="R286" i="1"/>
  <c r="J286" i="1"/>
  <c r="R285" i="1"/>
  <c r="J285" i="1"/>
  <c r="R284" i="1"/>
  <c r="J284" i="1"/>
  <c r="R283" i="1"/>
  <c r="J283" i="1"/>
  <c r="R282" i="1"/>
  <c r="B282" i="1"/>
  <c r="J282" i="1" s="1"/>
  <c r="R281" i="1"/>
  <c r="B281" i="1"/>
  <c r="J281" i="1" s="1"/>
  <c r="R280" i="1"/>
  <c r="J280" i="1"/>
  <c r="R279" i="1"/>
  <c r="J279" i="1"/>
  <c r="R278" i="1"/>
  <c r="J278" i="1"/>
  <c r="R277" i="1"/>
  <c r="J277" i="1"/>
  <c r="R276" i="1"/>
  <c r="J276" i="1"/>
  <c r="R275" i="1"/>
  <c r="J275" i="1"/>
  <c r="R274" i="1"/>
  <c r="J274" i="1"/>
  <c r="R273" i="1"/>
  <c r="J273" i="1"/>
  <c r="G272" i="1"/>
  <c r="D272" i="1"/>
  <c r="A272" i="1"/>
  <c r="R262" i="1"/>
  <c r="J262" i="1"/>
  <c r="R261" i="1"/>
  <c r="J261" i="1"/>
  <c r="R260" i="1"/>
  <c r="B260" i="1"/>
  <c r="J260" i="1" s="1"/>
  <c r="R259" i="1"/>
  <c r="J259" i="1"/>
  <c r="R258" i="1"/>
  <c r="B258" i="1"/>
  <c r="J258" i="1" s="1"/>
  <c r="A258" i="1"/>
  <c r="R257" i="1"/>
  <c r="B257" i="1"/>
  <c r="J257" i="1" s="1"/>
  <c r="A257" i="1"/>
  <c r="D256" i="1"/>
  <c r="C256" i="1"/>
  <c r="R246" i="1"/>
  <c r="J246" i="1"/>
  <c r="R245" i="1"/>
  <c r="J245" i="1"/>
  <c r="R244" i="1"/>
  <c r="J244" i="1"/>
  <c r="R243" i="1"/>
  <c r="J243" i="1"/>
  <c r="R242" i="1"/>
  <c r="J242" i="1"/>
  <c r="R241" i="1"/>
  <c r="J241" i="1"/>
  <c r="R240" i="1"/>
  <c r="J240" i="1"/>
  <c r="R239" i="1"/>
  <c r="J239" i="1"/>
  <c r="R238" i="1"/>
  <c r="J238" i="1"/>
  <c r="R237" i="1"/>
  <c r="J237" i="1"/>
  <c r="R236" i="1"/>
  <c r="J236" i="1"/>
  <c r="R235" i="1"/>
  <c r="J235" i="1"/>
  <c r="R234" i="1"/>
  <c r="J234" i="1"/>
  <c r="R233" i="1"/>
  <c r="J233" i="1"/>
  <c r="R232" i="1"/>
  <c r="J232" i="1"/>
  <c r="R231" i="1"/>
  <c r="J231" i="1"/>
  <c r="R230" i="1"/>
  <c r="J230" i="1"/>
  <c r="R229" i="1"/>
  <c r="J229" i="1"/>
  <c r="R228" i="1"/>
  <c r="J228" i="1"/>
  <c r="R227" i="1"/>
  <c r="J227" i="1"/>
  <c r="R226" i="1"/>
  <c r="J226" i="1"/>
  <c r="R225" i="1"/>
  <c r="J225" i="1"/>
  <c r="R224" i="1"/>
  <c r="J224" i="1"/>
  <c r="R223" i="1"/>
  <c r="J223" i="1"/>
  <c r="R222" i="1"/>
  <c r="J222" i="1"/>
  <c r="R221" i="1"/>
  <c r="J221" i="1"/>
  <c r="R220" i="1"/>
  <c r="J220" i="1"/>
  <c r="R219" i="1"/>
  <c r="J219" i="1"/>
  <c r="R218" i="1"/>
  <c r="J218" i="1"/>
  <c r="R217" i="1"/>
  <c r="J217" i="1"/>
  <c r="R216" i="1"/>
  <c r="J216" i="1"/>
  <c r="R215" i="1"/>
  <c r="J215" i="1"/>
  <c r="R214" i="1"/>
  <c r="J214" i="1"/>
  <c r="R213" i="1"/>
  <c r="J213" i="1"/>
  <c r="R212" i="1"/>
  <c r="J212" i="1"/>
  <c r="R211" i="1"/>
  <c r="J211" i="1"/>
  <c r="R210" i="1"/>
  <c r="J210" i="1"/>
  <c r="R209" i="1"/>
  <c r="J209" i="1"/>
  <c r="R208" i="1"/>
  <c r="J208" i="1"/>
  <c r="R207" i="1"/>
  <c r="J207" i="1"/>
  <c r="R206" i="1"/>
  <c r="J206" i="1"/>
  <c r="R205" i="1"/>
  <c r="J205" i="1"/>
  <c r="R204" i="1"/>
  <c r="J204" i="1"/>
  <c r="R203" i="1"/>
  <c r="J203" i="1"/>
  <c r="R202" i="1"/>
  <c r="J202" i="1"/>
  <c r="R201" i="1"/>
  <c r="J201" i="1"/>
  <c r="R200" i="1"/>
  <c r="J200" i="1"/>
  <c r="R199" i="1"/>
  <c r="J199" i="1"/>
  <c r="R198" i="1"/>
  <c r="J198" i="1"/>
  <c r="R197" i="1"/>
  <c r="J197" i="1"/>
  <c r="R196" i="1"/>
  <c r="J196" i="1"/>
  <c r="R195" i="1"/>
  <c r="J195" i="1"/>
  <c r="R194" i="1"/>
  <c r="J194" i="1"/>
  <c r="R193" i="1"/>
  <c r="J193" i="1"/>
  <c r="R192" i="1"/>
  <c r="J192" i="1"/>
  <c r="R191" i="1"/>
  <c r="J191" i="1"/>
  <c r="R190" i="1"/>
  <c r="J190" i="1"/>
  <c r="R189" i="1"/>
  <c r="J189" i="1"/>
  <c r="R188" i="1"/>
  <c r="J188" i="1"/>
  <c r="G187" i="1"/>
  <c r="A187" i="1"/>
  <c r="R177" i="1"/>
  <c r="J177" i="1"/>
  <c r="R176" i="1"/>
  <c r="J176" i="1"/>
  <c r="R175" i="1"/>
  <c r="J175" i="1"/>
  <c r="R174" i="1"/>
  <c r="J174" i="1"/>
  <c r="R173" i="1"/>
  <c r="J173" i="1"/>
  <c r="R172" i="1"/>
  <c r="J172" i="1"/>
  <c r="R171" i="1"/>
  <c r="J171" i="1"/>
  <c r="G170" i="1"/>
  <c r="D170" i="1"/>
  <c r="A170" i="1"/>
  <c r="R160" i="1"/>
  <c r="J160" i="1"/>
  <c r="R159" i="1"/>
  <c r="J159" i="1"/>
  <c r="R158" i="1"/>
  <c r="J158" i="1"/>
  <c r="R157" i="1"/>
  <c r="J157" i="1"/>
  <c r="R156" i="1"/>
  <c r="B156" i="1"/>
  <c r="J156" i="1" s="1"/>
  <c r="A156" i="1"/>
  <c r="R155" i="1"/>
  <c r="B155" i="1"/>
  <c r="J155" i="1" s="1"/>
  <c r="A155" i="1"/>
  <c r="D154" i="1"/>
  <c r="C154" i="1"/>
  <c r="R144" i="1"/>
  <c r="J144" i="1"/>
  <c r="R143" i="1"/>
  <c r="J143" i="1"/>
  <c r="R142" i="1"/>
  <c r="J142" i="1"/>
  <c r="R141" i="1"/>
  <c r="J141" i="1"/>
  <c r="R140" i="1"/>
  <c r="J140" i="1"/>
  <c r="R139" i="1"/>
  <c r="J139" i="1"/>
  <c r="R138" i="1"/>
  <c r="J138" i="1"/>
  <c r="R137" i="1"/>
  <c r="J137" i="1"/>
  <c r="R136" i="1"/>
  <c r="J136" i="1"/>
  <c r="R135" i="1"/>
  <c r="J135" i="1"/>
  <c r="R134" i="1"/>
  <c r="J134" i="1"/>
  <c r="R133" i="1"/>
  <c r="J133" i="1"/>
  <c r="R132" i="1"/>
  <c r="J132" i="1"/>
  <c r="R131" i="1"/>
  <c r="J131" i="1"/>
  <c r="R130" i="1"/>
  <c r="J130" i="1"/>
  <c r="R129" i="1"/>
  <c r="J129" i="1"/>
  <c r="R128" i="1"/>
  <c r="J128" i="1"/>
  <c r="R127" i="1"/>
  <c r="J127" i="1"/>
  <c r="R126" i="1"/>
  <c r="J126" i="1"/>
  <c r="R125" i="1"/>
  <c r="J125" i="1"/>
  <c r="R124" i="1"/>
  <c r="J124" i="1"/>
  <c r="R123" i="1"/>
  <c r="J123" i="1"/>
  <c r="R122" i="1"/>
  <c r="J122" i="1"/>
  <c r="R121" i="1"/>
  <c r="J121" i="1"/>
  <c r="R120" i="1"/>
  <c r="J120" i="1"/>
  <c r="R119" i="1"/>
  <c r="J119" i="1"/>
  <c r="R118" i="1"/>
  <c r="J118" i="1"/>
  <c r="R117" i="1"/>
  <c r="J117" i="1"/>
  <c r="R116" i="1"/>
  <c r="J116" i="1"/>
  <c r="R115" i="1"/>
  <c r="J115" i="1"/>
  <c r="R114" i="1"/>
  <c r="J114" i="1"/>
  <c r="R113" i="1"/>
  <c r="J113" i="1"/>
  <c r="G112" i="1"/>
  <c r="A112" i="1"/>
  <c r="R102" i="1"/>
  <c r="J102" i="1"/>
  <c r="R101" i="1"/>
  <c r="J101" i="1"/>
  <c r="R100" i="1"/>
  <c r="J100" i="1"/>
  <c r="R99" i="1"/>
  <c r="J99" i="1"/>
  <c r="R98" i="1"/>
  <c r="J98" i="1"/>
  <c r="R97" i="1"/>
  <c r="J97" i="1"/>
  <c r="R96" i="1"/>
  <c r="J96" i="1"/>
  <c r="R95" i="1"/>
  <c r="J95" i="1"/>
  <c r="R94" i="1"/>
  <c r="J94" i="1"/>
  <c r="R93" i="1"/>
  <c r="J93" i="1"/>
  <c r="R92" i="1"/>
  <c r="J92" i="1"/>
  <c r="R91" i="1"/>
  <c r="J91" i="1"/>
  <c r="R90" i="1"/>
  <c r="J90" i="1"/>
  <c r="R89" i="1"/>
  <c r="J89" i="1"/>
  <c r="R88" i="1"/>
  <c r="J88" i="1"/>
  <c r="R87" i="1"/>
  <c r="J87" i="1"/>
  <c r="R86" i="1"/>
  <c r="J86" i="1"/>
  <c r="R85" i="1"/>
  <c r="J85" i="1"/>
  <c r="R84" i="1"/>
  <c r="J84" i="1"/>
  <c r="R83" i="1"/>
  <c r="J83" i="1"/>
  <c r="R82" i="1"/>
  <c r="J82" i="1"/>
  <c r="R81" i="1"/>
  <c r="J81" i="1"/>
  <c r="R80" i="1"/>
  <c r="J80" i="1"/>
  <c r="R79" i="1"/>
  <c r="J79" i="1"/>
  <c r="R78" i="1"/>
  <c r="J78" i="1"/>
  <c r="R77" i="1"/>
  <c r="J77" i="1"/>
  <c r="R76" i="1"/>
  <c r="J76" i="1"/>
  <c r="R75" i="1"/>
  <c r="J75" i="1"/>
  <c r="R74" i="1"/>
  <c r="J74" i="1"/>
  <c r="R73" i="1"/>
  <c r="J73" i="1"/>
  <c r="R72" i="1"/>
  <c r="J72" i="1"/>
  <c r="R71" i="1"/>
  <c r="J71" i="1"/>
  <c r="R70" i="1"/>
  <c r="J70" i="1"/>
  <c r="R69" i="1"/>
  <c r="J69" i="1"/>
  <c r="R68" i="1"/>
  <c r="J68" i="1"/>
  <c r="R67" i="1"/>
  <c r="J67" i="1"/>
  <c r="R66" i="1"/>
  <c r="J66" i="1"/>
  <c r="R65" i="1"/>
  <c r="J65" i="1"/>
  <c r="R64" i="1"/>
  <c r="J64" i="1"/>
  <c r="R63" i="1"/>
  <c r="J63" i="1"/>
  <c r="R62" i="1"/>
  <c r="J62" i="1"/>
  <c r="R61" i="1"/>
  <c r="J61" i="1"/>
  <c r="R60" i="1"/>
  <c r="J60" i="1"/>
  <c r="R59" i="1"/>
  <c r="J59" i="1"/>
  <c r="R58" i="1"/>
  <c r="J58" i="1"/>
  <c r="R57" i="1"/>
  <c r="J57" i="1"/>
  <c r="R56" i="1"/>
  <c r="J56" i="1"/>
  <c r="R55" i="1"/>
  <c r="J55" i="1"/>
  <c r="R54" i="1"/>
  <c r="J54" i="1"/>
  <c r="G53" i="1"/>
  <c r="A53" i="1"/>
  <c r="R43" i="1"/>
  <c r="J43" i="1"/>
  <c r="R42" i="1"/>
  <c r="J42" i="1"/>
  <c r="R41" i="1"/>
  <c r="J41" i="1"/>
  <c r="R40" i="1"/>
  <c r="J40" i="1"/>
  <c r="R39" i="1"/>
  <c r="J39" i="1"/>
  <c r="R38" i="1"/>
  <c r="J38" i="1"/>
  <c r="R37" i="1"/>
  <c r="J37" i="1"/>
  <c r="R36" i="1"/>
  <c r="J36" i="1"/>
  <c r="R35" i="1"/>
  <c r="J35" i="1"/>
  <c r="R34" i="1"/>
  <c r="J34" i="1"/>
  <c r="R33" i="1"/>
  <c r="J33" i="1"/>
  <c r="R32" i="1"/>
  <c r="J32" i="1"/>
  <c r="R31" i="1"/>
  <c r="J31" i="1"/>
  <c r="R30" i="1"/>
  <c r="J30" i="1"/>
  <c r="R29" i="1"/>
  <c r="J29" i="1"/>
  <c r="G28" i="1"/>
  <c r="D28" i="1"/>
  <c r="A28" i="1"/>
  <c r="R18" i="1"/>
  <c r="J18" i="1"/>
  <c r="R17" i="1"/>
  <c r="J17" i="1"/>
  <c r="R16" i="1"/>
  <c r="B16" i="1"/>
  <c r="J16" i="1" s="1"/>
  <c r="R15" i="1"/>
  <c r="J15" i="1"/>
  <c r="R14" i="1"/>
  <c r="B14" i="1"/>
  <c r="J14" i="1" s="1"/>
  <c r="A14" i="1"/>
  <c r="R13" i="1"/>
  <c r="B13" i="1"/>
  <c r="J13" i="1" s="1"/>
  <c r="A13" i="1"/>
  <c r="D12" i="1"/>
  <c r="C12" i="1"/>
</calcChain>
</file>

<file path=xl/sharedStrings.xml><?xml version="1.0" encoding="utf-8"?>
<sst xmlns="http://schemas.openxmlformats.org/spreadsheetml/2006/main" count="1842" uniqueCount="271">
  <si>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</si>
  <si>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</si>
  <si>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</si>
  <si>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</si>
  <si>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</si>
  <si>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</si>
  <si>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</si>
  <si>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</si>
  <si>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</si>
  <si>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</si>
  <si>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</si>
  <si>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</si>
  <si>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</si>
  <si>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</si>
  <si>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</si>
  <si>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</si>
  <si>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</si>
  <si>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</si>
  <si>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</si>
  <si>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</si>
  <si>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</si>
  <si>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</si>
  <si>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</si>
  <si>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</si>
  <si>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</si>
  <si>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</si>
  <si>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</si>
  <si>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</si>
  <si>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</si>
  <si>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</si>
  <si>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</si>
  <si>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</si>
  <si>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</si>
  <si>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</si>
  <si>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h2_pem</t>
  </si>
  <si>
    <t>Electricity consumption with 61% eff.</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</si>
  <si>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</si>
  <si>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</si>
  <si>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</si>
  <si>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</si>
  <si>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</si>
  <si>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</si>
  <si>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</si>
  <si>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</si>
  <si>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</si>
  <si>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</si>
  <si>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</si>
  <si>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</si>
  <si>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</si>
  <si>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</si>
  <si>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hydrogen production, gaseous, 200 bar, from PEM electrolysis, from grid electricity</t>
  </si>
  <si>
    <t>1 kg H2 produced using a PEM electrolyzer.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t>
  </si>
  <si>
    <t>hydrogen, gaseous, 200 bar</t>
  </si>
  <si>
    <t>CH</t>
  </si>
  <si>
    <t>uncertainty type</t>
  </si>
  <si>
    <t>loc</t>
  </si>
  <si>
    <t>u1</t>
  </si>
  <si>
    <t>u2</t>
  </si>
  <si>
    <t>u3</t>
  </si>
  <si>
    <t>u4</t>
  </si>
  <si>
    <t>u5</t>
  </si>
  <si>
    <t>u6</t>
  </si>
  <si>
    <t>ub</t>
  </si>
  <si>
    <t>scale</t>
  </si>
  <si>
    <t>negative</t>
  </si>
  <si>
    <t>simapro category</t>
  </si>
  <si>
    <t>Material/Fuels/Synthetic/Transformation</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</si>
  <si>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</si>
  <si>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</si>
  <si>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</si>
  <si>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</si>
  <si>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</si>
  <si>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</si>
  <si>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</si>
  <si>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</si>
  <si>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0.28 kWh heat needed/kg H2</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</si>
  <si>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</si>
  <si>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</si>
  <si>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</si>
  <si>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</si>
  <si>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</si>
  <si>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</si>
  <si>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</si>
  <si>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</si>
  <si>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</si>
  <si>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</si>
  <si>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</si>
  <si>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</si>
  <si>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</si>
  <si>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</si>
  <si>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</si>
  <si>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</si>
  <si>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</si>
  <si>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</si>
  <si>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</si>
  <si>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</si>
  <si>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</si>
  <si>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</si>
  <si>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</si>
  <si>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</si>
  <si>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</si>
  <si>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</si>
  <si>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</si>
  <si>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</si>
  <si>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</si>
  <si>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</si>
  <si>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</si>
  <si>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</si>
  <si>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</si>
  <si>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</si>
  <si>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</si>
  <si>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</si>
  <si>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</si>
  <si>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</si>
  <si>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</si>
  <si>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</si>
  <si>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</si>
  <si>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</si>
  <si>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</si>
  <si>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</si>
  <si>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</si>
  <si>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</si>
  <si>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</si>
  <si>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</si>
  <si>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</si>
  <si>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</si>
  <si>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</si>
  <si>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</si>
  <si>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</si>
  <si>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</si>
  <si>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</si>
  <si>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</si>
  <si>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</si>
  <si>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</si>
  <si>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</si>
  <si>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</si>
  <si>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</si>
  <si>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</si>
  <si>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</si>
  <si>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</si>
  <si>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</si>
  <si>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</si>
  <si>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</si>
  <si>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</si>
  <si>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</si>
  <si>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</si>
  <si>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</si>
  <si>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</si>
  <si>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Transport/Pipeline/Infrastructure</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</si>
  <si>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</si>
  <si>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</si>
  <si>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</si>
  <si>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</si>
  <si>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</si>
  <si>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</si>
  <si>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</si>
  <si>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</si>
  <si>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</si>
  <si>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</si>
  <si>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</si>
  <si>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</si>
  <si>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</si>
  <si>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</si>
  <si>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</si>
  <si>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</si>
  <si>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</si>
  <si>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</si>
  <si>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</si>
  <si>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</si>
  <si>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</si>
  <si>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</si>
  <si>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</si>
  <si>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</si>
  <si>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</si>
  <si>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</si>
  <si>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</si>
  <si>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</si>
  <si>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</si>
  <si>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</si>
  <si>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</si>
  <si>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</si>
  <si>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production, gaseous, 30 bar, from AEC electrolysis, from grid electricity</t>
  </si>
  <si>
    <t>1 kg H2 produced using a AEC electrolyzer.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t>
  </si>
  <si>
    <t>hydrogen, gaseous, 30 bar</t>
  </si>
  <si>
    <t>electrolyzer, 1MWe, AEC, Stack</t>
  </si>
  <si>
    <t>electrolyzer, 1MWe, AEC, Balance of Plant</t>
  </si>
  <si>
    <t>Electricity consumption with 64% eff.</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</si>
  <si>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</si>
  <si>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</si>
  <si>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</si>
  <si>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</si>
  <si>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</si>
  <si>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</si>
  <si>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</si>
  <si>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</si>
  <si>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</si>
  <si>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</si>
  <si>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</si>
  <si>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</si>
  <si>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</si>
  <si>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</si>
  <si>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</si>
  <si>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</si>
  <si>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</si>
  <si>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</si>
  <si>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</si>
  <si>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</si>
  <si>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</si>
  <si>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</si>
  <si>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</si>
  <si>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</si>
  <si>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</si>
  <si>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hydrogen production, gaseous, 25 bar, from SOEC electrolysis, from grid electricity</t>
  </si>
  <si>
    <t>1 kg H2 produced using a SOEC electrolyzer.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t>
  </si>
  <si>
    <t>hydrogen, gaseous, 25 bar</t>
  </si>
  <si>
    <t>electrolyzer, 1MWe, SOEC, Stack</t>
  </si>
  <si>
    <t>electrolyzer, 1MWe, SOEC, Balance of Plant</t>
  </si>
  <si>
    <t>Electricity consumption with 79% eff.</t>
  </si>
  <si>
    <t>5.24 kWh heat needed/kg H2</t>
  </si>
  <si>
    <t>electrolyzer production, 1MWe, SOEC, Stack</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</si>
  <si>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Values have already been multiplied by 3 to reflect 2 stack replacements over 20 years of use.</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</si>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</sst>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3" fillId="0" borderId="0"/>
    <xf numFmtId="0" fontId="4" fillId="2" borderId="0" applyNumberFormat="0" applyBorder="0" applyAlignment="0" applyProtection="0"/>
  </cellStyleXfs>
  <cellXfs count="3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3"/>
  <sheetViews>
    <sheetView tabSelected="1" topLeftCell="A179" zoomScaleNormal="100" workbookViewId="0">
      <selection activeCell="B187" sqref="B187"/>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99.1640625" style="5" customWidth="1"/>
    <col min="10" max="10" width="31" customWidth="1"/>
  </cols>
  <sheetData>
    <row r="1" spans="1:20" x14ac:dyDescent="0.2">
      <c r="A1" t="s">
        <v>14</v>
      </c>
      <c r="B1">
        <v>9</v>
      </c>
    </row>
    <row r="2" spans="1:20" x14ac:dyDescent="0.2">
      <c r="A2" s="1" t="s">
        <v>0</v>
      </c>
      <c r="B2" s="7" t="s">
        <v>34</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50</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51</v>
      </c>
      <c r="K6" s="13"/>
      <c r="L6" s="13"/>
      <c r="M6" s="13"/>
      <c r="N6" s="13"/>
      <c r="O6" s="13"/>
      <c r="P6" s="13"/>
    </row>
    <row r="7" spans="1:20" s="12" customFormat="1" ht="16" x14ac:dyDescent="0.2">
      <c r="A7" s="14" t="s">
        <v>4</v>
      </c>
      <c r="B7" s="16" t="s">
        <v>52</v>
      </c>
      <c r="K7" s="13"/>
      <c r="L7" s="13"/>
      <c r="M7" s="13"/>
      <c r="N7" s="13"/>
      <c r="O7" s="13"/>
      <c r="P7" s="13"/>
    </row>
    <row r="8" spans="1:20" s="12" customFormat="1" ht="16" x14ac:dyDescent="0.2">
      <c r="A8" s="14" t="s">
        <v>2</v>
      </c>
      <c r="B8" s="15" t="s">
        <v>37</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t="s">
        <v>54</v>
      </c>
      <c r="J11" s="8" t="s">
        <v>55</v>
      </c>
      <c r="K11" s="19" t="s">
        <v>56</v>
      </c>
      <c r="L11" s="19" t="s">
        <v>57</v>
      </c>
      <c r="M11" s="19" t="s">
        <v>58</v>
      </c>
      <c r="N11" s="19" t="s">
        <v>59</v>
      </c>
      <c r="O11" s="19" t="s">
        <v>60</v>
      </c>
      <c r="P11" s="19" t="s">
        <v>61</v>
      </c>
      <c r="Q11" s="8" t="s">
        <v>62</v>
      </c>
      <c r="R11" s="8" t="s">
        <v>63</v>
      </c>
      <c r="S11" s="18" t="s">
        <v>64</v>
      </c>
      <c r="T11" s="8" t="s">
        <v>65</v>
      </c>
    </row>
    <row r="12" spans="1:20" s="12" customFormat="1" ht="16" x14ac:dyDescent="0.2">
      <c r="A12" s="17" t="s">
        <v>50</v>
      </c>
      <c r="B12" s="17">
        <v>1</v>
      </c>
      <c r="C12" s="12" t="str">
        <f>B8</f>
        <v>RER</v>
      </c>
      <c r="D12" s="12" t="str">
        <f>B9</f>
        <v>kilogram</v>
      </c>
      <c r="E12" s="11"/>
      <c r="F12" s="12" t="s">
        <v>17</v>
      </c>
      <c r="G12" s="12" t="s">
        <v>52</v>
      </c>
      <c r="H12" s="11"/>
      <c r="I12" s="11"/>
      <c r="K12" s="13"/>
      <c r="L12" s="13"/>
      <c r="M12" s="13"/>
      <c r="N12" s="13"/>
      <c r="O12" s="13"/>
      <c r="P12" s="13"/>
      <c r="T12" t="s">
        <v>66</v>
      </c>
    </row>
    <row r="13" spans="1:20" s="12" customFormat="1" ht="16" x14ac:dyDescent="0.2">
      <c r="A13" s="17" t="str">
        <f>B20</f>
        <v>electrolyzer production, 1MWe, PEM, Stack</v>
      </c>
      <c r="B13" s="12">
        <f>1/2964315.35</f>
        <v>3.3734602494299401E-7</v>
      </c>
      <c r="C13" s="12" t="s">
        <v>37</v>
      </c>
      <c r="D13" s="12" t="s">
        <v>6</v>
      </c>
      <c r="F13" s="12" t="s">
        <v>12</v>
      </c>
      <c r="G13" s="12" t="s">
        <v>67</v>
      </c>
      <c r="H13" s="12" t="s">
        <v>68</v>
      </c>
      <c r="I13" s="12">
        <v>2</v>
      </c>
      <c r="J13">
        <f t="shared" ref="J13:J18" si="0">LN(B13)</f>
        <v>-14.902156653126054</v>
      </c>
      <c r="K13" s="20">
        <v>1.05</v>
      </c>
      <c r="L13" s="20">
        <v>1.1000000000000001</v>
      </c>
      <c r="M13" s="20">
        <v>1</v>
      </c>
      <c r="N13" s="20">
        <v>1.02</v>
      </c>
      <c r="O13" s="20">
        <v>1.2</v>
      </c>
      <c r="P13" s="20">
        <v>1.2</v>
      </c>
      <c r="Q13">
        <v>3</v>
      </c>
      <c r="R13">
        <f t="shared" ref="R13:R18" si="1">LN(SQRT(EXP(
SQRT(
+POWER(LN(K13),2)
+POWER(LN(L13),2)
+POWER(LN(M13),2)
+POWER(LN(N13),2)
+POWER(LN(O13),2)
+POWER(LN(P13),2)
+POWER(LN(Q13),2)
)
)))</f>
        <v>0.5668526959223994</v>
      </c>
    </row>
    <row r="14" spans="1:20" s="12" customFormat="1" ht="16" x14ac:dyDescent="0.2">
      <c r="A14" s="17" t="str">
        <f>B45</f>
        <v>electrolyzer production, 1MWe, PEM, Balance of Plant</v>
      </c>
      <c r="B14" s="12">
        <f>1/2964315.35</f>
        <v>3.3734602494299401E-7</v>
      </c>
      <c r="C14" s="12" t="s">
        <v>37</v>
      </c>
      <c r="D14" s="12" t="s">
        <v>6</v>
      </c>
      <c r="F14" s="12" t="s">
        <v>12</v>
      </c>
      <c r="G14" s="12" t="s">
        <v>69</v>
      </c>
      <c r="H14" s="12" t="s">
        <v>70</v>
      </c>
      <c r="I14" s="12">
        <v>2</v>
      </c>
      <c r="J14">
        <f t="shared" si="0"/>
        <v>-14.902156653126054</v>
      </c>
      <c r="K14" s="20">
        <v>1.05</v>
      </c>
      <c r="L14" s="20">
        <v>1.1000000000000001</v>
      </c>
      <c r="M14" s="20">
        <v>1</v>
      </c>
      <c r="N14" s="20">
        <v>1.02</v>
      </c>
      <c r="O14" s="20">
        <v>1.2</v>
      </c>
      <c r="P14" s="20">
        <v>1.2</v>
      </c>
      <c r="Q14">
        <v>3</v>
      </c>
      <c r="R14">
        <f t="shared" si="1"/>
        <v>0.5668526959223994</v>
      </c>
    </row>
    <row r="15" spans="1:20" s="12" customFormat="1" ht="16" x14ac:dyDescent="0.2">
      <c r="A15" s="14" t="s">
        <v>36</v>
      </c>
      <c r="B15" s="17">
        <v>54</v>
      </c>
      <c r="C15" s="12" t="s">
        <v>37</v>
      </c>
      <c r="D15" s="12" t="s">
        <v>38</v>
      </c>
      <c r="E15" s="11"/>
      <c r="F15" s="12" t="s">
        <v>12</v>
      </c>
      <c r="G15" s="12" t="s">
        <v>39</v>
      </c>
      <c r="H15" s="11" t="s">
        <v>35</v>
      </c>
      <c r="I15" s="12">
        <v>2</v>
      </c>
      <c r="J15">
        <f t="shared" si="0"/>
        <v>3.9889840465642745</v>
      </c>
      <c r="K15" s="20">
        <v>1.05</v>
      </c>
      <c r="L15" s="20">
        <v>1.1000000000000001</v>
      </c>
      <c r="M15" s="20">
        <v>1</v>
      </c>
      <c r="N15" s="20">
        <v>1.02</v>
      </c>
      <c r="O15" s="20">
        <v>1.2</v>
      </c>
      <c r="P15" s="20">
        <v>1.2</v>
      </c>
      <c r="Q15">
        <v>1.05</v>
      </c>
      <c r="R15">
        <f t="shared" si="1"/>
        <v>0.14205582952229279</v>
      </c>
    </row>
    <row r="16" spans="1:20" s="12" customFormat="1" ht="16" x14ac:dyDescent="0.2">
      <c r="A16" s="14" t="s">
        <v>72</v>
      </c>
      <c r="B16" s="17">
        <f>0.28*3.6</f>
        <v>1.0080000000000002</v>
      </c>
      <c r="C16" s="12" t="s">
        <v>37</v>
      </c>
      <c r="D16" s="12" t="s">
        <v>73</v>
      </c>
      <c r="E16" s="11"/>
      <c r="F16" s="12" t="s">
        <v>12</v>
      </c>
      <c r="G16" s="12" t="s">
        <v>74</v>
      </c>
      <c r="H16" s="11" t="s">
        <v>75</v>
      </c>
      <c r="I16" s="12">
        <v>2</v>
      </c>
      <c r="J16">
        <f t="shared" si="0"/>
        <v>7.9681696491771016E-3</v>
      </c>
      <c r="K16" s="20">
        <v>1.05</v>
      </c>
      <c r="L16" s="20">
        <v>1.1000000000000001</v>
      </c>
      <c r="M16" s="20">
        <v>1</v>
      </c>
      <c r="N16" s="20">
        <v>1.02</v>
      </c>
      <c r="O16" s="20">
        <v>1.2</v>
      </c>
      <c r="P16" s="20">
        <v>1.2</v>
      </c>
      <c r="Q16">
        <v>1.05</v>
      </c>
      <c r="R16">
        <f t="shared" si="1"/>
        <v>0.14205582952229279</v>
      </c>
    </row>
    <row r="17" spans="1:20" s="12" customFormat="1" ht="16" x14ac:dyDescent="0.2">
      <c r="A17" s="14" t="s">
        <v>40</v>
      </c>
      <c r="B17" s="17">
        <v>14</v>
      </c>
      <c r="C17" s="12" t="s">
        <v>41</v>
      </c>
      <c r="D17" s="12" t="s">
        <v>13</v>
      </c>
      <c r="F17" s="12" t="s">
        <v>12</v>
      </c>
      <c r="G17" s="12" t="s">
        <v>42</v>
      </c>
      <c r="H17" s="21" t="s">
        <v>76</v>
      </c>
      <c r="I17" s="12">
        <v>2</v>
      </c>
      <c r="J17">
        <f t="shared" si="0"/>
        <v>2.6390573296152584</v>
      </c>
      <c r="K17" s="20">
        <v>1.05</v>
      </c>
      <c r="L17" s="20">
        <v>1.1000000000000001</v>
      </c>
      <c r="M17" s="20">
        <v>1</v>
      </c>
      <c r="N17" s="20">
        <v>1.02</v>
      </c>
      <c r="O17" s="20">
        <v>1.2</v>
      </c>
      <c r="P17" s="20">
        <v>1.2</v>
      </c>
      <c r="Q17">
        <v>1.05</v>
      </c>
      <c r="R17">
        <f t="shared" si="1"/>
        <v>0.14205582952229279</v>
      </c>
    </row>
    <row r="18" spans="1:20" s="12" customFormat="1" ht="16" x14ac:dyDescent="0.2">
      <c r="A18" s="22" t="s">
        <v>43</v>
      </c>
      <c r="B18" s="16">
        <v>8</v>
      </c>
      <c r="C18" s="22"/>
      <c r="D18" s="22" t="s">
        <v>13</v>
      </c>
      <c r="E18" s="22" t="s">
        <v>44</v>
      </c>
      <c r="F18" s="22" t="s">
        <v>15</v>
      </c>
      <c r="G18" s="22"/>
      <c r="H18" s="23"/>
      <c r="I18" s="12">
        <v>2</v>
      </c>
      <c r="J18">
        <f t="shared" si="0"/>
        <v>2.0794415416798357</v>
      </c>
      <c r="K18" s="20">
        <v>1.05</v>
      </c>
      <c r="L18" s="20">
        <v>1.1000000000000001</v>
      </c>
      <c r="M18" s="20">
        <v>1</v>
      </c>
      <c r="N18" s="20">
        <v>1.02</v>
      </c>
      <c r="O18" s="20">
        <v>1.2</v>
      </c>
      <c r="P18" s="20">
        <v>1.2</v>
      </c>
      <c r="Q18" s="20">
        <v>1.5</v>
      </c>
      <c r="R18">
        <f t="shared" si="1"/>
        <v>0.24634371748562628</v>
      </c>
    </row>
    <row r="19" spans="1:20" s="12" customFormat="1" ht="16" x14ac:dyDescent="0.2">
      <c r="K19" s="13"/>
      <c r="L19" s="13"/>
      <c r="M19" s="13"/>
      <c r="N19" s="13"/>
      <c r="O19" s="13"/>
      <c r="P19" s="13"/>
    </row>
    <row r="20" spans="1:20" s="12" customFormat="1" ht="16" x14ac:dyDescent="0.2">
      <c r="A20" s="9" t="s">
        <v>1</v>
      </c>
      <c r="B20" s="10" t="s">
        <v>77</v>
      </c>
      <c r="K20" s="13"/>
      <c r="L20" s="13"/>
      <c r="M20" s="13"/>
      <c r="N20" s="13"/>
      <c r="O20" s="13"/>
      <c r="P20" s="13"/>
    </row>
    <row r="21" spans="1:20" s="12" customFormat="1" ht="16" x14ac:dyDescent="0.2">
      <c r="A21" s="14" t="s">
        <v>3</v>
      </c>
      <c r="B21" s="15">
        <v>1</v>
      </c>
      <c r="K21" s="13"/>
      <c r="L21" s="13"/>
      <c r="M21" s="13"/>
      <c r="N21" s="13"/>
      <c r="O21" s="13"/>
      <c r="P21" s="13"/>
    </row>
    <row r="22" spans="1:20" s="12" customFormat="1" ht="16" x14ac:dyDescent="0.2">
      <c r="A22" s="14" t="s">
        <v>11</v>
      </c>
      <c r="B22" s="15" t="s">
        <v>78</v>
      </c>
      <c r="K22" s="13"/>
      <c r="L22" s="13"/>
      <c r="M22" s="13"/>
      <c r="N22" s="13"/>
      <c r="O22" s="13"/>
      <c r="P22" s="13"/>
    </row>
    <row r="23" spans="1:20" s="12" customFormat="1" ht="16" x14ac:dyDescent="0.2">
      <c r="A23" s="14" t="s">
        <v>4</v>
      </c>
      <c r="B23" s="17" t="s">
        <v>67</v>
      </c>
      <c r="K23" s="13"/>
      <c r="L23" s="13"/>
      <c r="M23" s="13"/>
      <c r="N23" s="13"/>
      <c r="O23" s="13"/>
      <c r="P23" s="13"/>
    </row>
    <row r="24" spans="1:20" s="12" customFormat="1" ht="16" x14ac:dyDescent="0.2">
      <c r="A24" s="14" t="s">
        <v>2</v>
      </c>
      <c r="B24" s="15" t="s">
        <v>37</v>
      </c>
      <c r="K24" s="13"/>
      <c r="L24" s="13"/>
      <c r="M24" s="13"/>
      <c r="N24" s="13"/>
      <c r="O24" s="13"/>
      <c r="P24" s="13"/>
    </row>
    <row r="25" spans="1:20" s="12" customFormat="1" ht="16" x14ac:dyDescent="0.2">
      <c r="A25" s="14" t="s">
        <v>6</v>
      </c>
      <c r="B25" s="17" t="s">
        <v>6</v>
      </c>
      <c r="K25" s="13"/>
      <c r="L25" s="13"/>
      <c r="M25" s="13"/>
      <c r="N25" s="13"/>
      <c r="O25" s="13"/>
      <c r="P25" s="13"/>
    </row>
    <row r="26" spans="1:20" s="12" customFormat="1" ht="16" x14ac:dyDescent="0.2">
      <c r="A26" s="18" t="s">
        <v>7</v>
      </c>
      <c r="B26" s="10"/>
      <c r="C26" s="18"/>
      <c r="D26" s="18"/>
      <c r="E26" s="18"/>
      <c r="F26" s="18"/>
      <c r="G26" s="18"/>
      <c r="H26" s="18"/>
      <c r="I26" s="18"/>
      <c r="J26" s="18"/>
      <c r="K26" s="13"/>
      <c r="L26" s="13"/>
      <c r="M26" s="13"/>
      <c r="N26" s="13"/>
      <c r="O26" s="13"/>
      <c r="P26" s="13"/>
    </row>
    <row r="27" spans="1:20" s="12" customFormat="1" ht="16" x14ac:dyDescent="0.2">
      <c r="A27" s="18" t="s">
        <v>8</v>
      </c>
      <c r="B27" s="10" t="s">
        <v>9</v>
      </c>
      <c r="C27" s="18" t="s">
        <v>2</v>
      </c>
      <c r="D27" s="18" t="s">
        <v>6</v>
      </c>
      <c r="E27" s="24" t="s">
        <v>10</v>
      </c>
      <c r="F27" s="18" t="s">
        <v>5</v>
      </c>
      <c r="G27" s="18" t="s">
        <v>4</v>
      </c>
      <c r="H27" s="24" t="s">
        <v>11</v>
      </c>
      <c r="I27" s="18" t="s">
        <v>54</v>
      </c>
      <c r="J27" s="8" t="s">
        <v>55</v>
      </c>
      <c r="K27" s="19" t="s">
        <v>56</v>
      </c>
      <c r="L27" s="19" t="s">
        <v>57</v>
      </c>
      <c r="M27" s="19" t="s">
        <v>58</v>
      </c>
      <c r="N27" s="19" t="s">
        <v>59</v>
      </c>
      <c r="O27" s="19" t="s">
        <v>60</v>
      </c>
      <c r="P27" s="19" t="s">
        <v>61</v>
      </c>
      <c r="Q27" s="8" t="s">
        <v>62</v>
      </c>
      <c r="R27" s="8" t="s">
        <v>63</v>
      </c>
      <c r="S27" s="18" t="s">
        <v>64</v>
      </c>
      <c r="T27" s="8" t="s">
        <v>65</v>
      </c>
    </row>
    <row r="28" spans="1:20" s="12" customFormat="1" ht="16" x14ac:dyDescent="0.2">
      <c r="A28" s="17" t="str">
        <f>B20</f>
        <v>electrolyzer production, 1MWe, PEM, Stack</v>
      </c>
      <c r="B28" s="17">
        <v>1</v>
      </c>
      <c r="C28" s="12" t="s">
        <v>37</v>
      </c>
      <c r="D28" s="12" t="str">
        <f>B25</f>
        <v>unit</v>
      </c>
      <c r="F28" s="12" t="s">
        <v>17</v>
      </c>
      <c r="G28" s="12" t="str">
        <f>B23</f>
        <v>electrolyzer, 1MWe, PEM, Stack</v>
      </c>
      <c r="K28" s="13"/>
      <c r="L28" s="13"/>
      <c r="M28" s="13"/>
      <c r="N28" s="13"/>
      <c r="O28" s="13"/>
      <c r="P28" s="13"/>
      <c r="T28" s="12" t="s">
        <v>79</v>
      </c>
    </row>
    <row r="29" spans="1:20" s="12" customFormat="1" ht="16" x14ac:dyDescent="0.2">
      <c r="A29" s="12" t="s">
        <v>19</v>
      </c>
      <c r="B29" s="17">
        <v>27</v>
      </c>
      <c r="C29" s="12" t="s">
        <v>18</v>
      </c>
      <c r="D29" s="12" t="s">
        <v>13</v>
      </c>
      <c r="F29" s="12" t="s">
        <v>12</v>
      </c>
      <c r="G29" s="12" t="s">
        <v>20</v>
      </c>
      <c r="H29" s="12" t="s">
        <v>80</v>
      </c>
      <c r="I29" s="12">
        <v>2</v>
      </c>
      <c r="J29">
        <f t="shared" ref="J29:J43" si="2">LN(B29)</f>
        <v>3.2958368660043291</v>
      </c>
      <c r="K29" s="20">
        <v>1.05</v>
      </c>
      <c r="L29" s="20">
        <v>1.1000000000000001</v>
      </c>
      <c r="M29" s="20">
        <v>1</v>
      </c>
      <c r="N29" s="20">
        <v>1.02</v>
      </c>
      <c r="O29" s="20">
        <v>1.2</v>
      </c>
      <c r="P29" s="20">
        <v>1.2</v>
      </c>
      <c r="Q29">
        <v>1.05</v>
      </c>
      <c r="R29">
        <f t="shared" ref="R29:R43" si="3">LN(SQRT(EXP(
SQRT(
+POWER(LN(K29),2)
+POWER(LN(L29),2)
+POWER(LN(M29),2)
+POWER(LN(N29),2)
+POWER(LN(O29),2)
+POWER(LN(P29),2)
+POWER(LN(Q29),2)
)
)))</f>
        <v>0.14205582952229279</v>
      </c>
    </row>
    <row r="30" spans="1:20" s="12" customFormat="1" ht="16" x14ac:dyDescent="0.2">
      <c r="A30" s="12" t="s">
        <v>81</v>
      </c>
      <c r="B30" s="17">
        <v>27</v>
      </c>
      <c r="C30" s="12" t="s">
        <v>18</v>
      </c>
      <c r="D30" s="12" t="s">
        <v>13</v>
      </c>
      <c r="F30" s="12" t="s">
        <v>12</v>
      </c>
      <c r="G30" s="12" t="s">
        <v>46</v>
      </c>
      <c r="H30" s="12" t="s">
        <v>80</v>
      </c>
      <c r="I30" s="12">
        <v>2</v>
      </c>
      <c r="J30">
        <f t="shared" si="2"/>
        <v>3.2958368660043291</v>
      </c>
      <c r="K30" s="20">
        <v>1.05</v>
      </c>
      <c r="L30" s="20">
        <v>1.1000000000000001</v>
      </c>
      <c r="M30" s="20">
        <v>1</v>
      </c>
      <c r="N30" s="20">
        <v>1.02</v>
      </c>
      <c r="O30" s="20">
        <v>1.2</v>
      </c>
      <c r="P30" s="20">
        <v>1.2</v>
      </c>
      <c r="Q30">
        <v>1.05</v>
      </c>
      <c r="R30">
        <f t="shared" si="3"/>
        <v>0.14205582952229279</v>
      </c>
    </row>
    <row r="31" spans="1:20" s="12" customFormat="1" ht="16" x14ac:dyDescent="0.2">
      <c r="A31" s="12" t="s">
        <v>82</v>
      </c>
      <c r="B31" s="17">
        <v>528</v>
      </c>
      <c r="C31" s="12" t="s">
        <v>18</v>
      </c>
      <c r="D31" s="12" t="s">
        <v>13</v>
      </c>
      <c r="F31" s="12" t="s">
        <v>12</v>
      </c>
      <c r="G31" s="12" t="s">
        <v>83</v>
      </c>
      <c r="H31" s="12" t="s">
        <v>84</v>
      </c>
      <c r="I31" s="12">
        <v>2</v>
      </c>
      <c r="J31">
        <f t="shared" si="2"/>
        <v>6.2690962837062614</v>
      </c>
      <c r="K31" s="20">
        <v>1.05</v>
      </c>
      <c r="L31" s="20">
        <v>1.1000000000000001</v>
      </c>
      <c r="M31" s="20">
        <v>1</v>
      </c>
      <c r="N31" s="20">
        <v>1.02</v>
      </c>
      <c r="O31" s="20">
        <v>1.2</v>
      </c>
      <c r="P31" s="20">
        <v>1.2</v>
      </c>
      <c r="Q31">
        <v>1.05</v>
      </c>
      <c r="R31">
        <f t="shared" si="3"/>
        <v>0.14205582952229279</v>
      </c>
    </row>
    <row r="32" spans="1:20" s="12" customFormat="1" ht="16" x14ac:dyDescent="0.2">
      <c r="A32" s="12" t="s">
        <v>22</v>
      </c>
      <c r="B32" s="17">
        <v>16</v>
      </c>
      <c r="C32" s="12" t="s">
        <v>18</v>
      </c>
      <c r="D32" s="12" t="s">
        <v>13</v>
      </c>
      <c r="F32" s="12" t="s">
        <v>12</v>
      </c>
      <c r="G32" s="12" t="s">
        <v>23</v>
      </c>
      <c r="H32" s="12" t="s">
        <v>85</v>
      </c>
      <c r="I32" s="12">
        <v>2</v>
      </c>
      <c r="J32">
        <f t="shared" si="2"/>
        <v>2.7725887222397811</v>
      </c>
      <c r="K32" s="20">
        <v>1.05</v>
      </c>
      <c r="L32" s="20">
        <v>1.1000000000000001</v>
      </c>
      <c r="M32" s="20">
        <v>1</v>
      </c>
      <c r="N32" s="20">
        <v>1.02</v>
      </c>
      <c r="O32" s="20">
        <v>1.2</v>
      </c>
      <c r="P32" s="20">
        <v>1.2</v>
      </c>
      <c r="Q32">
        <v>1.05</v>
      </c>
      <c r="R32">
        <f t="shared" si="3"/>
        <v>0.14205582952229279</v>
      </c>
    </row>
    <row r="33" spans="1:18" s="12" customFormat="1" ht="16" x14ac:dyDescent="0.2">
      <c r="A33" s="12" t="s">
        <v>86</v>
      </c>
      <c r="B33" s="17">
        <v>4.5</v>
      </c>
      <c r="C33" s="12" t="s">
        <v>18</v>
      </c>
      <c r="D33" s="12" t="s">
        <v>13</v>
      </c>
      <c r="F33" s="12" t="s">
        <v>12</v>
      </c>
      <c r="G33" s="12" t="s">
        <v>87</v>
      </c>
      <c r="H33" s="12" t="s">
        <v>88</v>
      </c>
      <c r="I33" s="12">
        <v>2</v>
      </c>
      <c r="J33">
        <f t="shared" si="2"/>
        <v>1.5040773967762742</v>
      </c>
      <c r="K33" s="20">
        <v>1.05</v>
      </c>
      <c r="L33" s="20">
        <v>1.1000000000000001</v>
      </c>
      <c r="M33" s="20">
        <v>1</v>
      </c>
      <c r="N33" s="20">
        <v>1.02</v>
      </c>
      <c r="O33" s="20">
        <v>1.2</v>
      </c>
      <c r="P33" s="20">
        <v>1.2</v>
      </c>
      <c r="Q33">
        <v>1.05</v>
      </c>
      <c r="R33">
        <f t="shared" si="3"/>
        <v>0.14205582952229279</v>
      </c>
    </row>
    <row r="34" spans="1:18" s="12" customFormat="1" ht="16" x14ac:dyDescent="0.2">
      <c r="A34" s="12" t="s">
        <v>89</v>
      </c>
      <c r="B34" s="17">
        <v>0.8</v>
      </c>
      <c r="C34" s="12" t="s">
        <v>18</v>
      </c>
      <c r="D34" s="12" t="s">
        <v>13</v>
      </c>
      <c r="F34" s="12" t="s">
        <v>12</v>
      </c>
      <c r="G34" s="12" t="s">
        <v>90</v>
      </c>
      <c r="H34" s="12" t="s">
        <v>88</v>
      </c>
      <c r="I34" s="12">
        <v>2</v>
      </c>
      <c r="J34">
        <f t="shared" si="2"/>
        <v>-0.22314355131420971</v>
      </c>
      <c r="K34" s="20">
        <v>1.05</v>
      </c>
      <c r="L34" s="20">
        <v>1.1000000000000001</v>
      </c>
      <c r="M34" s="20">
        <v>1</v>
      </c>
      <c r="N34" s="20">
        <v>1.02</v>
      </c>
      <c r="O34" s="20">
        <v>1.2</v>
      </c>
      <c r="P34" s="20">
        <v>1.2</v>
      </c>
      <c r="Q34">
        <v>1.05</v>
      </c>
      <c r="R34">
        <f t="shared" si="3"/>
        <v>0.14205582952229279</v>
      </c>
    </row>
    <row r="35" spans="1:18" s="12" customFormat="1" ht="16" x14ac:dyDescent="0.2">
      <c r="A35" s="12" t="s">
        <v>24</v>
      </c>
      <c r="B35" s="17">
        <v>7.4999999999999997E-2</v>
      </c>
      <c r="C35" s="12" t="s">
        <v>18</v>
      </c>
      <c r="D35" s="12" t="s">
        <v>13</v>
      </c>
      <c r="E35" s="11"/>
      <c r="F35" s="12" t="s">
        <v>12</v>
      </c>
      <c r="G35" s="12" t="s">
        <v>25</v>
      </c>
      <c r="H35" s="11" t="s">
        <v>91</v>
      </c>
      <c r="I35" s="12">
        <v>2</v>
      </c>
      <c r="J35">
        <f t="shared" si="2"/>
        <v>-2.5902671654458267</v>
      </c>
      <c r="K35" s="20">
        <v>1.05</v>
      </c>
      <c r="L35" s="20">
        <v>1.1000000000000001</v>
      </c>
      <c r="M35" s="20">
        <v>1</v>
      </c>
      <c r="N35" s="20">
        <v>1.02</v>
      </c>
      <c r="O35" s="20">
        <v>1.2</v>
      </c>
      <c r="P35" s="20">
        <v>1.2</v>
      </c>
      <c r="Q35">
        <v>1.05</v>
      </c>
      <c r="R35">
        <f t="shared" si="3"/>
        <v>0.14205582952229279</v>
      </c>
    </row>
    <row r="36" spans="1:18" s="12" customFormat="1" ht="16" x14ac:dyDescent="0.2">
      <c r="A36" s="12" t="s">
        <v>86</v>
      </c>
      <c r="B36" s="17">
        <v>4.5</v>
      </c>
      <c r="C36" s="12" t="s">
        <v>18</v>
      </c>
      <c r="D36" s="12" t="s">
        <v>13</v>
      </c>
      <c r="F36" s="12" t="s">
        <v>12</v>
      </c>
      <c r="G36" s="12" t="s">
        <v>87</v>
      </c>
      <c r="H36" s="11" t="s">
        <v>91</v>
      </c>
      <c r="I36" s="12">
        <v>2</v>
      </c>
      <c r="J36">
        <f t="shared" si="2"/>
        <v>1.5040773967762742</v>
      </c>
      <c r="K36" s="20">
        <v>1.05</v>
      </c>
      <c r="L36" s="20">
        <v>1.1000000000000001</v>
      </c>
      <c r="M36" s="20">
        <v>1</v>
      </c>
      <c r="N36" s="20">
        <v>1.02</v>
      </c>
      <c r="O36" s="20">
        <v>1.2</v>
      </c>
      <c r="P36" s="20">
        <v>1.2</v>
      </c>
      <c r="Q36">
        <v>1.05</v>
      </c>
      <c r="R36">
        <f t="shared" si="3"/>
        <v>0.14205582952229279</v>
      </c>
    </row>
    <row r="37" spans="1:18" s="12" customFormat="1" ht="16" x14ac:dyDescent="0.2">
      <c r="A37" s="12" t="s">
        <v>92</v>
      </c>
      <c r="B37" s="17">
        <v>4.5</v>
      </c>
      <c r="C37" s="12" t="s">
        <v>18</v>
      </c>
      <c r="D37" s="12" t="s">
        <v>13</v>
      </c>
      <c r="F37" s="12" t="s">
        <v>12</v>
      </c>
      <c r="G37" s="12" t="s">
        <v>93</v>
      </c>
      <c r="H37" s="12" t="s">
        <v>94</v>
      </c>
      <c r="I37" s="12">
        <v>2</v>
      </c>
      <c r="J37">
        <f t="shared" si="2"/>
        <v>1.5040773967762742</v>
      </c>
      <c r="K37" s="20">
        <v>1.05</v>
      </c>
      <c r="L37" s="20">
        <v>1.1000000000000001</v>
      </c>
      <c r="M37" s="20">
        <v>1</v>
      </c>
      <c r="N37" s="20">
        <v>1.02</v>
      </c>
      <c r="O37" s="20">
        <v>1.2</v>
      </c>
      <c r="P37" s="20">
        <v>1.2</v>
      </c>
      <c r="Q37">
        <v>1.05</v>
      </c>
      <c r="R37">
        <f t="shared" si="3"/>
        <v>0.14205582952229279</v>
      </c>
    </row>
    <row r="38" spans="1:18" s="12" customFormat="1" ht="16" x14ac:dyDescent="0.2">
      <c r="A38" s="12" t="s">
        <v>95</v>
      </c>
      <c r="B38" s="17">
        <v>4.5</v>
      </c>
      <c r="C38" s="12" t="s">
        <v>18</v>
      </c>
      <c r="D38" s="12" t="s">
        <v>13</v>
      </c>
      <c r="F38" s="12" t="s">
        <v>12</v>
      </c>
      <c r="G38" s="12" t="s">
        <v>96</v>
      </c>
      <c r="H38" s="12" t="s">
        <v>94</v>
      </c>
      <c r="I38" s="12">
        <v>2</v>
      </c>
      <c r="J38">
        <f t="shared" si="2"/>
        <v>1.5040773967762742</v>
      </c>
      <c r="K38" s="20">
        <v>1.05</v>
      </c>
      <c r="L38" s="20">
        <v>1.1000000000000001</v>
      </c>
      <c r="M38" s="20">
        <v>1</v>
      </c>
      <c r="N38" s="20">
        <v>1.02</v>
      </c>
      <c r="O38" s="20">
        <v>1.2</v>
      </c>
      <c r="P38" s="20">
        <v>1.2</v>
      </c>
      <c r="Q38">
        <v>1.05</v>
      </c>
      <c r="R38">
        <f t="shared" si="3"/>
        <v>0.14205582952229279</v>
      </c>
    </row>
    <row r="39" spans="1:18" s="12" customFormat="1" ht="16" x14ac:dyDescent="0.2">
      <c r="A39" s="12" t="s">
        <v>97</v>
      </c>
      <c r="B39" s="17">
        <v>100</v>
      </c>
      <c r="C39" s="12" t="s">
        <v>18</v>
      </c>
      <c r="D39" s="12" t="s">
        <v>13</v>
      </c>
      <c r="F39" s="12" t="s">
        <v>12</v>
      </c>
      <c r="G39" s="12" t="s">
        <v>98</v>
      </c>
      <c r="H39" s="12" t="s">
        <v>99</v>
      </c>
      <c r="I39" s="12">
        <v>2</v>
      </c>
      <c r="J39">
        <f t="shared" si="2"/>
        <v>4.6051701859880918</v>
      </c>
      <c r="K39" s="20">
        <v>1.05</v>
      </c>
      <c r="L39" s="20">
        <v>1.1000000000000001</v>
      </c>
      <c r="M39" s="20">
        <v>1</v>
      </c>
      <c r="N39" s="20">
        <v>1.02</v>
      </c>
      <c r="O39" s="20">
        <v>1.2</v>
      </c>
      <c r="P39" s="20">
        <v>1.2</v>
      </c>
      <c r="Q39">
        <v>1.05</v>
      </c>
      <c r="R39">
        <f t="shared" si="3"/>
        <v>0.14205582952229279</v>
      </c>
    </row>
    <row r="40" spans="1:18" s="12" customFormat="1" ht="16" x14ac:dyDescent="0.2">
      <c r="A40" s="12" t="s">
        <v>21</v>
      </c>
      <c r="B40" s="17">
        <v>100</v>
      </c>
      <c r="C40" s="12" t="s">
        <v>18</v>
      </c>
      <c r="D40" s="12" t="s">
        <v>13</v>
      </c>
      <c r="F40" s="12" t="s">
        <v>12</v>
      </c>
      <c r="G40" s="12" t="s">
        <v>16</v>
      </c>
      <c r="H40" s="12" t="s">
        <v>99</v>
      </c>
      <c r="I40" s="12">
        <v>2</v>
      </c>
      <c r="J40">
        <f t="shared" si="2"/>
        <v>4.6051701859880918</v>
      </c>
      <c r="K40" s="20">
        <v>1.05</v>
      </c>
      <c r="L40" s="20">
        <v>1.1000000000000001</v>
      </c>
      <c r="M40" s="20">
        <v>1</v>
      </c>
      <c r="N40" s="20">
        <v>1.02</v>
      </c>
      <c r="O40" s="20">
        <v>1.2</v>
      </c>
      <c r="P40" s="20">
        <v>1.2</v>
      </c>
      <c r="Q40">
        <v>1.05</v>
      </c>
      <c r="R40">
        <f t="shared" si="3"/>
        <v>0.14205582952229279</v>
      </c>
    </row>
    <row r="41" spans="1:18" s="12" customFormat="1" ht="16" x14ac:dyDescent="0.2">
      <c r="A41" s="12" t="s">
        <v>100</v>
      </c>
      <c r="B41" s="17">
        <v>4.8</v>
      </c>
      <c r="C41" s="12" t="s">
        <v>18</v>
      </c>
      <c r="D41" s="12" t="s">
        <v>13</v>
      </c>
      <c r="F41" s="12" t="s">
        <v>12</v>
      </c>
      <c r="G41" s="12" t="s">
        <v>101</v>
      </c>
      <c r="H41" s="12" t="s">
        <v>102</v>
      </c>
      <c r="I41" s="12">
        <v>2</v>
      </c>
      <c r="J41">
        <f t="shared" si="2"/>
        <v>1.5686159179138452</v>
      </c>
      <c r="K41" s="20">
        <v>1.05</v>
      </c>
      <c r="L41" s="20">
        <v>1.1000000000000001</v>
      </c>
      <c r="M41" s="20">
        <v>1</v>
      </c>
      <c r="N41" s="20">
        <v>1.02</v>
      </c>
      <c r="O41" s="20">
        <v>1.2</v>
      </c>
      <c r="P41" s="20">
        <v>1.2</v>
      </c>
      <c r="Q41">
        <v>1.05</v>
      </c>
      <c r="R41">
        <f t="shared" si="3"/>
        <v>0.14205582952229279</v>
      </c>
    </row>
    <row r="42" spans="1:18" s="12" customFormat="1" ht="16" x14ac:dyDescent="0.2">
      <c r="A42" s="12" t="s">
        <v>36</v>
      </c>
      <c r="B42" s="17">
        <v>311672</v>
      </c>
      <c r="C42" s="12" t="s">
        <v>18</v>
      </c>
      <c r="D42" s="12" t="s">
        <v>38</v>
      </c>
      <c r="E42" s="11"/>
      <c r="F42" s="12" t="s">
        <v>12</v>
      </c>
      <c r="G42" s="11" t="s">
        <v>39</v>
      </c>
      <c r="H42" s="12" t="s">
        <v>103</v>
      </c>
      <c r="I42" s="12">
        <v>2</v>
      </c>
      <c r="J42">
        <f t="shared" si="2"/>
        <v>12.649706631755766</v>
      </c>
      <c r="K42" s="20">
        <v>1.05</v>
      </c>
      <c r="L42" s="20">
        <v>1.1000000000000001</v>
      </c>
      <c r="M42" s="20">
        <v>1</v>
      </c>
      <c r="N42" s="20">
        <v>1.02</v>
      </c>
      <c r="O42" s="20">
        <v>1.2</v>
      </c>
      <c r="P42" s="20">
        <v>1.2</v>
      </c>
      <c r="Q42">
        <v>1.05</v>
      </c>
      <c r="R42">
        <f t="shared" si="3"/>
        <v>0.14205582952229279</v>
      </c>
    </row>
    <row r="43" spans="1:18" s="12" customFormat="1" ht="16" x14ac:dyDescent="0.2">
      <c r="A43" s="12" t="s">
        <v>104</v>
      </c>
      <c r="B43" s="17">
        <v>0.8</v>
      </c>
      <c r="D43" s="12" t="s">
        <v>13</v>
      </c>
      <c r="E43" s="11" t="s">
        <v>26</v>
      </c>
      <c r="F43" s="12" t="s">
        <v>15</v>
      </c>
      <c r="G43" s="11"/>
      <c r="I43" s="12">
        <v>2</v>
      </c>
      <c r="J43">
        <f t="shared" si="2"/>
        <v>-0.22314355131420971</v>
      </c>
      <c r="K43" s="20">
        <v>1.05</v>
      </c>
      <c r="L43" s="20">
        <v>1.1000000000000001</v>
      </c>
      <c r="M43" s="20">
        <v>1</v>
      </c>
      <c r="N43" s="20">
        <v>1.02</v>
      </c>
      <c r="O43" s="20">
        <v>1.2</v>
      </c>
      <c r="P43" s="20">
        <v>1.2</v>
      </c>
      <c r="Q43" s="20">
        <v>1.5</v>
      </c>
      <c r="R43">
        <f t="shared" si="3"/>
        <v>0.24634371748562628</v>
      </c>
    </row>
    <row r="44" spans="1:18" s="12" customFormat="1" ht="16" x14ac:dyDescent="0.2">
      <c r="B44" s="17"/>
      <c r="K44" s="13"/>
      <c r="L44" s="13"/>
      <c r="M44" s="13"/>
      <c r="N44" s="13"/>
      <c r="O44" s="13"/>
      <c r="P44" s="13"/>
    </row>
    <row r="45" spans="1:18" s="12" customFormat="1" ht="16" x14ac:dyDescent="0.2">
      <c r="A45" s="9" t="s">
        <v>1</v>
      </c>
      <c r="B45" s="10" t="s">
        <v>105</v>
      </c>
      <c r="K45" s="25"/>
      <c r="L45" s="26"/>
      <c r="M45" s="13"/>
      <c r="N45" s="13"/>
      <c r="O45" s="13"/>
      <c r="P45" s="13"/>
    </row>
    <row r="46" spans="1:18" s="12" customFormat="1" ht="16" x14ac:dyDescent="0.2">
      <c r="A46" s="14" t="s">
        <v>3</v>
      </c>
      <c r="B46" s="15">
        <v>1</v>
      </c>
      <c r="K46" s="27"/>
      <c r="L46" s="26"/>
      <c r="M46" s="13"/>
      <c r="N46" s="13"/>
      <c r="O46" s="13"/>
      <c r="P46" s="13"/>
    </row>
    <row r="47" spans="1:18" s="12" customFormat="1" ht="16" x14ac:dyDescent="0.2">
      <c r="A47" s="14" t="s">
        <v>11</v>
      </c>
      <c r="B47" s="15" t="s">
        <v>106</v>
      </c>
      <c r="K47" s="13"/>
      <c r="L47" s="26"/>
      <c r="M47" s="13"/>
      <c r="N47" s="13"/>
      <c r="O47" s="13"/>
      <c r="P47" s="13"/>
    </row>
    <row r="48" spans="1:18" s="12" customFormat="1" ht="16" x14ac:dyDescent="0.2">
      <c r="A48" s="14" t="s">
        <v>4</v>
      </c>
      <c r="B48" s="17" t="s">
        <v>69</v>
      </c>
      <c r="K48" s="13"/>
      <c r="L48" s="13"/>
      <c r="M48" s="13"/>
      <c r="N48" s="13"/>
      <c r="O48" s="13"/>
      <c r="P48" s="13"/>
    </row>
    <row r="49" spans="1:20" s="12" customFormat="1" ht="16.25" customHeight="1" x14ac:dyDescent="0.2">
      <c r="A49" s="14" t="s">
        <v>2</v>
      </c>
      <c r="B49" s="15" t="s">
        <v>37</v>
      </c>
      <c r="K49" s="13"/>
      <c r="L49" s="13"/>
      <c r="M49" s="13"/>
      <c r="N49" s="13"/>
      <c r="O49" s="13"/>
      <c r="P49" s="13"/>
    </row>
    <row r="50" spans="1:20" s="12" customFormat="1" ht="16" x14ac:dyDescent="0.2">
      <c r="A50" s="14" t="s">
        <v>6</v>
      </c>
      <c r="B50" s="17" t="s">
        <v>6</v>
      </c>
      <c r="H50" s="18"/>
      <c r="I50" s="18"/>
      <c r="K50" s="13"/>
      <c r="L50" s="13"/>
      <c r="M50" s="13"/>
      <c r="N50" s="13"/>
      <c r="O50" s="13"/>
      <c r="P50" s="13"/>
    </row>
    <row r="51" spans="1:20" s="12" customFormat="1" ht="16" x14ac:dyDescent="0.2">
      <c r="A51" s="18" t="s">
        <v>7</v>
      </c>
      <c r="B51" s="10"/>
      <c r="C51" s="18"/>
      <c r="D51" s="18"/>
      <c r="E51" s="18"/>
      <c r="F51" s="18"/>
      <c r="G51" s="18"/>
      <c r="H51" s="11"/>
      <c r="I51" s="11"/>
      <c r="K51" s="13"/>
      <c r="L51" s="13"/>
      <c r="M51" s="13"/>
      <c r="N51" s="13"/>
      <c r="O51" s="13"/>
      <c r="P51" s="13"/>
    </row>
    <row r="52" spans="1:20" s="12" customFormat="1" ht="16" x14ac:dyDescent="0.2">
      <c r="A52" s="18" t="s">
        <v>8</v>
      </c>
      <c r="B52" s="10" t="s">
        <v>9</v>
      </c>
      <c r="C52" s="18" t="s">
        <v>2</v>
      </c>
      <c r="D52" s="18" t="s">
        <v>6</v>
      </c>
      <c r="E52" s="24" t="s">
        <v>10</v>
      </c>
      <c r="F52" s="18" t="s">
        <v>5</v>
      </c>
      <c r="G52" s="18" t="s">
        <v>4</v>
      </c>
      <c r="H52" s="24" t="s">
        <v>11</v>
      </c>
      <c r="I52" s="18" t="s">
        <v>54</v>
      </c>
      <c r="J52" s="8" t="s">
        <v>55</v>
      </c>
      <c r="K52" s="19" t="s">
        <v>56</v>
      </c>
      <c r="L52" s="19" t="s">
        <v>57</v>
      </c>
      <c r="M52" s="19" t="s">
        <v>58</v>
      </c>
      <c r="N52" s="19" t="s">
        <v>59</v>
      </c>
      <c r="O52" s="19" t="s">
        <v>60</v>
      </c>
      <c r="P52" s="19" t="s">
        <v>61</v>
      </c>
      <c r="Q52" s="8" t="s">
        <v>62</v>
      </c>
      <c r="R52" s="8" t="s">
        <v>63</v>
      </c>
      <c r="S52" s="18" t="s">
        <v>64</v>
      </c>
      <c r="T52" s="8" t="s">
        <v>65</v>
      </c>
    </row>
    <row r="53" spans="1:20" s="12" customFormat="1" ht="16" x14ac:dyDescent="0.2">
      <c r="A53" s="17" t="str">
        <f>B45</f>
        <v>electrolyzer production, 1MWe, PEM, Balance of Plant</v>
      </c>
      <c r="B53" s="17">
        <v>1</v>
      </c>
      <c r="C53" s="12" t="s">
        <v>37</v>
      </c>
      <c r="D53" s="12" t="s">
        <v>6</v>
      </c>
      <c r="F53" s="12" t="s">
        <v>17</v>
      </c>
      <c r="G53" s="17" t="str">
        <f>B48</f>
        <v>electrolyzer, 1MWe, PEM, Balance of Plant</v>
      </c>
      <c r="H53" s="11"/>
      <c r="I53" s="11"/>
      <c r="K53" s="13"/>
      <c r="L53" s="13"/>
      <c r="M53" s="13"/>
      <c r="N53" s="13"/>
      <c r="O53" s="13"/>
      <c r="P53" s="27"/>
      <c r="T53" s="12" t="s">
        <v>79</v>
      </c>
    </row>
    <row r="54" spans="1:20" s="12" customFormat="1" ht="16" x14ac:dyDescent="0.2">
      <c r="A54" s="12" t="s">
        <v>19</v>
      </c>
      <c r="B54" s="17">
        <v>100</v>
      </c>
      <c r="C54" s="12" t="s">
        <v>18</v>
      </c>
      <c r="D54" s="12" t="s">
        <v>13</v>
      </c>
      <c r="F54" s="12" t="s">
        <v>12</v>
      </c>
      <c r="G54" s="12" t="s">
        <v>20</v>
      </c>
      <c r="H54" s="28" t="s">
        <v>107</v>
      </c>
      <c r="I54" s="12">
        <v>2</v>
      </c>
      <c r="J54">
        <f t="shared" ref="J54:J102" si="4">LN(B54)</f>
        <v>4.6051701859880918</v>
      </c>
      <c r="K54" s="20">
        <v>1.05</v>
      </c>
      <c r="L54" s="20">
        <v>1.1000000000000001</v>
      </c>
      <c r="M54" s="20">
        <v>1</v>
      </c>
      <c r="N54" s="20">
        <v>1.02</v>
      </c>
      <c r="O54" s="20">
        <v>1.2</v>
      </c>
      <c r="P54" s="20">
        <v>1.2</v>
      </c>
      <c r="Q54">
        <v>1.05</v>
      </c>
      <c r="R54">
        <f t="shared" ref="R54:R102" si="5">LN(SQRT(EXP(
SQRT(
+POWER(LN(K54),2)
+POWER(LN(L54),2)
+POWER(LN(M54),2)
+POWER(LN(N54),2)
+POWER(LN(O54),2)
+POWER(LN(P54),2)
+POWER(LN(Q54),2)
)
)))</f>
        <v>0.14205582952229279</v>
      </c>
    </row>
    <row r="55" spans="1:20" s="12" customFormat="1" ht="16" x14ac:dyDescent="0.2">
      <c r="A55" s="12" t="s">
        <v>92</v>
      </c>
      <c r="B55" s="17">
        <v>200</v>
      </c>
      <c r="C55" s="12" t="s">
        <v>18</v>
      </c>
      <c r="D55" s="12" t="s">
        <v>13</v>
      </c>
      <c r="F55" s="12" t="s">
        <v>12</v>
      </c>
      <c r="G55" s="12" t="s">
        <v>93</v>
      </c>
      <c r="H55" s="28" t="s">
        <v>107</v>
      </c>
      <c r="I55" s="12">
        <v>2</v>
      </c>
      <c r="J55">
        <f t="shared" si="4"/>
        <v>5.2983173665480363</v>
      </c>
      <c r="K55" s="20">
        <v>1.05</v>
      </c>
      <c r="L55" s="20">
        <v>1.1000000000000001</v>
      </c>
      <c r="M55" s="20">
        <v>1</v>
      </c>
      <c r="N55" s="20">
        <v>1.02</v>
      </c>
      <c r="O55" s="20">
        <v>1.2</v>
      </c>
      <c r="P55" s="20">
        <v>1.2</v>
      </c>
      <c r="Q55">
        <v>1.05</v>
      </c>
      <c r="R55">
        <f t="shared" si="5"/>
        <v>0.14205582952229279</v>
      </c>
    </row>
    <row r="56" spans="1:20" s="12" customFormat="1" ht="16" x14ac:dyDescent="0.2">
      <c r="A56" s="12" t="s">
        <v>108</v>
      </c>
      <c r="B56" s="17">
        <v>600</v>
      </c>
      <c r="C56" s="12" t="s">
        <v>18</v>
      </c>
      <c r="D56" s="12" t="s">
        <v>13</v>
      </c>
      <c r="F56" s="12" t="s">
        <v>12</v>
      </c>
      <c r="G56" s="12" t="s">
        <v>45</v>
      </c>
      <c r="H56" s="28" t="s">
        <v>107</v>
      </c>
      <c r="I56" s="12">
        <v>2</v>
      </c>
      <c r="J56">
        <f t="shared" si="4"/>
        <v>6.3969296552161463</v>
      </c>
      <c r="K56" s="20">
        <v>1.05</v>
      </c>
      <c r="L56" s="20">
        <v>1.1000000000000001</v>
      </c>
      <c r="M56" s="20">
        <v>1</v>
      </c>
      <c r="N56" s="20">
        <v>1.02</v>
      </c>
      <c r="O56" s="20">
        <v>1.2</v>
      </c>
      <c r="P56" s="20">
        <v>1.2</v>
      </c>
      <c r="Q56">
        <v>1.05</v>
      </c>
      <c r="R56">
        <f t="shared" si="5"/>
        <v>0.14205582952229279</v>
      </c>
    </row>
    <row r="57" spans="1:20" s="12" customFormat="1" ht="16" x14ac:dyDescent="0.2">
      <c r="A57" s="12" t="s">
        <v>81</v>
      </c>
      <c r="B57" s="17">
        <v>100</v>
      </c>
      <c r="C57" s="12" t="s">
        <v>18</v>
      </c>
      <c r="D57" s="12" t="s">
        <v>13</v>
      </c>
      <c r="F57" s="12" t="s">
        <v>12</v>
      </c>
      <c r="G57" s="12" t="s">
        <v>46</v>
      </c>
      <c r="H57" s="28" t="s">
        <v>107</v>
      </c>
      <c r="I57" s="12">
        <v>2</v>
      </c>
      <c r="J57">
        <f t="shared" si="4"/>
        <v>4.6051701859880918</v>
      </c>
      <c r="K57" s="20">
        <v>1.05</v>
      </c>
      <c r="L57" s="20">
        <v>1.1000000000000001</v>
      </c>
      <c r="M57" s="20">
        <v>1</v>
      </c>
      <c r="N57" s="20">
        <v>1.02</v>
      </c>
      <c r="O57" s="20">
        <v>1.2</v>
      </c>
      <c r="P57" s="20">
        <v>1.2</v>
      </c>
      <c r="Q57">
        <v>1.05</v>
      </c>
      <c r="R57">
        <f t="shared" si="5"/>
        <v>0.14205582952229279</v>
      </c>
    </row>
    <row r="58" spans="1:20" s="12" customFormat="1" ht="16" x14ac:dyDescent="0.2">
      <c r="A58" s="12" t="s">
        <v>109</v>
      </c>
      <c r="B58" s="17">
        <v>600</v>
      </c>
      <c r="C58" s="12" t="s">
        <v>18</v>
      </c>
      <c r="D58" s="12" t="s">
        <v>13</v>
      </c>
      <c r="F58" s="12" t="s">
        <v>12</v>
      </c>
      <c r="G58" s="12" t="s">
        <v>47</v>
      </c>
      <c r="H58" s="28" t="s">
        <v>107</v>
      </c>
      <c r="I58" s="12">
        <v>2</v>
      </c>
      <c r="J58">
        <f t="shared" si="4"/>
        <v>6.3969296552161463</v>
      </c>
      <c r="K58" s="20">
        <v>1.05</v>
      </c>
      <c r="L58" s="20">
        <v>1.1000000000000001</v>
      </c>
      <c r="M58" s="20">
        <v>1</v>
      </c>
      <c r="N58" s="20">
        <v>1.02</v>
      </c>
      <c r="O58" s="20">
        <v>1.2</v>
      </c>
      <c r="P58" s="20">
        <v>1.2</v>
      </c>
      <c r="Q58">
        <v>1.05</v>
      </c>
      <c r="R58">
        <f t="shared" si="5"/>
        <v>0.14205582952229279</v>
      </c>
    </row>
    <row r="59" spans="1:20" s="12" customFormat="1" ht="16" x14ac:dyDescent="0.2">
      <c r="A59" s="12" t="s">
        <v>110</v>
      </c>
      <c r="B59" s="17">
        <v>100</v>
      </c>
      <c r="C59" s="12" t="s">
        <v>18</v>
      </c>
      <c r="D59" s="12" t="s">
        <v>13</v>
      </c>
      <c r="F59" s="12" t="s">
        <v>12</v>
      </c>
      <c r="G59" s="12" t="s">
        <v>48</v>
      </c>
      <c r="H59" s="28" t="s">
        <v>107</v>
      </c>
      <c r="I59" s="12">
        <v>2</v>
      </c>
      <c r="J59">
        <f t="shared" si="4"/>
        <v>4.6051701859880918</v>
      </c>
      <c r="K59" s="20">
        <v>1.05</v>
      </c>
      <c r="L59" s="20">
        <v>1.1000000000000001</v>
      </c>
      <c r="M59" s="20">
        <v>1</v>
      </c>
      <c r="N59" s="20">
        <v>1.02</v>
      </c>
      <c r="O59" s="20">
        <v>1.2</v>
      </c>
      <c r="P59" s="20">
        <v>1.2</v>
      </c>
      <c r="Q59">
        <v>1.05</v>
      </c>
      <c r="R59">
        <f t="shared" si="5"/>
        <v>0.14205582952229279</v>
      </c>
    </row>
    <row r="60" spans="1:20" s="12" customFormat="1" ht="16" x14ac:dyDescent="0.2">
      <c r="A60" s="12" t="s">
        <v>111</v>
      </c>
      <c r="B60" s="17">
        <v>200</v>
      </c>
      <c r="C60" s="12" t="s">
        <v>18</v>
      </c>
      <c r="D60" s="12" t="s">
        <v>13</v>
      </c>
      <c r="F60" s="12" t="s">
        <v>12</v>
      </c>
      <c r="G60" s="12" t="s">
        <v>49</v>
      </c>
      <c r="H60" s="28" t="s">
        <v>107</v>
      </c>
      <c r="I60" s="12">
        <v>2</v>
      </c>
      <c r="J60">
        <f t="shared" si="4"/>
        <v>5.2983173665480363</v>
      </c>
      <c r="K60" s="20">
        <v>1.05</v>
      </c>
      <c r="L60" s="20">
        <v>1.1000000000000001</v>
      </c>
      <c r="M60" s="20">
        <v>1</v>
      </c>
      <c r="N60" s="20">
        <v>1.02</v>
      </c>
      <c r="O60" s="20">
        <v>1.2</v>
      </c>
      <c r="P60" s="20">
        <v>1.2</v>
      </c>
      <c r="Q60">
        <v>1.05</v>
      </c>
      <c r="R60">
        <f t="shared" si="5"/>
        <v>0.14205582952229279</v>
      </c>
    </row>
    <row r="61" spans="1:20" s="12" customFormat="1" ht="16" x14ac:dyDescent="0.2">
      <c r="A61" s="12" t="s">
        <v>32</v>
      </c>
      <c r="B61" s="17">
        <v>100</v>
      </c>
      <c r="C61" s="12" t="s">
        <v>18</v>
      </c>
      <c r="D61" s="12" t="s">
        <v>13</v>
      </c>
      <c r="F61" s="12" t="s">
        <v>12</v>
      </c>
      <c r="G61" s="12" t="s">
        <v>31</v>
      </c>
      <c r="H61" s="11" t="s">
        <v>112</v>
      </c>
      <c r="I61" s="12">
        <v>2</v>
      </c>
      <c r="J61">
        <f t="shared" si="4"/>
        <v>4.6051701859880918</v>
      </c>
      <c r="K61" s="20">
        <v>1.05</v>
      </c>
      <c r="L61" s="20">
        <v>1.1000000000000001</v>
      </c>
      <c r="M61" s="20">
        <v>1</v>
      </c>
      <c r="N61" s="20">
        <v>1.02</v>
      </c>
      <c r="O61" s="20">
        <v>1.2</v>
      </c>
      <c r="P61" s="20">
        <v>1.2</v>
      </c>
      <c r="Q61">
        <v>1.05</v>
      </c>
      <c r="R61">
        <f t="shared" si="5"/>
        <v>0.14205582952229279</v>
      </c>
    </row>
    <row r="62" spans="1:20" s="12" customFormat="1" ht="16" x14ac:dyDescent="0.2">
      <c r="A62" s="12" t="s">
        <v>27</v>
      </c>
      <c r="B62" s="17">
        <v>900</v>
      </c>
      <c r="C62" s="12" t="s">
        <v>18</v>
      </c>
      <c r="D62" s="12" t="s">
        <v>13</v>
      </c>
      <c r="F62" s="12" t="s">
        <v>12</v>
      </c>
      <c r="G62" s="12" t="s">
        <v>28</v>
      </c>
      <c r="H62" s="11" t="s">
        <v>113</v>
      </c>
      <c r="I62" s="12">
        <v>2</v>
      </c>
      <c r="J62">
        <f t="shared" si="4"/>
        <v>6.8023947633243109</v>
      </c>
      <c r="K62" s="20">
        <v>1.05</v>
      </c>
      <c r="L62" s="20">
        <v>1.1000000000000001</v>
      </c>
      <c r="M62" s="20">
        <v>1</v>
      </c>
      <c r="N62" s="20">
        <v>1.02</v>
      </c>
      <c r="O62" s="20">
        <v>1.2</v>
      </c>
      <c r="P62" s="20">
        <v>1.2</v>
      </c>
      <c r="Q62">
        <v>1.05</v>
      </c>
      <c r="R62">
        <f t="shared" si="5"/>
        <v>0.14205582952229279</v>
      </c>
    </row>
    <row r="63" spans="1:20" s="12" customFormat="1" ht="16" x14ac:dyDescent="0.2">
      <c r="A63" s="12" t="s">
        <v>109</v>
      </c>
      <c r="B63" s="17">
        <v>900</v>
      </c>
      <c r="C63" s="12" t="s">
        <v>18</v>
      </c>
      <c r="D63" s="12" t="s">
        <v>13</v>
      </c>
      <c r="F63" s="12" t="s">
        <v>12</v>
      </c>
      <c r="G63" s="12" t="s">
        <v>47</v>
      </c>
      <c r="H63" s="11" t="s">
        <v>113</v>
      </c>
      <c r="I63" s="12">
        <v>2</v>
      </c>
      <c r="J63">
        <f t="shared" si="4"/>
        <v>6.8023947633243109</v>
      </c>
      <c r="K63" s="20">
        <v>1.05</v>
      </c>
      <c r="L63" s="20">
        <v>1.1000000000000001</v>
      </c>
      <c r="M63" s="20">
        <v>1</v>
      </c>
      <c r="N63" s="20">
        <v>1.02</v>
      </c>
      <c r="O63" s="20">
        <v>1.2</v>
      </c>
      <c r="P63" s="20">
        <v>1.2</v>
      </c>
      <c r="Q63">
        <v>1.05</v>
      </c>
      <c r="R63">
        <f t="shared" si="5"/>
        <v>0.14205582952229279</v>
      </c>
    </row>
    <row r="64" spans="1:20" s="12" customFormat="1" ht="16" x14ac:dyDescent="0.2">
      <c r="A64" s="12" t="s">
        <v>97</v>
      </c>
      <c r="B64" s="17">
        <v>750</v>
      </c>
      <c r="C64" s="12" t="s">
        <v>18</v>
      </c>
      <c r="D64" s="12" t="s">
        <v>13</v>
      </c>
      <c r="F64" s="12" t="s">
        <v>12</v>
      </c>
      <c r="G64" s="12" t="s">
        <v>98</v>
      </c>
      <c r="H64" s="11" t="s">
        <v>114</v>
      </c>
      <c r="I64" s="12">
        <v>2</v>
      </c>
      <c r="J64">
        <f t="shared" si="4"/>
        <v>6.620073206530356</v>
      </c>
      <c r="K64" s="20">
        <v>1.05</v>
      </c>
      <c r="L64" s="20">
        <v>1.1000000000000001</v>
      </c>
      <c r="M64" s="20">
        <v>1</v>
      </c>
      <c r="N64" s="20">
        <v>1.02</v>
      </c>
      <c r="O64" s="20">
        <v>1.2</v>
      </c>
      <c r="P64" s="20">
        <v>1.2</v>
      </c>
      <c r="Q64">
        <v>1.05</v>
      </c>
      <c r="R64">
        <f t="shared" si="5"/>
        <v>0.14205582952229279</v>
      </c>
    </row>
    <row r="65" spans="1:18" s="12" customFormat="1" ht="16" x14ac:dyDescent="0.2">
      <c r="A65" s="12" t="s">
        <v>21</v>
      </c>
      <c r="B65" s="17">
        <v>750</v>
      </c>
      <c r="C65" s="12" t="s">
        <v>18</v>
      </c>
      <c r="D65" s="12" t="s">
        <v>13</v>
      </c>
      <c r="F65" s="12" t="s">
        <v>12</v>
      </c>
      <c r="G65" s="12" t="s">
        <v>16</v>
      </c>
      <c r="H65" s="11" t="s">
        <v>114</v>
      </c>
      <c r="I65" s="12">
        <v>2</v>
      </c>
      <c r="J65">
        <f t="shared" si="4"/>
        <v>6.620073206530356</v>
      </c>
      <c r="K65" s="20">
        <v>1.05</v>
      </c>
      <c r="L65" s="20">
        <v>1.1000000000000001</v>
      </c>
      <c r="M65" s="20">
        <v>1</v>
      </c>
      <c r="N65" s="20">
        <v>1.02</v>
      </c>
      <c r="O65" s="20">
        <v>1.2</v>
      </c>
      <c r="P65" s="20">
        <v>1.2</v>
      </c>
      <c r="Q65">
        <v>1.05</v>
      </c>
      <c r="R65">
        <f t="shared" si="5"/>
        <v>0.14205582952229279</v>
      </c>
    </row>
    <row r="66" spans="1:18" s="12" customFormat="1" ht="16" x14ac:dyDescent="0.2">
      <c r="A66" s="12" t="s">
        <v>19</v>
      </c>
      <c r="B66" s="17">
        <v>100</v>
      </c>
      <c r="C66" s="12" t="s">
        <v>18</v>
      </c>
      <c r="D66" s="12" t="s">
        <v>13</v>
      </c>
      <c r="F66" s="12" t="s">
        <v>12</v>
      </c>
      <c r="G66" s="12" t="s">
        <v>20</v>
      </c>
      <c r="H66" s="11" t="s">
        <v>115</v>
      </c>
      <c r="I66" s="12">
        <v>2</v>
      </c>
      <c r="J66">
        <f t="shared" si="4"/>
        <v>4.6051701859880918</v>
      </c>
      <c r="K66" s="20">
        <v>1.05</v>
      </c>
      <c r="L66" s="20">
        <v>1.1000000000000001</v>
      </c>
      <c r="M66" s="20">
        <v>1</v>
      </c>
      <c r="N66" s="20">
        <v>1.02</v>
      </c>
      <c r="O66" s="20">
        <v>1.2</v>
      </c>
      <c r="P66" s="20">
        <v>1.2</v>
      </c>
      <c r="Q66">
        <v>1.05</v>
      </c>
      <c r="R66">
        <f t="shared" si="5"/>
        <v>0.14205582952229279</v>
      </c>
    </row>
    <row r="67" spans="1:18" s="12" customFormat="1" ht="16" x14ac:dyDescent="0.2">
      <c r="A67" s="12" t="s">
        <v>81</v>
      </c>
      <c r="B67" s="17">
        <v>100</v>
      </c>
      <c r="C67" s="12" t="s">
        <v>18</v>
      </c>
      <c r="D67" s="12" t="s">
        <v>13</v>
      </c>
      <c r="F67" s="12" t="s">
        <v>12</v>
      </c>
      <c r="G67" s="12" t="s">
        <v>46</v>
      </c>
      <c r="H67" s="11" t="s">
        <v>115</v>
      </c>
      <c r="I67" s="12">
        <v>2</v>
      </c>
      <c r="J67">
        <f t="shared" si="4"/>
        <v>4.6051701859880918</v>
      </c>
      <c r="K67" s="20">
        <v>1.05</v>
      </c>
      <c r="L67" s="20">
        <v>1.1000000000000001</v>
      </c>
      <c r="M67" s="20">
        <v>1</v>
      </c>
      <c r="N67" s="20">
        <v>1.02</v>
      </c>
      <c r="O67" s="20">
        <v>1.2</v>
      </c>
      <c r="P67" s="20">
        <v>1.2</v>
      </c>
      <c r="Q67">
        <v>1.05</v>
      </c>
      <c r="R67">
        <f t="shared" si="5"/>
        <v>0.14205582952229279</v>
      </c>
    </row>
    <row r="68" spans="1:18" s="12" customFormat="1" ht="16" x14ac:dyDescent="0.2">
      <c r="A68" s="12" t="s">
        <v>92</v>
      </c>
      <c r="B68" s="17">
        <v>100</v>
      </c>
      <c r="C68" s="12" t="s">
        <v>18</v>
      </c>
      <c r="D68" s="12" t="s">
        <v>13</v>
      </c>
      <c r="F68" s="12" t="s">
        <v>12</v>
      </c>
      <c r="G68" s="12" t="s">
        <v>93</v>
      </c>
      <c r="H68" s="11" t="s">
        <v>116</v>
      </c>
      <c r="I68" s="12">
        <v>2</v>
      </c>
      <c r="J68">
        <f t="shared" si="4"/>
        <v>4.6051701859880918</v>
      </c>
      <c r="K68" s="20">
        <v>1.05</v>
      </c>
      <c r="L68" s="20">
        <v>1.1000000000000001</v>
      </c>
      <c r="M68" s="20">
        <v>1</v>
      </c>
      <c r="N68" s="20">
        <v>1.02</v>
      </c>
      <c r="O68" s="20">
        <v>1.2</v>
      </c>
      <c r="P68" s="20">
        <v>1.2</v>
      </c>
      <c r="Q68">
        <v>1.05</v>
      </c>
      <c r="R68">
        <f t="shared" si="5"/>
        <v>0.14205582952229279</v>
      </c>
    </row>
    <row r="69" spans="1:18" s="12" customFormat="1" ht="16" x14ac:dyDescent="0.2">
      <c r="A69" s="12" t="s">
        <v>95</v>
      </c>
      <c r="B69" s="17">
        <v>100</v>
      </c>
      <c r="C69" s="12" t="s">
        <v>18</v>
      </c>
      <c r="D69" s="12" t="s">
        <v>13</v>
      </c>
      <c r="F69" s="12" t="s">
        <v>12</v>
      </c>
      <c r="G69" s="12" t="s">
        <v>96</v>
      </c>
      <c r="H69" s="11" t="s">
        <v>116</v>
      </c>
      <c r="I69" s="12">
        <v>2</v>
      </c>
      <c r="J69">
        <f t="shared" si="4"/>
        <v>4.6051701859880918</v>
      </c>
      <c r="K69" s="20">
        <v>1.05</v>
      </c>
      <c r="L69" s="20">
        <v>1.1000000000000001</v>
      </c>
      <c r="M69" s="20">
        <v>1</v>
      </c>
      <c r="N69" s="20">
        <v>1.02</v>
      </c>
      <c r="O69" s="20">
        <v>1.2</v>
      </c>
      <c r="P69" s="20">
        <v>1.2</v>
      </c>
      <c r="Q69">
        <v>1.05</v>
      </c>
      <c r="R69">
        <f t="shared" si="5"/>
        <v>0.14205582952229279</v>
      </c>
    </row>
    <row r="70" spans="1:18" s="12" customFormat="1" ht="16" x14ac:dyDescent="0.2">
      <c r="A70" s="12" t="s">
        <v>29</v>
      </c>
      <c r="B70" s="17">
        <v>300</v>
      </c>
      <c r="C70" s="12" t="s">
        <v>18</v>
      </c>
      <c r="D70" s="12" t="s">
        <v>13</v>
      </c>
      <c r="F70" s="12" t="s">
        <v>12</v>
      </c>
      <c r="G70" s="12" t="s">
        <v>30</v>
      </c>
      <c r="H70" s="11" t="s">
        <v>117</v>
      </c>
      <c r="I70" s="12">
        <v>2</v>
      </c>
      <c r="J70">
        <f t="shared" si="4"/>
        <v>5.7037824746562009</v>
      </c>
      <c r="K70" s="20">
        <v>1.05</v>
      </c>
      <c r="L70" s="20">
        <v>1.1000000000000001</v>
      </c>
      <c r="M70" s="20">
        <v>1</v>
      </c>
      <c r="N70" s="20">
        <v>1.02</v>
      </c>
      <c r="O70" s="20">
        <v>1.2</v>
      </c>
      <c r="P70" s="20">
        <v>1.2</v>
      </c>
      <c r="Q70">
        <v>1.05</v>
      </c>
      <c r="R70">
        <f t="shared" si="5"/>
        <v>0.14205582952229279</v>
      </c>
    </row>
    <row r="71" spans="1:18" s="12" customFormat="1" ht="16" x14ac:dyDescent="0.2">
      <c r="A71" s="12" t="s">
        <v>118</v>
      </c>
      <c r="B71" s="17">
        <v>300</v>
      </c>
      <c r="C71" s="12" t="s">
        <v>18</v>
      </c>
      <c r="D71" s="12" t="s">
        <v>13</v>
      </c>
      <c r="F71" s="12" t="s">
        <v>12</v>
      </c>
      <c r="G71" s="12" t="s">
        <v>119</v>
      </c>
      <c r="H71" s="11" t="s">
        <v>117</v>
      </c>
      <c r="I71" s="12">
        <v>2</v>
      </c>
      <c r="J71">
        <f t="shared" si="4"/>
        <v>5.7037824746562009</v>
      </c>
      <c r="K71" s="20">
        <v>1.05</v>
      </c>
      <c r="L71" s="20">
        <v>1.1000000000000001</v>
      </c>
      <c r="M71" s="20">
        <v>1</v>
      </c>
      <c r="N71" s="20">
        <v>1.02</v>
      </c>
      <c r="O71" s="20">
        <v>1.2</v>
      </c>
      <c r="P71" s="20">
        <v>1.2</v>
      </c>
      <c r="Q71">
        <v>1.05</v>
      </c>
      <c r="R71">
        <f t="shared" si="5"/>
        <v>0.14205582952229279</v>
      </c>
    </row>
    <row r="72" spans="1:18" s="12" customFormat="1" ht="16" x14ac:dyDescent="0.2">
      <c r="A72" s="12" t="s">
        <v>120</v>
      </c>
      <c r="B72" s="17">
        <v>100</v>
      </c>
      <c r="C72" s="12" t="s">
        <v>37</v>
      </c>
      <c r="D72" s="12" t="s">
        <v>13</v>
      </c>
      <c r="F72" s="12" t="s">
        <v>12</v>
      </c>
      <c r="G72" s="12" t="s">
        <v>121</v>
      </c>
      <c r="H72" s="11" t="s">
        <v>122</v>
      </c>
      <c r="I72" s="12">
        <v>2</v>
      </c>
      <c r="J72">
        <f t="shared" si="4"/>
        <v>4.6051701859880918</v>
      </c>
      <c r="K72" s="20">
        <v>1.05</v>
      </c>
      <c r="L72" s="20">
        <v>1.1000000000000001</v>
      </c>
      <c r="M72" s="20">
        <v>1</v>
      </c>
      <c r="N72" s="20">
        <v>1.02</v>
      </c>
      <c r="O72" s="20">
        <v>1.2</v>
      </c>
      <c r="P72" s="20">
        <v>1.2</v>
      </c>
      <c r="Q72">
        <v>1.05</v>
      </c>
      <c r="R72">
        <f t="shared" si="5"/>
        <v>0.14205582952229279</v>
      </c>
    </row>
    <row r="73" spans="1:18" s="12" customFormat="1" ht="16" x14ac:dyDescent="0.2">
      <c r="A73" s="12" t="s">
        <v>123</v>
      </c>
      <c r="B73" s="17">
        <v>100</v>
      </c>
      <c r="C73" s="12" t="s">
        <v>18</v>
      </c>
      <c r="D73" s="12" t="s">
        <v>13</v>
      </c>
      <c r="F73" s="12" t="s">
        <v>12</v>
      </c>
      <c r="G73" s="12" t="s">
        <v>124</v>
      </c>
      <c r="H73" s="11" t="s">
        <v>125</v>
      </c>
      <c r="I73" s="12">
        <v>2</v>
      </c>
      <c r="J73">
        <f t="shared" si="4"/>
        <v>4.6051701859880918</v>
      </c>
      <c r="K73" s="20">
        <v>1.05</v>
      </c>
      <c r="L73" s="20">
        <v>1.1000000000000001</v>
      </c>
      <c r="M73" s="20">
        <v>1</v>
      </c>
      <c r="N73" s="20">
        <v>1.02</v>
      </c>
      <c r="O73" s="20">
        <v>1.2</v>
      </c>
      <c r="P73" s="20">
        <v>1.2</v>
      </c>
      <c r="Q73">
        <v>1.05</v>
      </c>
      <c r="R73">
        <f t="shared" si="5"/>
        <v>0.14205582952229279</v>
      </c>
    </row>
    <row r="74" spans="1:18" s="12" customFormat="1" ht="16" x14ac:dyDescent="0.2">
      <c r="A74" s="12" t="s">
        <v>97</v>
      </c>
      <c r="B74" s="17">
        <v>1161</v>
      </c>
      <c r="C74" s="12" t="s">
        <v>18</v>
      </c>
      <c r="D74" s="12" t="s">
        <v>13</v>
      </c>
      <c r="F74" s="12" t="s">
        <v>12</v>
      </c>
      <c r="G74" s="12" t="s">
        <v>98</v>
      </c>
      <c r="H74" s="11" t="s">
        <v>126</v>
      </c>
      <c r="I74" s="12">
        <v>2</v>
      </c>
      <c r="J74">
        <f t="shared" si="4"/>
        <v>7.0570369816978911</v>
      </c>
      <c r="K74" s="20">
        <v>1.05</v>
      </c>
      <c r="L74" s="20">
        <v>1.1000000000000001</v>
      </c>
      <c r="M74" s="20">
        <v>1</v>
      </c>
      <c r="N74" s="20">
        <v>1.02</v>
      </c>
      <c r="O74" s="20">
        <v>1.2</v>
      </c>
      <c r="P74" s="20">
        <v>1.2</v>
      </c>
      <c r="Q74">
        <v>1.05</v>
      </c>
      <c r="R74">
        <f t="shared" si="5"/>
        <v>0.14205582952229279</v>
      </c>
    </row>
    <row r="75" spans="1:18" s="12" customFormat="1" ht="16" x14ac:dyDescent="0.2">
      <c r="A75" s="12" t="s">
        <v>21</v>
      </c>
      <c r="B75" s="17">
        <v>1161</v>
      </c>
      <c r="C75" s="12" t="s">
        <v>18</v>
      </c>
      <c r="D75" s="12" t="s">
        <v>13</v>
      </c>
      <c r="F75" s="12" t="s">
        <v>12</v>
      </c>
      <c r="G75" s="12" t="s">
        <v>16</v>
      </c>
      <c r="H75" s="11" t="s">
        <v>126</v>
      </c>
      <c r="I75" s="12">
        <v>2</v>
      </c>
      <c r="J75">
        <f t="shared" si="4"/>
        <v>7.0570369816978911</v>
      </c>
      <c r="K75" s="20">
        <v>1.05</v>
      </c>
      <c r="L75" s="20">
        <v>1.1000000000000001</v>
      </c>
      <c r="M75" s="20">
        <v>1</v>
      </c>
      <c r="N75" s="20">
        <v>1.02</v>
      </c>
      <c r="O75" s="20">
        <v>1.2</v>
      </c>
      <c r="P75" s="20">
        <v>1.2</v>
      </c>
      <c r="Q75">
        <v>1.05</v>
      </c>
      <c r="R75">
        <f t="shared" si="5"/>
        <v>0.14205582952229279</v>
      </c>
    </row>
    <row r="76" spans="1:18" s="12" customFormat="1" ht="16" x14ac:dyDescent="0.2">
      <c r="A76" s="12" t="s">
        <v>127</v>
      </c>
      <c r="B76" s="17">
        <v>464.6</v>
      </c>
      <c r="C76" s="12" t="s">
        <v>18</v>
      </c>
      <c r="D76" s="12" t="s">
        <v>13</v>
      </c>
      <c r="F76" s="12" t="s">
        <v>12</v>
      </c>
      <c r="G76" s="12" t="s">
        <v>128</v>
      </c>
      <c r="H76" s="11" t="s">
        <v>129</v>
      </c>
      <c r="I76" s="12">
        <v>2</v>
      </c>
      <c r="J76">
        <f t="shared" si="4"/>
        <v>6.1411768203363089</v>
      </c>
      <c r="K76" s="20">
        <v>1.05</v>
      </c>
      <c r="L76" s="20">
        <v>1.1000000000000001</v>
      </c>
      <c r="M76" s="20">
        <v>1</v>
      </c>
      <c r="N76" s="20">
        <v>1.02</v>
      </c>
      <c r="O76" s="20">
        <v>1.2</v>
      </c>
      <c r="P76" s="20">
        <v>1.2</v>
      </c>
      <c r="Q76">
        <v>1.05</v>
      </c>
      <c r="R76">
        <f t="shared" si="5"/>
        <v>0.14205582952229279</v>
      </c>
    </row>
    <row r="77" spans="1:18" s="12" customFormat="1" ht="16" x14ac:dyDescent="0.2">
      <c r="A77" s="12" t="s">
        <v>130</v>
      </c>
      <c r="B77" s="17">
        <v>464.6</v>
      </c>
      <c r="C77" s="12" t="s">
        <v>18</v>
      </c>
      <c r="D77" s="12" t="s">
        <v>13</v>
      </c>
      <c r="F77" s="12" t="s">
        <v>12</v>
      </c>
      <c r="G77" s="12" t="s">
        <v>131</v>
      </c>
      <c r="H77" s="11" t="s">
        <v>129</v>
      </c>
      <c r="I77" s="12">
        <v>2</v>
      </c>
      <c r="J77">
        <f t="shared" si="4"/>
        <v>6.1411768203363089</v>
      </c>
      <c r="K77" s="20">
        <v>1.05</v>
      </c>
      <c r="L77" s="20">
        <v>1.1000000000000001</v>
      </c>
      <c r="M77" s="20">
        <v>1</v>
      </c>
      <c r="N77" s="20">
        <v>1.02</v>
      </c>
      <c r="O77" s="20">
        <v>1.2</v>
      </c>
      <c r="P77" s="20">
        <v>1.2</v>
      </c>
      <c r="Q77">
        <v>1.05</v>
      </c>
      <c r="R77">
        <f t="shared" si="5"/>
        <v>0.14205582952229279</v>
      </c>
    </row>
    <row r="78" spans="1:18" s="12" customFormat="1" ht="16" x14ac:dyDescent="0.2">
      <c r="A78" s="12" t="s">
        <v>108</v>
      </c>
      <c r="B78" s="17">
        <v>232.3</v>
      </c>
      <c r="C78" s="12" t="s">
        <v>18</v>
      </c>
      <c r="D78" s="12" t="s">
        <v>13</v>
      </c>
      <c r="F78" s="12" t="s">
        <v>12</v>
      </c>
      <c r="G78" s="12" t="s">
        <v>45</v>
      </c>
      <c r="H78" s="11" t="s">
        <v>129</v>
      </c>
      <c r="I78" s="12">
        <v>2</v>
      </c>
      <c r="J78">
        <f t="shared" si="4"/>
        <v>5.4480296397763635</v>
      </c>
      <c r="K78" s="20">
        <v>1.05</v>
      </c>
      <c r="L78" s="20">
        <v>1.1000000000000001</v>
      </c>
      <c r="M78" s="20">
        <v>1</v>
      </c>
      <c r="N78" s="20">
        <v>1.02</v>
      </c>
      <c r="O78" s="20">
        <v>1.2</v>
      </c>
      <c r="P78" s="20">
        <v>1.2</v>
      </c>
      <c r="Q78">
        <v>1.05</v>
      </c>
      <c r="R78">
        <f t="shared" si="5"/>
        <v>0.14205582952229279</v>
      </c>
    </row>
    <row r="79" spans="1:18" s="12" customFormat="1" ht="16" x14ac:dyDescent="0.2">
      <c r="A79" s="12" t="s">
        <v>109</v>
      </c>
      <c r="B79" s="17">
        <v>232.3</v>
      </c>
      <c r="C79" s="12" t="s">
        <v>18</v>
      </c>
      <c r="D79" s="12" t="s">
        <v>13</v>
      </c>
      <c r="F79" s="12" t="s">
        <v>12</v>
      </c>
      <c r="G79" s="12" t="s">
        <v>47</v>
      </c>
      <c r="H79" s="11" t="s">
        <v>129</v>
      </c>
      <c r="I79" s="12">
        <v>2</v>
      </c>
      <c r="J79">
        <f t="shared" si="4"/>
        <v>5.4480296397763635</v>
      </c>
      <c r="K79" s="20">
        <v>1.05</v>
      </c>
      <c r="L79" s="20">
        <v>1.1000000000000001</v>
      </c>
      <c r="M79" s="20">
        <v>1</v>
      </c>
      <c r="N79" s="20">
        <v>1.02</v>
      </c>
      <c r="O79" s="20">
        <v>1.2</v>
      </c>
      <c r="P79" s="20">
        <v>1.2</v>
      </c>
      <c r="Q79">
        <v>1.05</v>
      </c>
      <c r="R79">
        <f t="shared" si="5"/>
        <v>0.14205582952229279</v>
      </c>
    </row>
    <row r="80" spans="1:18" s="12" customFormat="1" ht="16" x14ac:dyDescent="0.2">
      <c r="A80" s="12" t="s">
        <v>19</v>
      </c>
      <c r="B80" s="17">
        <v>60</v>
      </c>
      <c r="C80" s="12" t="s">
        <v>18</v>
      </c>
      <c r="D80" s="12" t="s">
        <v>13</v>
      </c>
      <c r="F80" s="12" t="s">
        <v>12</v>
      </c>
      <c r="G80" s="12" t="s">
        <v>20</v>
      </c>
      <c r="H80" s="11" t="s">
        <v>132</v>
      </c>
      <c r="I80" s="12">
        <v>2</v>
      </c>
      <c r="J80">
        <f t="shared" si="4"/>
        <v>4.0943445622221004</v>
      </c>
      <c r="K80" s="20">
        <v>1.05</v>
      </c>
      <c r="L80" s="20">
        <v>1.1000000000000001</v>
      </c>
      <c r="M80" s="20">
        <v>1</v>
      </c>
      <c r="N80" s="20">
        <v>1.02</v>
      </c>
      <c r="O80" s="20">
        <v>1.2</v>
      </c>
      <c r="P80" s="20">
        <v>1.2</v>
      </c>
      <c r="Q80">
        <v>1.05</v>
      </c>
      <c r="R80">
        <f t="shared" si="5"/>
        <v>0.14205582952229279</v>
      </c>
    </row>
    <row r="81" spans="1:18" s="12" customFormat="1" ht="16" x14ac:dyDescent="0.2">
      <c r="A81" s="12" t="s">
        <v>92</v>
      </c>
      <c r="B81" s="17">
        <v>45</v>
      </c>
      <c r="C81" s="12" t="s">
        <v>18</v>
      </c>
      <c r="D81" s="12" t="s">
        <v>13</v>
      </c>
      <c r="F81" s="12" t="s">
        <v>12</v>
      </c>
      <c r="G81" s="12" t="s">
        <v>93</v>
      </c>
      <c r="H81" s="11" t="s">
        <v>132</v>
      </c>
      <c r="I81" s="12">
        <v>2</v>
      </c>
      <c r="J81">
        <f t="shared" si="4"/>
        <v>3.8066624897703196</v>
      </c>
      <c r="K81" s="20">
        <v>1.05</v>
      </c>
      <c r="L81" s="20">
        <v>1.1000000000000001</v>
      </c>
      <c r="M81" s="20">
        <v>1</v>
      </c>
      <c r="N81" s="20">
        <v>1.02</v>
      </c>
      <c r="O81" s="20">
        <v>1.2</v>
      </c>
      <c r="P81" s="20">
        <v>1.2</v>
      </c>
      <c r="Q81">
        <v>1.05</v>
      </c>
      <c r="R81">
        <f t="shared" si="5"/>
        <v>0.14205582952229279</v>
      </c>
    </row>
    <row r="82" spans="1:18" s="12" customFormat="1" ht="16" x14ac:dyDescent="0.2">
      <c r="A82" s="12" t="s">
        <v>108</v>
      </c>
      <c r="B82" s="17">
        <v>180</v>
      </c>
      <c r="C82" s="12" t="s">
        <v>18</v>
      </c>
      <c r="D82" s="12" t="s">
        <v>13</v>
      </c>
      <c r="F82" s="12" t="s">
        <v>12</v>
      </c>
      <c r="G82" s="12" t="s">
        <v>45</v>
      </c>
      <c r="H82" s="11" t="s">
        <v>132</v>
      </c>
      <c r="I82" s="12">
        <v>2</v>
      </c>
      <c r="J82">
        <f t="shared" si="4"/>
        <v>5.1929568508902104</v>
      </c>
      <c r="K82" s="20">
        <v>1.05</v>
      </c>
      <c r="L82" s="20">
        <v>1.1000000000000001</v>
      </c>
      <c r="M82" s="20">
        <v>1</v>
      </c>
      <c r="N82" s="20">
        <v>1.02</v>
      </c>
      <c r="O82" s="20">
        <v>1.2</v>
      </c>
      <c r="P82" s="20">
        <v>1.2</v>
      </c>
      <c r="Q82">
        <v>1.05</v>
      </c>
      <c r="R82">
        <f t="shared" si="5"/>
        <v>0.14205582952229279</v>
      </c>
    </row>
    <row r="83" spans="1:18" s="12" customFormat="1" ht="16" x14ac:dyDescent="0.2">
      <c r="A83" s="12" t="s">
        <v>110</v>
      </c>
      <c r="B83" s="17">
        <v>15</v>
      </c>
      <c r="C83" s="12" t="s">
        <v>18</v>
      </c>
      <c r="D83" s="12" t="s">
        <v>13</v>
      </c>
      <c r="F83" s="12" t="s">
        <v>12</v>
      </c>
      <c r="G83" s="12" t="s">
        <v>48</v>
      </c>
      <c r="H83" s="11" t="s">
        <v>132</v>
      </c>
      <c r="I83" s="12">
        <v>2</v>
      </c>
      <c r="J83">
        <f t="shared" si="4"/>
        <v>2.7080502011022101</v>
      </c>
      <c r="K83" s="20">
        <v>1.05</v>
      </c>
      <c r="L83" s="20">
        <v>1.1000000000000001</v>
      </c>
      <c r="M83" s="20">
        <v>1</v>
      </c>
      <c r="N83" s="20">
        <v>1.02</v>
      </c>
      <c r="O83" s="20">
        <v>1.2</v>
      </c>
      <c r="P83" s="20">
        <v>1.2</v>
      </c>
      <c r="Q83">
        <v>1.05</v>
      </c>
      <c r="R83">
        <f t="shared" si="5"/>
        <v>0.14205582952229279</v>
      </c>
    </row>
    <row r="84" spans="1:18" s="12" customFormat="1" ht="16" x14ac:dyDescent="0.2">
      <c r="A84" s="12" t="s">
        <v>111</v>
      </c>
      <c r="B84" s="17">
        <v>45</v>
      </c>
      <c r="C84" s="12" t="s">
        <v>18</v>
      </c>
      <c r="D84" s="12" t="s">
        <v>13</v>
      </c>
      <c r="F84" s="12" t="s">
        <v>12</v>
      </c>
      <c r="G84" s="12" t="s">
        <v>49</v>
      </c>
      <c r="H84" s="11" t="s">
        <v>132</v>
      </c>
      <c r="I84" s="12">
        <v>2</v>
      </c>
      <c r="J84">
        <f t="shared" si="4"/>
        <v>3.8066624897703196</v>
      </c>
      <c r="K84" s="20">
        <v>1.05</v>
      </c>
      <c r="L84" s="20">
        <v>1.1000000000000001</v>
      </c>
      <c r="M84" s="20">
        <v>1</v>
      </c>
      <c r="N84" s="20">
        <v>1.02</v>
      </c>
      <c r="O84" s="20">
        <v>1.2</v>
      </c>
      <c r="P84" s="20">
        <v>1.2</v>
      </c>
      <c r="Q84">
        <v>1.05</v>
      </c>
      <c r="R84">
        <f t="shared" si="5"/>
        <v>0.14205582952229279</v>
      </c>
    </row>
    <row r="85" spans="1:18" s="12" customFormat="1" ht="16" x14ac:dyDescent="0.2">
      <c r="A85" s="12" t="s">
        <v>133</v>
      </c>
      <c r="B85" s="17">
        <v>600</v>
      </c>
      <c r="C85" s="12" t="s">
        <v>18</v>
      </c>
      <c r="D85" s="12" t="s">
        <v>13</v>
      </c>
      <c r="F85" s="12" t="s">
        <v>12</v>
      </c>
      <c r="G85" s="12" t="s">
        <v>134</v>
      </c>
      <c r="H85" s="11" t="s">
        <v>135</v>
      </c>
      <c r="I85" s="12">
        <v>2</v>
      </c>
      <c r="J85">
        <f t="shared" si="4"/>
        <v>6.3969296552161463</v>
      </c>
      <c r="K85" s="20">
        <v>1.05</v>
      </c>
      <c r="L85" s="20">
        <v>1.1000000000000001</v>
      </c>
      <c r="M85" s="20">
        <v>1</v>
      </c>
      <c r="N85" s="20">
        <v>1.02</v>
      </c>
      <c r="O85" s="20">
        <v>1.2</v>
      </c>
      <c r="P85" s="20">
        <v>1.2</v>
      </c>
      <c r="Q85">
        <v>1.05</v>
      </c>
      <c r="R85">
        <f t="shared" si="5"/>
        <v>0.14205582952229279</v>
      </c>
    </row>
    <row r="86" spans="1:18" s="12" customFormat="1" ht="16" x14ac:dyDescent="0.2">
      <c r="A86" s="12" t="s">
        <v>136</v>
      </c>
      <c r="B86" s="17">
        <v>7</v>
      </c>
      <c r="C86" s="12" t="s">
        <v>18</v>
      </c>
      <c r="D86" s="12" t="s">
        <v>13</v>
      </c>
      <c r="F86" s="12" t="s">
        <v>12</v>
      </c>
      <c r="G86" s="12" t="s">
        <v>137</v>
      </c>
      <c r="H86" s="11" t="s">
        <v>135</v>
      </c>
      <c r="I86" s="12">
        <v>2</v>
      </c>
      <c r="J86">
        <f t="shared" si="4"/>
        <v>1.9459101490553132</v>
      </c>
      <c r="K86" s="20">
        <v>1.05</v>
      </c>
      <c r="L86" s="20">
        <v>1.1000000000000001</v>
      </c>
      <c r="M86" s="20">
        <v>1</v>
      </c>
      <c r="N86" s="20">
        <v>1.02</v>
      </c>
      <c r="O86" s="20">
        <v>1.2</v>
      </c>
      <c r="P86" s="20">
        <v>1.2</v>
      </c>
      <c r="Q86">
        <v>1.05</v>
      </c>
      <c r="R86">
        <f t="shared" si="5"/>
        <v>0.14205582952229279</v>
      </c>
    </row>
    <row r="87" spans="1:18" s="12" customFormat="1" ht="16" x14ac:dyDescent="0.2">
      <c r="A87" s="12" t="s">
        <v>108</v>
      </c>
      <c r="B87" s="17">
        <v>1300</v>
      </c>
      <c r="C87" s="12" t="s">
        <v>18</v>
      </c>
      <c r="D87" s="12" t="s">
        <v>13</v>
      </c>
      <c r="F87" s="12" t="s">
        <v>12</v>
      </c>
      <c r="G87" s="12" t="s">
        <v>45</v>
      </c>
      <c r="H87" s="11" t="s">
        <v>135</v>
      </c>
      <c r="I87" s="12">
        <v>2</v>
      </c>
      <c r="J87">
        <f t="shared" si="4"/>
        <v>7.1701195434496281</v>
      </c>
      <c r="K87" s="20">
        <v>1.05</v>
      </c>
      <c r="L87" s="20">
        <v>1.1000000000000001</v>
      </c>
      <c r="M87" s="20">
        <v>1</v>
      </c>
      <c r="N87" s="20">
        <v>1.02</v>
      </c>
      <c r="O87" s="20">
        <v>1.2</v>
      </c>
      <c r="P87" s="20">
        <v>1.2</v>
      </c>
      <c r="Q87">
        <v>1.05</v>
      </c>
      <c r="R87">
        <f t="shared" si="5"/>
        <v>0.14205582952229279</v>
      </c>
    </row>
    <row r="88" spans="1:18" s="12" customFormat="1" ht="16" x14ac:dyDescent="0.2">
      <c r="A88" s="12" t="s">
        <v>97</v>
      </c>
      <c r="B88" s="17">
        <v>405</v>
      </c>
      <c r="C88" s="12" t="s">
        <v>18</v>
      </c>
      <c r="D88" s="12" t="s">
        <v>13</v>
      </c>
      <c r="F88" s="12" t="s">
        <v>12</v>
      </c>
      <c r="G88" s="12" t="s">
        <v>98</v>
      </c>
      <c r="H88" s="11" t="s">
        <v>135</v>
      </c>
      <c r="I88" s="12">
        <v>2</v>
      </c>
      <c r="J88">
        <f t="shared" si="4"/>
        <v>6.0038870671065387</v>
      </c>
      <c r="K88" s="20">
        <v>1.05</v>
      </c>
      <c r="L88" s="20">
        <v>1.1000000000000001</v>
      </c>
      <c r="M88" s="20">
        <v>1</v>
      </c>
      <c r="N88" s="20">
        <v>1.02</v>
      </c>
      <c r="O88" s="20">
        <v>1.2</v>
      </c>
      <c r="P88" s="20">
        <v>1.2</v>
      </c>
      <c r="Q88">
        <v>1.05</v>
      </c>
      <c r="R88">
        <f t="shared" si="5"/>
        <v>0.14205582952229279</v>
      </c>
    </row>
    <row r="89" spans="1:18" s="12" customFormat="1" ht="16" x14ac:dyDescent="0.2">
      <c r="A89" s="12" t="s">
        <v>109</v>
      </c>
      <c r="B89" s="17">
        <v>400</v>
      </c>
      <c r="C89" s="12" t="s">
        <v>18</v>
      </c>
      <c r="D89" s="12" t="s">
        <v>13</v>
      </c>
      <c r="F89" s="12" t="s">
        <v>12</v>
      </c>
      <c r="G89" s="12" t="s">
        <v>47</v>
      </c>
      <c r="H89" s="11" t="s">
        <v>135</v>
      </c>
      <c r="I89" s="12">
        <v>2</v>
      </c>
      <c r="J89">
        <f t="shared" si="4"/>
        <v>5.9914645471079817</v>
      </c>
      <c r="K89" s="20">
        <v>1.05</v>
      </c>
      <c r="L89" s="20">
        <v>1.1000000000000001</v>
      </c>
      <c r="M89" s="20">
        <v>1</v>
      </c>
      <c r="N89" s="20">
        <v>1.02</v>
      </c>
      <c r="O89" s="20">
        <v>1.2</v>
      </c>
      <c r="P89" s="20">
        <v>1.2</v>
      </c>
      <c r="Q89">
        <v>1.05</v>
      </c>
      <c r="R89">
        <f t="shared" si="5"/>
        <v>0.14205582952229279</v>
      </c>
    </row>
    <row r="90" spans="1:18" s="12" customFormat="1" ht="16" x14ac:dyDescent="0.2">
      <c r="A90" s="12" t="s">
        <v>21</v>
      </c>
      <c r="B90" s="17">
        <v>405</v>
      </c>
      <c r="C90" s="12" t="s">
        <v>18</v>
      </c>
      <c r="D90" s="12" t="s">
        <v>13</v>
      </c>
      <c r="F90" s="12" t="s">
        <v>12</v>
      </c>
      <c r="G90" s="12" t="s">
        <v>16</v>
      </c>
      <c r="H90" s="11" t="s">
        <v>135</v>
      </c>
      <c r="I90" s="12">
        <v>2</v>
      </c>
      <c r="J90">
        <f t="shared" si="4"/>
        <v>6.0038870671065387</v>
      </c>
      <c r="K90" s="20">
        <v>1.05</v>
      </c>
      <c r="L90" s="20">
        <v>1.1000000000000001</v>
      </c>
      <c r="M90" s="20">
        <v>1</v>
      </c>
      <c r="N90" s="20">
        <v>1.02</v>
      </c>
      <c r="O90" s="20">
        <v>1.2</v>
      </c>
      <c r="P90" s="20">
        <v>1.2</v>
      </c>
      <c r="Q90">
        <v>1.05</v>
      </c>
      <c r="R90">
        <f t="shared" si="5"/>
        <v>0.14205582952229279</v>
      </c>
    </row>
    <row r="91" spans="1:18" s="12" customFormat="1" ht="16" x14ac:dyDescent="0.2">
      <c r="A91" s="12" t="s">
        <v>108</v>
      </c>
      <c r="B91" s="17">
        <v>1000</v>
      </c>
      <c r="C91" s="12" t="s">
        <v>18</v>
      </c>
      <c r="D91" s="12" t="s">
        <v>13</v>
      </c>
      <c r="F91" s="12" t="s">
        <v>12</v>
      </c>
      <c r="G91" s="12" t="s">
        <v>45</v>
      </c>
      <c r="H91" s="11" t="s">
        <v>138</v>
      </c>
      <c r="I91" s="12">
        <v>2</v>
      </c>
      <c r="J91">
        <f t="shared" si="4"/>
        <v>6.9077552789821368</v>
      </c>
      <c r="K91" s="20">
        <v>1.05</v>
      </c>
      <c r="L91" s="20">
        <v>1.1000000000000001</v>
      </c>
      <c r="M91" s="20">
        <v>1</v>
      </c>
      <c r="N91" s="20">
        <v>1.02</v>
      </c>
      <c r="O91" s="20">
        <v>1.2</v>
      </c>
      <c r="P91" s="20">
        <v>1.2</v>
      </c>
      <c r="Q91">
        <v>1.05</v>
      </c>
      <c r="R91">
        <f t="shared" si="5"/>
        <v>0.14205582952229279</v>
      </c>
    </row>
    <row r="92" spans="1:18" s="12" customFormat="1" ht="16" x14ac:dyDescent="0.2">
      <c r="A92" s="12" t="s">
        <v>97</v>
      </c>
      <c r="B92" s="17">
        <v>1500</v>
      </c>
      <c r="C92" s="12" t="s">
        <v>18</v>
      </c>
      <c r="D92" s="12" t="s">
        <v>13</v>
      </c>
      <c r="F92" s="12" t="s">
        <v>12</v>
      </c>
      <c r="G92" s="12" t="s">
        <v>98</v>
      </c>
      <c r="H92" s="11" t="s">
        <v>138</v>
      </c>
      <c r="I92" s="12">
        <v>2</v>
      </c>
      <c r="J92">
        <f t="shared" si="4"/>
        <v>7.3132203870903014</v>
      </c>
      <c r="K92" s="20">
        <v>1.05</v>
      </c>
      <c r="L92" s="20">
        <v>1.1000000000000001</v>
      </c>
      <c r="M92" s="20">
        <v>1</v>
      </c>
      <c r="N92" s="20">
        <v>1.02</v>
      </c>
      <c r="O92" s="20">
        <v>1.2</v>
      </c>
      <c r="P92" s="20">
        <v>1.2</v>
      </c>
      <c r="Q92">
        <v>1.05</v>
      </c>
      <c r="R92">
        <f t="shared" si="5"/>
        <v>0.14205582952229279</v>
      </c>
    </row>
    <row r="93" spans="1:18" s="12" customFormat="1" ht="16" x14ac:dyDescent="0.2">
      <c r="A93" s="12" t="s">
        <v>109</v>
      </c>
      <c r="B93" s="17">
        <v>1000</v>
      </c>
      <c r="C93" s="12" t="s">
        <v>18</v>
      </c>
      <c r="D93" s="12" t="s">
        <v>13</v>
      </c>
      <c r="F93" s="12" t="s">
        <v>12</v>
      </c>
      <c r="G93" s="12" t="s">
        <v>47</v>
      </c>
      <c r="H93" s="11" t="s">
        <v>138</v>
      </c>
      <c r="I93" s="12">
        <v>2</v>
      </c>
      <c r="J93">
        <f t="shared" si="4"/>
        <v>6.9077552789821368</v>
      </c>
      <c r="K93" s="20">
        <v>1.05</v>
      </c>
      <c r="L93" s="20">
        <v>1.1000000000000001</v>
      </c>
      <c r="M93" s="20">
        <v>1</v>
      </c>
      <c r="N93" s="20">
        <v>1.02</v>
      </c>
      <c r="O93" s="20">
        <v>1.2</v>
      </c>
      <c r="P93" s="20">
        <v>1.2</v>
      </c>
      <c r="Q93">
        <v>1.05</v>
      </c>
      <c r="R93">
        <f t="shared" si="5"/>
        <v>0.14205582952229279</v>
      </c>
    </row>
    <row r="94" spans="1:18" s="12" customFormat="1" ht="16" x14ac:dyDescent="0.2">
      <c r="A94" s="12" t="s">
        <v>21</v>
      </c>
      <c r="B94" s="17">
        <v>1500</v>
      </c>
      <c r="C94" s="12" t="s">
        <v>18</v>
      </c>
      <c r="D94" s="12" t="s">
        <v>13</v>
      </c>
      <c r="F94" s="12" t="s">
        <v>12</v>
      </c>
      <c r="G94" s="12" t="s">
        <v>16</v>
      </c>
      <c r="H94" s="11" t="s">
        <v>138</v>
      </c>
      <c r="I94" s="12">
        <v>2</v>
      </c>
      <c r="J94">
        <f t="shared" si="4"/>
        <v>7.3132203870903014</v>
      </c>
      <c r="K94" s="20">
        <v>1.05</v>
      </c>
      <c r="L94" s="20">
        <v>1.1000000000000001</v>
      </c>
      <c r="M94" s="20">
        <v>1</v>
      </c>
      <c r="N94" s="20">
        <v>1.02</v>
      </c>
      <c r="O94" s="20">
        <v>1.2</v>
      </c>
      <c r="P94" s="20">
        <v>1.2</v>
      </c>
      <c r="Q94">
        <v>1.05</v>
      </c>
      <c r="R94">
        <f t="shared" si="5"/>
        <v>0.14205582952229279</v>
      </c>
    </row>
    <row r="95" spans="1:18" s="12" customFormat="1" ht="16" x14ac:dyDescent="0.2">
      <c r="A95" s="12" t="s">
        <v>97</v>
      </c>
      <c r="B95" s="17">
        <v>511</v>
      </c>
      <c r="C95" s="12" t="s">
        <v>18</v>
      </c>
      <c r="D95" s="12" t="s">
        <v>13</v>
      </c>
      <c r="F95" s="12" t="s">
        <v>12</v>
      </c>
      <c r="G95" s="12" t="s">
        <v>98</v>
      </c>
      <c r="H95" s="11" t="s">
        <v>139</v>
      </c>
      <c r="I95" s="12">
        <v>2</v>
      </c>
      <c r="J95">
        <f t="shared" si="4"/>
        <v>6.2363695902037044</v>
      </c>
      <c r="K95" s="20">
        <v>1.05</v>
      </c>
      <c r="L95" s="20">
        <v>1.1000000000000001</v>
      </c>
      <c r="M95" s="20">
        <v>1</v>
      </c>
      <c r="N95" s="20">
        <v>1.02</v>
      </c>
      <c r="O95" s="20">
        <v>1.2</v>
      </c>
      <c r="P95" s="20">
        <v>1.2</v>
      </c>
      <c r="Q95">
        <v>1.05</v>
      </c>
      <c r="R95">
        <f t="shared" si="5"/>
        <v>0.14205582952229279</v>
      </c>
    </row>
    <row r="96" spans="1:18" s="12" customFormat="1" ht="16" x14ac:dyDescent="0.2">
      <c r="A96" s="12" t="s">
        <v>21</v>
      </c>
      <c r="B96" s="17">
        <v>511</v>
      </c>
      <c r="C96" s="12" t="s">
        <v>18</v>
      </c>
      <c r="D96" s="12" t="s">
        <v>13</v>
      </c>
      <c r="F96" s="12" t="s">
        <v>12</v>
      </c>
      <c r="G96" s="12" t="s">
        <v>16</v>
      </c>
      <c r="H96" s="11" t="s">
        <v>139</v>
      </c>
      <c r="I96" s="12">
        <v>2</v>
      </c>
      <c r="J96">
        <f t="shared" si="4"/>
        <v>6.2363695902037044</v>
      </c>
      <c r="K96" s="20">
        <v>1.05</v>
      </c>
      <c r="L96" s="20">
        <v>1.1000000000000001</v>
      </c>
      <c r="M96" s="20">
        <v>1</v>
      </c>
      <c r="N96" s="20">
        <v>1.02</v>
      </c>
      <c r="O96" s="20">
        <v>1.2</v>
      </c>
      <c r="P96" s="20">
        <v>1.2</v>
      </c>
      <c r="Q96">
        <v>1.05</v>
      </c>
      <c r="R96">
        <f t="shared" si="5"/>
        <v>0.14205582952229279</v>
      </c>
    </row>
    <row r="97" spans="1:20" s="12" customFormat="1" ht="16" x14ac:dyDescent="0.2">
      <c r="A97" s="12" t="s">
        <v>140</v>
      </c>
      <c r="B97" s="17">
        <v>29</v>
      </c>
      <c r="C97" s="12" t="s">
        <v>18</v>
      </c>
      <c r="D97" s="12" t="s">
        <v>141</v>
      </c>
      <c r="F97" s="12" t="s">
        <v>12</v>
      </c>
      <c r="G97" s="12" t="s">
        <v>142</v>
      </c>
      <c r="H97" s="11" t="s">
        <v>139</v>
      </c>
      <c r="I97" s="12">
        <v>2</v>
      </c>
      <c r="J97">
        <f t="shared" si="4"/>
        <v>3.3672958299864741</v>
      </c>
      <c r="K97" s="20">
        <v>1.05</v>
      </c>
      <c r="L97" s="20">
        <v>1.1000000000000001</v>
      </c>
      <c r="M97" s="20">
        <v>1</v>
      </c>
      <c r="N97" s="20">
        <v>1.02</v>
      </c>
      <c r="O97" s="20">
        <v>1.2</v>
      </c>
      <c r="P97" s="20">
        <v>1.2</v>
      </c>
      <c r="Q97">
        <v>1.05</v>
      </c>
      <c r="R97">
        <f t="shared" si="5"/>
        <v>0.14205582952229279</v>
      </c>
    </row>
    <row r="98" spans="1:20" s="12" customFormat="1" ht="16" x14ac:dyDescent="0.2">
      <c r="A98" s="12" t="s">
        <v>109</v>
      </c>
      <c r="B98" s="17">
        <v>2250</v>
      </c>
      <c r="C98" s="12" t="s">
        <v>18</v>
      </c>
      <c r="D98" s="12" t="s">
        <v>13</v>
      </c>
      <c r="F98" s="12" t="s">
        <v>12</v>
      </c>
      <c r="G98" s="12" t="s">
        <v>47</v>
      </c>
      <c r="H98" s="11" t="s">
        <v>143</v>
      </c>
      <c r="I98" s="12">
        <v>2</v>
      </c>
      <c r="J98">
        <f t="shared" si="4"/>
        <v>7.718685495198466</v>
      </c>
      <c r="K98" s="20">
        <v>1.05</v>
      </c>
      <c r="L98" s="20">
        <v>1.1000000000000001</v>
      </c>
      <c r="M98" s="20">
        <v>1</v>
      </c>
      <c r="N98" s="20">
        <v>1.02</v>
      </c>
      <c r="O98" s="20">
        <v>1.2</v>
      </c>
      <c r="P98" s="20">
        <v>1.2</v>
      </c>
      <c r="Q98">
        <v>1.05</v>
      </c>
      <c r="R98">
        <f t="shared" si="5"/>
        <v>0.14205582952229279</v>
      </c>
    </row>
    <row r="99" spans="1:20" s="12" customFormat="1" ht="15.5" customHeight="1" x14ac:dyDescent="0.2">
      <c r="A99" s="29" t="s">
        <v>27</v>
      </c>
      <c r="B99" s="30">
        <v>2250</v>
      </c>
      <c r="C99" s="12" t="s">
        <v>18</v>
      </c>
      <c r="D99" s="12" t="s">
        <v>13</v>
      </c>
      <c r="F99" s="12" t="s">
        <v>12</v>
      </c>
      <c r="G99" s="11" t="s">
        <v>28</v>
      </c>
      <c r="H99" s="11" t="s">
        <v>143</v>
      </c>
      <c r="I99" s="12">
        <v>2</v>
      </c>
      <c r="J99">
        <f t="shared" si="4"/>
        <v>7.718685495198466</v>
      </c>
      <c r="K99" s="20">
        <v>1.05</v>
      </c>
      <c r="L99" s="20">
        <v>1.1000000000000001</v>
      </c>
      <c r="M99" s="20">
        <v>1</v>
      </c>
      <c r="N99" s="20">
        <v>1.02</v>
      </c>
      <c r="O99" s="20">
        <v>1.2</v>
      </c>
      <c r="P99" s="20">
        <v>1.2</v>
      </c>
      <c r="Q99">
        <v>1.05</v>
      </c>
      <c r="R99">
        <f t="shared" si="5"/>
        <v>0.14205582952229279</v>
      </c>
    </row>
    <row r="100" spans="1:20" s="12" customFormat="1" ht="16" x14ac:dyDescent="0.2">
      <c r="A100" s="12" t="s">
        <v>144</v>
      </c>
      <c r="B100" s="30">
        <v>5600</v>
      </c>
      <c r="C100" s="12" t="s">
        <v>53</v>
      </c>
      <c r="D100" s="11" t="s">
        <v>33</v>
      </c>
      <c r="F100" s="12" t="s">
        <v>12</v>
      </c>
      <c r="G100" s="11" t="s">
        <v>145</v>
      </c>
      <c r="H100" s="11" t="s">
        <v>146</v>
      </c>
      <c r="I100" s="12">
        <v>2</v>
      </c>
      <c r="J100">
        <f t="shared" si="4"/>
        <v>8.6305218767232414</v>
      </c>
      <c r="K100" s="20">
        <v>1.05</v>
      </c>
      <c r="L100" s="20">
        <v>1.1000000000000001</v>
      </c>
      <c r="M100" s="20">
        <v>1</v>
      </c>
      <c r="N100" s="20">
        <v>1.02</v>
      </c>
      <c r="O100" s="20">
        <v>1.2</v>
      </c>
      <c r="P100" s="20">
        <v>1.2</v>
      </c>
      <c r="Q100">
        <v>1.05</v>
      </c>
      <c r="R100">
        <f t="shared" si="5"/>
        <v>0.14205582952229279</v>
      </c>
    </row>
    <row r="101" spans="1:20" s="12" customFormat="1" ht="16" x14ac:dyDescent="0.2">
      <c r="A101" s="12" t="s">
        <v>144</v>
      </c>
      <c r="B101" s="30">
        <v>2.2999999999999998</v>
      </c>
      <c r="C101" s="12" t="s">
        <v>53</v>
      </c>
      <c r="D101" s="11" t="s">
        <v>33</v>
      </c>
      <c r="F101" s="12" t="s">
        <v>12</v>
      </c>
      <c r="G101" s="11" t="s">
        <v>145</v>
      </c>
      <c r="H101" s="11" t="s">
        <v>146</v>
      </c>
      <c r="I101" s="12">
        <v>2</v>
      </c>
      <c r="J101">
        <f t="shared" si="4"/>
        <v>0.83290912293510388</v>
      </c>
      <c r="K101" s="20">
        <v>1.05</v>
      </c>
      <c r="L101" s="20">
        <v>1.1000000000000001</v>
      </c>
      <c r="M101" s="20">
        <v>1</v>
      </c>
      <c r="N101" s="20">
        <v>1.02</v>
      </c>
      <c r="O101" s="20">
        <v>1.2</v>
      </c>
      <c r="P101" s="20">
        <v>1.2</v>
      </c>
      <c r="Q101">
        <v>1.05</v>
      </c>
      <c r="R101">
        <f t="shared" si="5"/>
        <v>0.14205582952229279</v>
      </c>
    </row>
    <row r="102" spans="1:20" s="12" customFormat="1" ht="16" x14ac:dyDescent="0.2">
      <c r="A102" s="12" t="s">
        <v>36</v>
      </c>
      <c r="B102" s="17">
        <v>50000</v>
      </c>
      <c r="C102" s="12" t="s">
        <v>18</v>
      </c>
      <c r="D102" s="12" t="s">
        <v>38</v>
      </c>
      <c r="F102" s="12" t="s">
        <v>12</v>
      </c>
      <c r="G102" s="11" t="s">
        <v>39</v>
      </c>
      <c r="H102" s="12" t="s">
        <v>103</v>
      </c>
      <c r="I102" s="12">
        <v>2</v>
      </c>
      <c r="J102">
        <f t="shared" si="4"/>
        <v>10.819778284410283</v>
      </c>
      <c r="K102" s="20">
        <v>1.05</v>
      </c>
      <c r="L102" s="20">
        <v>1.1000000000000001</v>
      </c>
      <c r="M102" s="20">
        <v>1</v>
      </c>
      <c r="N102" s="20">
        <v>1.02</v>
      </c>
      <c r="O102" s="20">
        <v>1.2</v>
      </c>
      <c r="P102" s="20">
        <v>1.2</v>
      </c>
      <c r="Q102">
        <v>1.05</v>
      </c>
      <c r="R102">
        <f t="shared" si="5"/>
        <v>0.14205582952229279</v>
      </c>
    </row>
    <row r="103" spans="1:20" s="12" customFormat="1" ht="16" x14ac:dyDescent="0.2">
      <c r="B103" s="17"/>
      <c r="K103" s="13"/>
      <c r="L103" s="13"/>
      <c r="M103" s="13"/>
      <c r="N103" s="13"/>
      <c r="O103" s="13"/>
      <c r="P103" s="13"/>
    </row>
    <row r="104" spans="1:20" s="12" customFormat="1" ht="16" x14ac:dyDescent="0.2">
      <c r="A104" s="9" t="s">
        <v>1</v>
      </c>
      <c r="B104" s="10" t="s">
        <v>89</v>
      </c>
      <c r="K104" s="25"/>
      <c r="L104" s="26"/>
      <c r="M104" s="13"/>
      <c r="N104" s="13"/>
      <c r="O104" s="13"/>
      <c r="P104" s="13"/>
    </row>
    <row r="105" spans="1:20" s="12" customFormat="1" ht="16" x14ac:dyDescent="0.2">
      <c r="A105" s="14" t="s">
        <v>3</v>
      </c>
      <c r="B105" s="15">
        <v>1</v>
      </c>
      <c r="K105" s="27"/>
      <c r="L105" s="26"/>
      <c r="M105" s="13"/>
      <c r="N105" s="13"/>
      <c r="O105" s="13"/>
      <c r="P105" s="13"/>
    </row>
    <row r="106" spans="1:20" s="12" customFormat="1" ht="16" x14ac:dyDescent="0.2">
      <c r="A106" s="14" t="s">
        <v>11</v>
      </c>
      <c r="B106" s="15" t="s">
        <v>147</v>
      </c>
      <c r="K106" s="13"/>
      <c r="L106" s="26"/>
      <c r="M106" s="13"/>
      <c r="N106" s="13"/>
      <c r="O106" s="13"/>
      <c r="P106" s="13"/>
    </row>
    <row r="107" spans="1:20" s="12" customFormat="1" ht="16" x14ac:dyDescent="0.2">
      <c r="A107" s="14" t="s">
        <v>4</v>
      </c>
      <c r="B107" s="17" t="s">
        <v>90</v>
      </c>
      <c r="K107" s="13"/>
      <c r="L107" s="13"/>
      <c r="M107" s="13"/>
      <c r="N107" s="13"/>
      <c r="O107" s="13"/>
      <c r="P107" s="13"/>
    </row>
    <row r="108" spans="1:20" s="12" customFormat="1" ht="16.25" customHeight="1" x14ac:dyDescent="0.2">
      <c r="A108" s="14" t="s">
        <v>2</v>
      </c>
      <c r="B108" s="15" t="s">
        <v>18</v>
      </c>
      <c r="K108" s="13"/>
      <c r="L108" s="13"/>
      <c r="M108" s="13"/>
      <c r="N108" s="13"/>
      <c r="O108" s="13"/>
      <c r="P108" s="13"/>
    </row>
    <row r="109" spans="1:20" s="12" customFormat="1" ht="16" x14ac:dyDescent="0.2">
      <c r="A109" s="14" t="s">
        <v>6</v>
      </c>
      <c r="B109" s="17" t="s">
        <v>13</v>
      </c>
      <c r="H109" s="18"/>
      <c r="I109" s="18"/>
      <c r="K109" s="13"/>
      <c r="L109" s="13"/>
      <c r="M109" s="13"/>
      <c r="N109" s="13"/>
      <c r="O109" s="13"/>
      <c r="P109" s="13"/>
    </row>
    <row r="110" spans="1:20" s="12" customFormat="1" ht="16" x14ac:dyDescent="0.2">
      <c r="A110" s="18" t="s">
        <v>7</v>
      </c>
      <c r="B110" s="10"/>
      <c r="C110" s="18"/>
      <c r="D110" s="18"/>
      <c r="E110" s="18"/>
      <c r="F110" s="18"/>
      <c r="G110" s="18"/>
      <c r="H110" s="11"/>
      <c r="I110" s="11"/>
      <c r="K110" s="13"/>
      <c r="L110" s="13"/>
      <c r="M110" s="13"/>
      <c r="N110" s="13"/>
      <c r="O110" s="13"/>
      <c r="P110" s="13"/>
    </row>
    <row r="111" spans="1:20" s="12" customFormat="1" ht="16" x14ac:dyDescent="0.2">
      <c r="A111" s="18" t="s">
        <v>8</v>
      </c>
      <c r="B111" s="10" t="s">
        <v>9</v>
      </c>
      <c r="C111" s="18" t="s">
        <v>2</v>
      </c>
      <c r="D111" s="18" t="s">
        <v>6</v>
      </c>
      <c r="E111" s="24" t="s">
        <v>10</v>
      </c>
      <c r="F111" s="18" t="s">
        <v>5</v>
      </c>
      <c r="G111" s="18" t="s">
        <v>4</v>
      </c>
      <c r="H111" s="24" t="s">
        <v>11</v>
      </c>
      <c r="I111" s="18" t="s">
        <v>54</v>
      </c>
      <c r="J111" s="8" t="s">
        <v>55</v>
      </c>
      <c r="K111" s="19" t="s">
        <v>56</v>
      </c>
      <c r="L111" s="19" t="s">
        <v>57</v>
      </c>
      <c r="M111" s="19" t="s">
        <v>58</v>
      </c>
      <c r="N111" s="19" t="s">
        <v>59</v>
      </c>
      <c r="O111" s="19" t="s">
        <v>60</v>
      </c>
      <c r="P111" s="19" t="s">
        <v>61</v>
      </c>
      <c r="Q111" s="8" t="s">
        <v>62</v>
      </c>
      <c r="R111" s="8" t="s">
        <v>63</v>
      </c>
      <c r="S111" s="18" t="s">
        <v>64</v>
      </c>
      <c r="T111" s="8" t="s">
        <v>65</v>
      </c>
    </row>
    <row r="112" spans="1:20" s="12" customFormat="1" ht="16" x14ac:dyDescent="0.2">
      <c r="A112" s="17" t="str">
        <f>B104</f>
        <v>iridium production</v>
      </c>
      <c r="B112" s="17">
        <v>1</v>
      </c>
      <c r="C112" s="12" t="s">
        <v>18</v>
      </c>
      <c r="D112" s="12" t="s">
        <v>13</v>
      </c>
      <c r="E112" s="11"/>
      <c r="F112" s="12" t="s">
        <v>17</v>
      </c>
      <c r="G112" s="17" t="str">
        <f>B107</f>
        <v>iridium</v>
      </c>
      <c r="H112" s="11"/>
      <c r="I112" s="11"/>
      <c r="J112" s="11"/>
      <c r="K112" s="13"/>
      <c r="L112" s="13"/>
      <c r="M112" s="13"/>
      <c r="N112" s="13"/>
      <c r="O112" s="13"/>
      <c r="P112" s="13"/>
      <c r="T112" s="12" t="s">
        <v>148</v>
      </c>
    </row>
    <row r="113" spans="1:18" s="12" customFormat="1" ht="16" x14ac:dyDescent="0.2">
      <c r="A113" s="12" t="s">
        <v>149</v>
      </c>
      <c r="B113" s="17">
        <v>7.8099999999999989E-2</v>
      </c>
      <c r="D113" s="12" t="s">
        <v>13</v>
      </c>
      <c r="E113" s="12" t="s">
        <v>44</v>
      </c>
      <c r="F113" s="12" t="s">
        <v>15</v>
      </c>
      <c r="I113" s="12">
        <v>2</v>
      </c>
      <c r="J113">
        <f t="shared" ref="J113:J144" si="6">LN(B113)</f>
        <v>-2.549765222136497</v>
      </c>
      <c r="K113" s="20">
        <v>1.5</v>
      </c>
      <c r="L113" s="20">
        <v>1.2</v>
      </c>
      <c r="M113" s="20">
        <v>1.5</v>
      </c>
      <c r="N113" s="20">
        <v>1.1000000000000001</v>
      </c>
      <c r="O113" s="20">
        <v>2</v>
      </c>
      <c r="P113" s="20">
        <v>1.2</v>
      </c>
      <c r="Q113" s="20">
        <v>1.5</v>
      </c>
      <c r="R113">
        <f t="shared" ref="R113:R144" si="7">LN(SQRT(EXP(
SQRT(
+POWER(LN(K113),2)
+POWER(LN(L113),2)
+POWER(LN(M113),2)
+POWER(LN(N113),2)
+POWER(LN(O113),2)
+POWER(LN(P113),2)
+POWER(LN(Q113),2)
)
)))</f>
        <v>0.51215847306170115</v>
      </c>
    </row>
    <row r="114" spans="1:18" s="12" customFormat="1" ht="16" x14ac:dyDescent="0.2">
      <c r="A114" s="12" t="s">
        <v>150</v>
      </c>
      <c r="B114" s="17">
        <v>19.13</v>
      </c>
      <c r="D114" s="12" t="s">
        <v>13</v>
      </c>
      <c r="E114" s="12" t="s">
        <v>44</v>
      </c>
      <c r="F114" s="12" t="s">
        <v>15</v>
      </c>
      <c r="I114" s="12">
        <v>2</v>
      </c>
      <c r="J114">
        <f t="shared" si="6"/>
        <v>2.9512577834521614</v>
      </c>
      <c r="K114" s="20">
        <v>1.5</v>
      </c>
      <c r="L114" s="20">
        <v>1.2</v>
      </c>
      <c r="M114" s="20">
        <v>1.5</v>
      </c>
      <c r="N114" s="20">
        <v>1.1000000000000001</v>
      </c>
      <c r="O114" s="20">
        <v>2</v>
      </c>
      <c r="P114" s="20">
        <v>1.2</v>
      </c>
      <c r="Q114" s="20">
        <v>1.5</v>
      </c>
      <c r="R114">
        <f t="shared" si="7"/>
        <v>0.51215847306170115</v>
      </c>
    </row>
    <row r="115" spans="1:18" s="12" customFormat="1" ht="16" x14ac:dyDescent="0.2">
      <c r="A115" s="12" t="s">
        <v>151</v>
      </c>
      <c r="B115" s="17">
        <v>8.1000000000000006E-4</v>
      </c>
      <c r="D115" s="12" t="s">
        <v>13</v>
      </c>
      <c r="E115" s="12" t="s">
        <v>44</v>
      </c>
      <c r="F115" s="12" t="s">
        <v>15</v>
      </c>
      <c r="I115" s="12">
        <v>2</v>
      </c>
      <c r="J115">
        <f t="shared" si="6"/>
        <v>-7.1184763102977895</v>
      </c>
      <c r="K115" s="20">
        <v>1.5</v>
      </c>
      <c r="L115" s="20">
        <v>1.2</v>
      </c>
      <c r="M115" s="20">
        <v>1.5</v>
      </c>
      <c r="N115" s="20">
        <v>1.1000000000000001</v>
      </c>
      <c r="O115" s="20">
        <v>2</v>
      </c>
      <c r="P115" s="20">
        <v>1.2</v>
      </c>
      <c r="Q115" s="20">
        <v>1.5</v>
      </c>
      <c r="R115">
        <f t="shared" si="7"/>
        <v>0.51215847306170115</v>
      </c>
    </row>
    <row r="116" spans="1:18" s="12" customFormat="1" ht="16" x14ac:dyDescent="0.2">
      <c r="A116" s="12" t="s">
        <v>152</v>
      </c>
      <c r="B116" s="17">
        <v>6.9299999999999995E-3</v>
      </c>
      <c r="D116" s="12" t="s">
        <v>13</v>
      </c>
      <c r="E116" s="12" t="s">
        <v>44</v>
      </c>
      <c r="F116" s="12" t="s">
        <v>15</v>
      </c>
      <c r="I116" s="12">
        <v>2</v>
      </c>
      <c r="J116">
        <f t="shared" si="6"/>
        <v>-4.9718954657803254</v>
      </c>
      <c r="K116" s="20">
        <v>1.5</v>
      </c>
      <c r="L116" s="20">
        <v>1.2</v>
      </c>
      <c r="M116" s="20">
        <v>1.5</v>
      </c>
      <c r="N116" s="20">
        <v>1.1000000000000001</v>
      </c>
      <c r="O116" s="20">
        <v>2</v>
      </c>
      <c r="P116" s="20">
        <v>1.2</v>
      </c>
      <c r="Q116" s="20">
        <v>5</v>
      </c>
      <c r="R116">
        <f t="shared" si="7"/>
        <v>0.93208283513358414</v>
      </c>
    </row>
    <row r="117" spans="1:18" s="12" customFormat="1" ht="16" x14ac:dyDescent="0.2">
      <c r="A117" s="12" t="s">
        <v>153</v>
      </c>
      <c r="B117" s="17">
        <v>7.1589999999999998</v>
      </c>
      <c r="D117" s="12" t="s">
        <v>13</v>
      </c>
      <c r="E117" s="12" t="s">
        <v>44</v>
      </c>
      <c r="F117" s="12" t="s">
        <v>15</v>
      </c>
      <c r="I117" s="12">
        <v>2</v>
      </c>
      <c r="J117">
        <f t="shared" si="6"/>
        <v>1.9683703064140479</v>
      </c>
      <c r="K117" s="20">
        <v>1.5</v>
      </c>
      <c r="L117" s="20">
        <v>1.2</v>
      </c>
      <c r="M117" s="20">
        <v>1.5</v>
      </c>
      <c r="N117" s="20">
        <v>1.1000000000000001</v>
      </c>
      <c r="O117" s="20">
        <v>2</v>
      </c>
      <c r="P117" s="20">
        <v>1.2</v>
      </c>
      <c r="Q117" s="20">
        <v>5</v>
      </c>
      <c r="R117">
        <f t="shared" si="7"/>
        <v>0.93208283513358414</v>
      </c>
    </row>
    <row r="118" spans="1:18" s="12" customFormat="1" ht="16" x14ac:dyDescent="0.2">
      <c r="A118" s="12" t="s">
        <v>154</v>
      </c>
      <c r="B118" s="17">
        <v>11146.616</v>
      </c>
      <c r="D118" s="12" t="s">
        <v>13</v>
      </c>
      <c r="E118" s="12" t="s">
        <v>44</v>
      </c>
      <c r="F118" s="12" t="s">
        <v>15</v>
      </c>
      <c r="I118" s="12">
        <v>2</v>
      </c>
      <c r="J118">
        <f t="shared" si="6"/>
        <v>9.3188912330656528</v>
      </c>
      <c r="K118" s="20">
        <v>1.5</v>
      </c>
      <c r="L118" s="20">
        <v>1.2</v>
      </c>
      <c r="M118" s="20">
        <v>1.5</v>
      </c>
      <c r="N118" s="20">
        <v>1.1000000000000001</v>
      </c>
      <c r="O118" s="20">
        <v>2</v>
      </c>
      <c r="P118" s="20">
        <v>1.2</v>
      </c>
      <c r="Q118" s="20">
        <v>1.05</v>
      </c>
      <c r="R118">
        <f t="shared" si="7"/>
        <v>0.47095746419981693</v>
      </c>
    </row>
    <row r="119" spans="1:18" s="12" customFormat="1" ht="16" x14ac:dyDescent="0.2">
      <c r="A119" s="12" t="s">
        <v>155</v>
      </c>
      <c r="B119" s="17">
        <v>412.19600000000003</v>
      </c>
      <c r="D119" s="12" t="s">
        <v>13</v>
      </c>
      <c r="E119" s="12" t="s">
        <v>44</v>
      </c>
      <c r="F119" s="12" t="s">
        <v>15</v>
      </c>
      <c r="I119" s="12">
        <v>2</v>
      </c>
      <c r="J119">
        <f t="shared" si="6"/>
        <v>6.0214989643821033</v>
      </c>
      <c r="K119" s="20">
        <v>1.5</v>
      </c>
      <c r="L119" s="20">
        <v>1.2</v>
      </c>
      <c r="M119" s="20">
        <v>1.5</v>
      </c>
      <c r="N119" s="20">
        <v>1.1000000000000001</v>
      </c>
      <c r="O119" s="20">
        <v>2</v>
      </c>
      <c r="P119" s="20">
        <v>1.2</v>
      </c>
      <c r="Q119" s="20">
        <v>1.05</v>
      </c>
      <c r="R119">
        <f t="shared" si="7"/>
        <v>0.47095746419981693</v>
      </c>
    </row>
    <row r="120" spans="1:18" s="12" customFormat="1" ht="16" x14ac:dyDescent="0.2">
      <c r="A120" s="12" t="s">
        <v>156</v>
      </c>
      <c r="B120" s="17">
        <v>8.7600000000000004E-8</v>
      </c>
      <c r="D120" s="12" t="s">
        <v>13</v>
      </c>
      <c r="E120" s="12" t="s">
        <v>44</v>
      </c>
      <c r="F120" s="12" t="s">
        <v>15</v>
      </c>
      <c r="I120" s="12">
        <v>2</v>
      </c>
      <c r="J120">
        <f t="shared" si="6"/>
        <v>-16.250484839004066</v>
      </c>
      <c r="K120" s="20">
        <v>1.5</v>
      </c>
      <c r="L120" s="20">
        <v>1.2</v>
      </c>
      <c r="M120" s="20">
        <v>1.5</v>
      </c>
      <c r="N120" s="20">
        <v>1.1000000000000001</v>
      </c>
      <c r="O120" s="20">
        <v>2</v>
      </c>
      <c r="P120" s="20">
        <v>1.2</v>
      </c>
      <c r="Q120" s="20">
        <v>1.5</v>
      </c>
      <c r="R120">
        <f t="shared" si="7"/>
        <v>0.51215847306170115</v>
      </c>
    </row>
    <row r="121" spans="1:18" s="12" customFormat="1" ht="16" x14ac:dyDescent="0.2">
      <c r="A121" s="12" t="s">
        <v>157</v>
      </c>
      <c r="B121" s="17">
        <v>5.7299999999999999E-9</v>
      </c>
      <c r="D121" s="12" t="s">
        <v>13</v>
      </c>
      <c r="E121" s="12" t="s">
        <v>44</v>
      </c>
      <c r="F121" s="12" t="s">
        <v>15</v>
      </c>
      <c r="I121" s="12">
        <v>2</v>
      </c>
      <c r="J121">
        <f t="shared" si="6"/>
        <v>-18.977550306219761</v>
      </c>
      <c r="K121" s="20">
        <v>1.5</v>
      </c>
      <c r="L121" s="20">
        <v>1.2</v>
      </c>
      <c r="M121" s="20">
        <v>1.5</v>
      </c>
      <c r="N121" s="20">
        <v>1.1000000000000001</v>
      </c>
      <c r="O121" s="20">
        <v>2</v>
      </c>
      <c r="P121" s="20">
        <v>1.2</v>
      </c>
      <c r="Q121" s="20">
        <v>1.5</v>
      </c>
      <c r="R121">
        <f t="shared" si="7"/>
        <v>0.51215847306170115</v>
      </c>
    </row>
    <row r="122" spans="1:18" s="12" customFormat="1" ht="16" x14ac:dyDescent="0.2">
      <c r="A122" s="12" t="s">
        <v>158</v>
      </c>
      <c r="B122" s="17">
        <v>5.5599999999999998E-3</v>
      </c>
      <c r="D122" s="12" t="s">
        <v>13</v>
      </c>
      <c r="E122" s="12" t="s">
        <v>44</v>
      </c>
      <c r="F122" s="12" t="s">
        <v>15</v>
      </c>
      <c r="I122" s="12">
        <v>2</v>
      </c>
      <c r="J122">
        <f t="shared" si="6"/>
        <v>-5.1921571707196463</v>
      </c>
      <c r="K122" s="20">
        <v>1.5</v>
      </c>
      <c r="L122" s="20">
        <v>1.2</v>
      </c>
      <c r="M122" s="20">
        <v>1.5</v>
      </c>
      <c r="N122" s="20">
        <v>1.1000000000000001</v>
      </c>
      <c r="O122" s="20">
        <v>2</v>
      </c>
      <c r="P122" s="20">
        <v>1.2</v>
      </c>
      <c r="Q122" s="20">
        <v>1.5</v>
      </c>
      <c r="R122">
        <f t="shared" si="7"/>
        <v>0.51215847306170115</v>
      </c>
    </row>
    <row r="123" spans="1:18" s="12" customFormat="1" ht="16" x14ac:dyDescent="0.2">
      <c r="A123" s="12" t="s">
        <v>159</v>
      </c>
      <c r="B123" s="17">
        <v>36.700000000000003</v>
      </c>
      <c r="D123" s="12" t="s">
        <v>13</v>
      </c>
      <c r="E123" s="12" t="s">
        <v>44</v>
      </c>
      <c r="F123" s="12" t="s">
        <v>15</v>
      </c>
      <c r="I123" s="12">
        <v>2</v>
      </c>
      <c r="J123">
        <f t="shared" si="6"/>
        <v>3.6027767550605247</v>
      </c>
      <c r="K123" s="20">
        <v>1.5</v>
      </c>
      <c r="L123" s="20">
        <v>1.2</v>
      </c>
      <c r="M123" s="20">
        <v>1.5</v>
      </c>
      <c r="N123" s="20">
        <v>1.1000000000000001</v>
      </c>
      <c r="O123" s="20">
        <v>2</v>
      </c>
      <c r="P123" s="20">
        <v>1.2</v>
      </c>
      <c r="Q123" s="20">
        <v>2</v>
      </c>
      <c r="R123">
        <f t="shared" si="7"/>
        <v>0.58422518478336083</v>
      </c>
    </row>
    <row r="124" spans="1:18" s="12" customFormat="1" ht="16" x14ac:dyDescent="0.2">
      <c r="A124" s="12" t="s">
        <v>160</v>
      </c>
      <c r="B124" s="17">
        <v>4.8600000000000004E-2</v>
      </c>
      <c r="D124" s="12" t="s">
        <v>13</v>
      </c>
      <c r="E124" s="12" t="s">
        <v>44</v>
      </c>
      <c r="F124" s="12" t="s">
        <v>15</v>
      </c>
      <c r="I124" s="12">
        <v>2</v>
      </c>
      <c r="J124">
        <f t="shared" si="6"/>
        <v>-3.0241317480756891</v>
      </c>
      <c r="K124" s="20">
        <v>1.5</v>
      </c>
      <c r="L124" s="20">
        <v>1.2</v>
      </c>
      <c r="M124" s="20">
        <v>1.5</v>
      </c>
      <c r="N124" s="20">
        <v>1.1000000000000001</v>
      </c>
      <c r="O124" s="20">
        <v>2</v>
      </c>
      <c r="P124" s="20">
        <v>1.2</v>
      </c>
      <c r="Q124" s="20">
        <v>1.5</v>
      </c>
      <c r="R124">
        <f t="shared" si="7"/>
        <v>0.51215847306170115</v>
      </c>
    </row>
    <row r="125" spans="1:18" s="12" customFormat="1" ht="16" x14ac:dyDescent="0.2">
      <c r="A125" s="12" t="s">
        <v>161</v>
      </c>
      <c r="B125" s="17">
        <v>1.9100000000000002E-2</v>
      </c>
      <c r="D125" s="12" t="s">
        <v>13</v>
      </c>
      <c r="E125" s="12" t="s">
        <v>44</v>
      </c>
      <c r="F125" s="12" t="s">
        <v>15</v>
      </c>
      <c r="I125" s="12">
        <v>2</v>
      </c>
      <c r="J125">
        <f t="shared" si="6"/>
        <v>-3.9580669439295528</v>
      </c>
      <c r="K125" s="20">
        <v>1.5</v>
      </c>
      <c r="L125" s="20">
        <v>1.2</v>
      </c>
      <c r="M125" s="20">
        <v>1.5</v>
      </c>
      <c r="N125" s="20">
        <v>1.1000000000000001</v>
      </c>
      <c r="O125" s="20">
        <v>2</v>
      </c>
      <c r="P125" s="20">
        <v>1.2</v>
      </c>
      <c r="Q125" s="20">
        <v>1.5</v>
      </c>
      <c r="R125">
        <f t="shared" si="7"/>
        <v>0.51215847306170115</v>
      </c>
    </row>
    <row r="126" spans="1:18" s="12" customFormat="1" ht="16" x14ac:dyDescent="0.2">
      <c r="A126" s="12" t="s">
        <v>162</v>
      </c>
      <c r="B126" s="17">
        <v>0.499</v>
      </c>
      <c r="D126" s="12" t="s">
        <v>13</v>
      </c>
      <c r="E126" s="12" t="s">
        <v>44</v>
      </c>
      <c r="F126" s="12" t="s">
        <v>15</v>
      </c>
      <c r="I126" s="12">
        <v>2</v>
      </c>
      <c r="J126">
        <f t="shared" si="6"/>
        <v>-0.69514918323061836</v>
      </c>
      <c r="K126" s="20">
        <v>1.5</v>
      </c>
      <c r="L126" s="20">
        <v>1.2</v>
      </c>
      <c r="M126" s="20">
        <v>1.5</v>
      </c>
      <c r="N126" s="20">
        <v>1.1000000000000001</v>
      </c>
      <c r="O126" s="20">
        <v>2</v>
      </c>
      <c r="P126" s="20">
        <v>1.2</v>
      </c>
      <c r="Q126" s="20">
        <v>1.5</v>
      </c>
      <c r="R126">
        <f t="shared" si="7"/>
        <v>0.51215847306170115</v>
      </c>
    </row>
    <row r="127" spans="1:18" s="12" customFormat="1" ht="16" x14ac:dyDescent="0.2">
      <c r="A127" s="12" t="s">
        <v>163</v>
      </c>
      <c r="B127" s="17">
        <v>4.6999999999999999E-9</v>
      </c>
      <c r="D127" s="12" t="s">
        <v>13</v>
      </c>
      <c r="E127" s="12" t="s">
        <v>44</v>
      </c>
      <c r="F127" s="12" t="s">
        <v>15</v>
      </c>
      <c r="I127" s="12">
        <v>2</v>
      </c>
      <c r="J127">
        <f t="shared" si="6"/>
        <v>-19.175703328230398</v>
      </c>
      <c r="K127" s="20">
        <v>1.5</v>
      </c>
      <c r="L127" s="20">
        <v>1.2</v>
      </c>
      <c r="M127" s="20">
        <v>1.5</v>
      </c>
      <c r="N127" s="20">
        <v>1.1000000000000001</v>
      </c>
      <c r="O127" s="20">
        <v>2</v>
      </c>
      <c r="P127" s="20">
        <v>1.2</v>
      </c>
      <c r="Q127" s="20">
        <v>1.5</v>
      </c>
      <c r="R127">
        <f t="shared" si="7"/>
        <v>0.51215847306170115</v>
      </c>
    </row>
    <row r="128" spans="1:18" s="12" customFormat="1" ht="16" x14ac:dyDescent="0.2">
      <c r="A128" s="12" t="s">
        <v>164</v>
      </c>
      <c r="B128" s="17">
        <v>4.87E-2</v>
      </c>
      <c r="D128" s="12" t="s">
        <v>13</v>
      </c>
      <c r="E128" s="12" t="s">
        <v>44</v>
      </c>
      <c r="F128" s="12" t="s">
        <v>15</v>
      </c>
      <c r="I128" s="12">
        <v>2</v>
      </c>
      <c r="J128">
        <f t="shared" si="6"/>
        <v>-3.0220762488935931</v>
      </c>
      <c r="K128" s="20">
        <v>1.5</v>
      </c>
      <c r="L128" s="20">
        <v>1.2</v>
      </c>
      <c r="M128" s="20">
        <v>1.5</v>
      </c>
      <c r="N128" s="20">
        <v>1.1000000000000001</v>
      </c>
      <c r="O128" s="20">
        <v>2</v>
      </c>
      <c r="P128" s="20">
        <v>1.2</v>
      </c>
      <c r="Q128" s="20">
        <v>1.5</v>
      </c>
      <c r="R128">
        <f t="shared" si="7"/>
        <v>0.51215847306170115</v>
      </c>
    </row>
    <row r="129" spans="1:18" s="12" customFormat="1" ht="16" x14ac:dyDescent="0.2">
      <c r="A129" s="12" t="s">
        <v>165</v>
      </c>
      <c r="B129" s="17">
        <v>2.1E-7</v>
      </c>
      <c r="D129" s="12" t="s">
        <v>13</v>
      </c>
      <c r="E129" s="12" t="s">
        <v>44</v>
      </c>
      <c r="F129" s="12" t="s">
        <v>15</v>
      </c>
      <c r="I129" s="12">
        <v>2</v>
      </c>
      <c r="J129">
        <f t="shared" si="6"/>
        <v>-15.376158306228943</v>
      </c>
      <c r="K129" s="20">
        <v>1.5</v>
      </c>
      <c r="L129" s="20">
        <v>1.2</v>
      </c>
      <c r="M129" s="20">
        <v>1.5</v>
      </c>
      <c r="N129" s="20">
        <v>1.1000000000000001</v>
      </c>
      <c r="O129" s="20">
        <v>2</v>
      </c>
      <c r="P129" s="20">
        <v>1.2</v>
      </c>
      <c r="Q129" s="20">
        <v>1.5</v>
      </c>
      <c r="R129">
        <f t="shared" si="7"/>
        <v>0.51215847306170115</v>
      </c>
    </row>
    <row r="130" spans="1:18" s="12" customFormat="1" ht="16" x14ac:dyDescent="0.2">
      <c r="A130" s="12" t="s">
        <v>166</v>
      </c>
      <c r="B130" s="17">
        <v>2.5600000000000001E-2</v>
      </c>
      <c r="D130" s="12" t="s">
        <v>13</v>
      </c>
      <c r="E130" s="12" t="s">
        <v>44</v>
      </c>
      <c r="F130" s="12" t="s">
        <v>15</v>
      </c>
      <c r="I130" s="12">
        <v>2</v>
      </c>
      <c r="J130">
        <f t="shared" si="6"/>
        <v>-3.6651629274966204</v>
      </c>
      <c r="K130" s="20">
        <v>1.5</v>
      </c>
      <c r="L130" s="20">
        <v>1.2</v>
      </c>
      <c r="M130" s="20">
        <v>1.5</v>
      </c>
      <c r="N130" s="20">
        <v>1.1000000000000001</v>
      </c>
      <c r="O130" s="20">
        <v>2</v>
      </c>
      <c r="P130" s="20">
        <v>1.2</v>
      </c>
      <c r="Q130" s="20">
        <v>5</v>
      </c>
      <c r="R130">
        <f t="shared" si="7"/>
        <v>0.93208283513358414</v>
      </c>
    </row>
    <row r="131" spans="1:18" s="12" customFormat="1" ht="16" x14ac:dyDescent="0.2">
      <c r="A131" s="12" t="s">
        <v>167</v>
      </c>
      <c r="B131" s="17">
        <v>1.06</v>
      </c>
      <c r="D131" s="12" t="s">
        <v>13</v>
      </c>
      <c r="E131" s="12" t="s">
        <v>44</v>
      </c>
      <c r="F131" s="12" t="s">
        <v>15</v>
      </c>
      <c r="I131" s="12">
        <v>2</v>
      </c>
      <c r="J131">
        <f t="shared" si="6"/>
        <v>5.8268908123975824E-2</v>
      </c>
      <c r="K131" s="20">
        <v>1.5</v>
      </c>
      <c r="L131" s="20">
        <v>1.2</v>
      </c>
      <c r="M131" s="20">
        <v>1.5</v>
      </c>
      <c r="N131" s="20">
        <v>1.1000000000000001</v>
      </c>
      <c r="O131" s="20">
        <v>2</v>
      </c>
      <c r="P131" s="20">
        <v>1.2</v>
      </c>
      <c r="Q131" s="20">
        <v>1.5</v>
      </c>
      <c r="R131">
        <f t="shared" si="7"/>
        <v>0.51215847306170115</v>
      </c>
    </row>
    <row r="132" spans="1:18" s="12" customFormat="1" ht="16" x14ac:dyDescent="0.2">
      <c r="A132" s="12" t="s">
        <v>168</v>
      </c>
      <c r="B132" s="17">
        <v>0.35199999999999998</v>
      </c>
      <c r="D132" s="12" t="s">
        <v>13</v>
      </c>
      <c r="E132" s="12" t="s">
        <v>44</v>
      </c>
      <c r="F132" s="12" t="s">
        <v>15</v>
      </c>
      <c r="I132" s="12">
        <v>2</v>
      </c>
      <c r="J132">
        <f t="shared" si="6"/>
        <v>-1.04412410338404</v>
      </c>
      <c r="K132" s="20">
        <v>1.5</v>
      </c>
      <c r="L132" s="20">
        <v>1.2</v>
      </c>
      <c r="M132" s="20">
        <v>1.5</v>
      </c>
      <c r="N132" s="20">
        <v>1.1000000000000001</v>
      </c>
      <c r="O132" s="20">
        <v>2</v>
      </c>
      <c r="P132" s="20">
        <v>1.2</v>
      </c>
      <c r="Q132" s="20">
        <v>1.5</v>
      </c>
      <c r="R132">
        <f t="shared" si="7"/>
        <v>0.51215847306170115</v>
      </c>
    </row>
    <row r="133" spans="1:18" s="12" customFormat="1" ht="16" x14ac:dyDescent="0.2">
      <c r="A133" s="12" t="s">
        <v>169</v>
      </c>
      <c r="B133" s="17">
        <v>2.69E-2</v>
      </c>
      <c r="D133" s="12" t="s">
        <v>13</v>
      </c>
      <c r="E133" s="12" t="s">
        <v>44</v>
      </c>
      <c r="F133" s="12" t="s">
        <v>15</v>
      </c>
      <c r="I133" s="12">
        <v>2</v>
      </c>
      <c r="J133">
        <f t="shared" si="6"/>
        <v>-3.6156289923743437</v>
      </c>
      <c r="K133" s="20">
        <v>1.5</v>
      </c>
      <c r="L133" s="20">
        <v>1.2</v>
      </c>
      <c r="M133" s="20">
        <v>1.5</v>
      </c>
      <c r="N133" s="20">
        <v>1.1000000000000001</v>
      </c>
      <c r="O133" s="20">
        <v>2</v>
      </c>
      <c r="P133" s="20">
        <v>1.2</v>
      </c>
      <c r="Q133" s="20">
        <v>5</v>
      </c>
      <c r="R133">
        <f t="shared" si="7"/>
        <v>0.93208283513358414</v>
      </c>
    </row>
    <row r="134" spans="1:18" s="12" customFormat="1" ht="16" x14ac:dyDescent="0.2">
      <c r="A134" s="12" t="s">
        <v>170</v>
      </c>
      <c r="B134" s="17">
        <v>26.859000000000002</v>
      </c>
      <c r="D134" s="12" t="s">
        <v>13</v>
      </c>
      <c r="E134" s="12" t="s">
        <v>44</v>
      </c>
      <c r="F134" s="12" t="s">
        <v>15</v>
      </c>
      <c r="I134" s="12">
        <v>2</v>
      </c>
      <c r="J134">
        <f t="shared" si="6"/>
        <v>3.2906009603201287</v>
      </c>
      <c r="K134" s="20">
        <v>1.5</v>
      </c>
      <c r="L134" s="20">
        <v>1.2</v>
      </c>
      <c r="M134" s="20">
        <v>1.5</v>
      </c>
      <c r="N134" s="20">
        <v>1.1000000000000001</v>
      </c>
      <c r="O134" s="20">
        <v>2</v>
      </c>
      <c r="P134" s="20">
        <v>1.2</v>
      </c>
      <c r="Q134" s="20">
        <v>1.5</v>
      </c>
      <c r="R134">
        <f t="shared" si="7"/>
        <v>0.51215847306170115</v>
      </c>
    </row>
    <row r="135" spans="1:18" s="12" customFormat="1" ht="16" x14ac:dyDescent="0.2">
      <c r="A135" s="12" t="s">
        <v>171</v>
      </c>
      <c r="B135" s="17">
        <v>30.635000000000002</v>
      </c>
      <c r="D135" s="12" t="s">
        <v>13</v>
      </c>
      <c r="E135" s="12" t="s">
        <v>44</v>
      </c>
      <c r="F135" s="12" t="s">
        <v>15</v>
      </c>
      <c r="I135" s="12">
        <v>2</v>
      </c>
      <c r="J135">
        <f t="shared" si="6"/>
        <v>3.4221431461776177</v>
      </c>
      <c r="K135" s="20">
        <v>1.5</v>
      </c>
      <c r="L135" s="20">
        <v>1.2</v>
      </c>
      <c r="M135" s="20">
        <v>1.5</v>
      </c>
      <c r="N135" s="20">
        <v>1.1000000000000001</v>
      </c>
      <c r="O135" s="20">
        <v>2</v>
      </c>
      <c r="P135" s="20">
        <v>1.2</v>
      </c>
      <c r="Q135" s="20">
        <v>1.5</v>
      </c>
      <c r="R135">
        <f t="shared" si="7"/>
        <v>0.51215847306170115</v>
      </c>
    </row>
    <row r="136" spans="1:18" s="12" customFormat="1" ht="16" x14ac:dyDescent="0.2">
      <c r="A136" s="12" t="s">
        <v>172</v>
      </c>
      <c r="B136" s="17">
        <v>9.5200000000000002E-10</v>
      </c>
      <c r="D136" s="12" t="s">
        <v>13</v>
      </c>
      <c r="E136" s="12" t="s">
        <v>44</v>
      </c>
      <c r="F136" s="12" t="s">
        <v>15</v>
      </c>
      <c r="I136" s="12">
        <v>2</v>
      </c>
      <c r="J136">
        <f t="shared" si="6"/>
        <v>-20.772456081137182</v>
      </c>
      <c r="K136" s="20">
        <v>1.5</v>
      </c>
      <c r="L136" s="20">
        <v>1.2</v>
      </c>
      <c r="M136" s="20">
        <v>1.5</v>
      </c>
      <c r="N136" s="20">
        <v>1.1000000000000001</v>
      </c>
      <c r="O136" s="20">
        <v>2</v>
      </c>
      <c r="P136" s="20">
        <v>1.2</v>
      </c>
      <c r="Q136" s="20">
        <v>1.5</v>
      </c>
      <c r="R136">
        <f t="shared" si="7"/>
        <v>0.51215847306170115</v>
      </c>
    </row>
    <row r="137" spans="1:18" s="12" customFormat="1" ht="16" x14ac:dyDescent="0.2">
      <c r="A137" s="12" t="s">
        <v>173</v>
      </c>
      <c r="B137" s="17">
        <v>2.4599999999999997E-6</v>
      </c>
      <c r="D137" s="12" t="s">
        <v>13</v>
      </c>
      <c r="E137" s="12" t="s">
        <v>44</v>
      </c>
      <c r="F137" s="12" t="s">
        <v>15</v>
      </c>
      <c r="I137" s="12">
        <v>2</v>
      </c>
      <c r="J137">
        <f t="shared" si="6"/>
        <v>-12.915349208020002</v>
      </c>
      <c r="K137" s="20">
        <v>1.5</v>
      </c>
      <c r="L137" s="20">
        <v>1.2</v>
      </c>
      <c r="M137" s="20">
        <v>1.5</v>
      </c>
      <c r="N137" s="20">
        <v>1.1000000000000001</v>
      </c>
      <c r="O137" s="20">
        <v>2</v>
      </c>
      <c r="P137" s="20">
        <v>1.2</v>
      </c>
      <c r="Q137" s="20">
        <v>1.5</v>
      </c>
      <c r="R137">
        <f t="shared" si="7"/>
        <v>0.51215847306170115</v>
      </c>
    </row>
    <row r="138" spans="1:18" s="12" customFormat="1" ht="16" x14ac:dyDescent="0.2">
      <c r="A138" s="12" t="s">
        <v>174</v>
      </c>
      <c r="B138" s="17">
        <v>3.4299999999999998E-6</v>
      </c>
      <c r="D138" s="12" t="s">
        <v>13</v>
      </c>
      <c r="E138" s="12" t="s">
        <v>44</v>
      </c>
      <c r="F138" s="12" t="s">
        <v>15</v>
      </c>
      <c r="I138" s="12">
        <v>2</v>
      </c>
      <c r="J138">
        <f t="shared" si="6"/>
        <v>-12.582950296786425</v>
      </c>
      <c r="K138" s="20">
        <v>1.5</v>
      </c>
      <c r="L138" s="20">
        <v>1.2</v>
      </c>
      <c r="M138" s="20">
        <v>1.5</v>
      </c>
      <c r="N138" s="20">
        <v>1.1000000000000001</v>
      </c>
      <c r="O138" s="20">
        <v>2</v>
      </c>
      <c r="P138" s="20">
        <v>1.2</v>
      </c>
      <c r="Q138" s="20">
        <v>1.5</v>
      </c>
      <c r="R138">
        <f t="shared" si="7"/>
        <v>0.51215847306170115</v>
      </c>
    </row>
    <row r="139" spans="1:18" s="12" customFormat="1" ht="16" x14ac:dyDescent="0.2">
      <c r="A139" s="12" t="s">
        <v>175</v>
      </c>
      <c r="B139" s="17">
        <v>1.5E-3</v>
      </c>
      <c r="D139" s="12" t="s">
        <v>13</v>
      </c>
      <c r="E139" s="12" t="s">
        <v>44</v>
      </c>
      <c r="F139" s="12" t="s">
        <v>15</v>
      </c>
      <c r="I139" s="12">
        <v>2</v>
      </c>
      <c r="J139">
        <f t="shared" si="6"/>
        <v>-6.5022901708739722</v>
      </c>
      <c r="K139" s="20">
        <v>1.5</v>
      </c>
      <c r="L139" s="20">
        <v>1.2</v>
      </c>
      <c r="M139" s="20">
        <v>1.5</v>
      </c>
      <c r="N139" s="20">
        <v>1.1000000000000001</v>
      </c>
      <c r="O139" s="20">
        <v>2</v>
      </c>
      <c r="P139" s="20">
        <v>1.2</v>
      </c>
      <c r="Q139" s="20">
        <v>3</v>
      </c>
      <c r="R139">
        <f t="shared" si="7"/>
        <v>0.72314801614797197</v>
      </c>
    </row>
    <row r="140" spans="1:18" s="12" customFormat="1" ht="16" x14ac:dyDescent="0.2">
      <c r="A140" s="12" t="s">
        <v>176</v>
      </c>
      <c r="B140" s="17">
        <v>2.6200000000000003E-4</v>
      </c>
      <c r="D140" s="12" t="s">
        <v>13</v>
      </c>
      <c r="E140" s="12" t="s">
        <v>44</v>
      </c>
      <c r="F140" s="12" t="s">
        <v>15</v>
      </c>
      <c r="I140" s="12">
        <v>2</v>
      </c>
      <c r="J140">
        <f t="shared" si="6"/>
        <v>-8.2471660542031771</v>
      </c>
      <c r="K140" s="20">
        <v>1.5</v>
      </c>
      <c r="L140" s="20">
        <v>1.2</v>
      </c>
      <c r="M140" s="20">
        <v>1.5</v>
      </c>
      <c r="N140" s="20">
        <v>1.1000000000000001</v>
      </c>
      <c r="O140" s="20">
        <v>2</v>
      </c>
      <c r="P140" s="20">
        <v>1.2</v>
      </c>
      <c r="Q140" s="20">
        <v>5</v>
      </c>
      <c r="R140">
        <f t="shared" si="7"/>
        <v>0.93208283513358414</v>
      </c>
    </row>
    <row r="141" spans="1:18" s="12" customFormat="1" ht="16" x14ac:dyDescent="0.2">
      <c r="A141" s="12" t="s">
        <v>177</v>
      </c>
      <c r="B141" s="17">
        <v>4.4299999999999999E-5</v>
      </c>
      <c r="D141" s="12" t="s">
        <v>13</v>
      </c>
      <c r="E141" s="12" t="s">
        <v>44</v>
      </c>
      <c r="F141" s="12" t="s">
        <v>15</v>
      </c>
      <c r="I141" s="12">
        <v>2</v>
      </c>
      <c r="J141">
        <f t="shared" si="6"/>
        <v>-10.024525880913185</v>
      </c>
      <c r="K141" s="20">
        <v>1.5</v>
      </c>
      <c r="L141" s="20">
        <v>1.2</v>
      </c>
      <c r="M141" s="20">
        <v>1.5</v>
      </c>
      <c r="N141" s="20">
        <v>1.1000000000000001</v>
      </c>
      <c r="O141" s="20">
        <v>2</v>
      </c>
      <c r="P141" s="20">
        <v>1.2</v>
      </c>
      <c r="Q141" s="20">
        <v>1.5</v>
      </c>
      <c r="R141">
        <f t="shared" si="7"/>
        <v>0.51215847306170115</v>
      </c>
    </row>
    <row r="142" spans="1:18" s="12" customFormat="1" ht="16" x14ac:dyDescent="0.2">
      <c r="A142" s="12" t="s">
        <v>178</v>
      </c>
      <c r="B142" s="17">
        <v>2172.2550000000001</v>
      </c>
      <c r="D142" s="12" t="s">
        <v>13</v>
      </c>
      <c r="E142" s="12" t="s">
        <v>44</v>
      </c>
      <c r="F142" s="12" t="s">
        <v>15</v>
      </c>
      <c r="I142" s="12">
        <v>2</v>
      </c>
      <c r="J142">
        <f t="shared" si="6"/>
        <v>7.6835210774775131</v>
      </c>
      <c r="K142" s="20">
        <v>1.5</v>
      </c>
      <c r="L142" s="20">
        <v>1.2</v>
      </c>
      <c r="M142" s="20">
        <v>1.5</v>
      </c>
      <c r="N142" s="20">
        <v>1.1000000000000001</v>
      </c>
      <c r="O142" s="20">
        <v>2</v>
      </c>
      <c r="P142" s="20">
        <v>1.2</v>
      </c>
      <c r="Q142" s="20">
        <v>1.05</v>
      </c>
      <c r="R142">
        <f t="shared" si="7"/>
        <v>0.47095746419981693</v>
      </c>
    </row>
    <row r="143" spans="1:18" s="12" customFormat="1" ht="16" x14ac:dyDescent="0.2">
      <c r="A143" s="12" t="s">
        <v>179</v>
      </c>
      <c r="B143" s="17">
        <v>1.02E-4</v>
      </c>
      <c r="D143" s="12" t="s">
        <v>13</v>
      </c>
      <c r="E143" s="12" t="s">
        <v>44</v>
      </c>
      <c r="F143" s="12" t="s">
        <v>15</v>
      </c>
      <c r="I143" s="12">
        <v>2</v>
      </c>
      <c r="J143">
        <f t="shared" si="6"/>
        <v>-9.1905377446800038</v>
      </c>
      <c r="K143" s="20">
        <v>1.5</v>
      </c>
      <c r="L143" s="20">
        <v>1.2</v>
      </c>
      <c r="M143" s="20">
        <v>1.5</v>
      </c>
      <c r="N143" s="20">
        <v>1.1000000000000001</v>
      </c>
      <c r="O143" s="20">
        <v>2</v>
      </c>
      <c r="P143" s="20">
        <v>1.2</v>
      </c>
      <c r="Q143" s="20">
        <v>1.5</v>
      </c>
      <c r="R143">
        <f t="shared" si="7"/>
        <v>0.51215847306170115</v>
      </c>
    </row>
    <row r="144" spans="1:18" s="12" customFormat="1" ht="16" x14ac:dyDescent="0.2">
      <c r="A144" s="12" t="s">
        <v>180</v>
      </c>
      <c r="B144" s="17">
        <v>6.7900000000000002E-2</v>
      </c>
      <c r="D144" s="12" t="s">
        <v>13</v>
      </c>
      <c r="E144" s="12" t="s">
        <v>44</v>
      </c>
      <c r="F144" s="12" t="s">
        <v>15</v>
      </c>
      <c r="I144" s="12">
        <v>2</v>
      </c>
      <c r="J144">
        <f t="shared" si="6"/>
        <v>-2.6897192444174864</v>
      </c>
      <c r="K144" s="20">
        <v>1.5</v>
      </c>
      <c r="L144" s="20">
        <v>1.2</v>
      </c>
      <c r="M144" s="20">
        <v>1.5</v>
      </c>
      <c r="N144" s="20">
        <v>1.1000000000000001</v>
      </c>
      <c r="O144" s="20">
        <v>2</v>
      </c>
      <c r="P144" s="20">
        <v>1.2</v>
      </c>
      <c r="Q144" s="20">
        <v>5</v>
      </c>
      <c r="R144">
        <f t="shared" si="7"/>
        <v>0.93208283513358414</v>
      </c>
    </row>
    <row r="145" spans="1:20" s="12" customFormat="1" ht="16" x14ac:dyDescent="0.2">
      <c r="B145" s="17"/>
      <c r="K145" s="13"/>
      <c r="L145" s="13"/>
      <c r="M145" s="13"/>
      <c r="N145" s="13"/>
      <c r="O145" s="13"/>
      <c r="P145" s="13"/>
    </row>
    <row r="146" spans="1:20" s="12" customFormat="1" ht="16" x14ac:dyDescent="0.2">
      <c r="A146" s="9" t="s">
        <v>1</v>
      </c>
      <c r="B146" s="10" t="s">
        <v>181</v>
      </c>
      <c r="C146" s="11"/>
      <c r="K146" s="13"/>
      <c r="L146" s="13"/>
      <c r="M146" s="13"/>
      <c r="N146" s="13"/>
      <c r="O146" s="13"/>
      <c r="P146" s="13"/>
    </row>
    <row r="147" spans="1:20" s="12" customFormat="1" ht="16" x14ac:dyDescent="0.2">
      <c r="A147" s="14" t="s">
        <v>3</v>
      </c>
      <c r="B147" s="15">
        <v>1</v>
      </c>
      <c r="K147" s="13"/>
      <c r="L147" s="13"/>
      <c r="M147" s="13"/>
      <c r="N147" s="13"/>
      <c r="O147" s="13"/>
      <c r="P147" s="13"/>
    </row>
    <row r="148" spans="1:20" s="12" customFormat="1" ht="16" x14ac:dyDescent="0.2">
      <c r="A148" s="14" t="s">
        <v>11</v>
      </c>
      <c r="B148" s="15" t="s">
        <v>182</v>
      </c>
      <c r="K148" s="13"/>
      <c r="L148" s="13"/>
      <c r="M148" s="13"/>
      <c r="N148" s="13"/>
      <c r="O148" s="13"/>
      <c r="P148" s="13"/>
    </row>
    <row r="149" spans="1:20" s="12" customFormat="1" ht="16" x14ac:dyDescent="0.2">
      <c r="A149" s="14" t="s">
        <v>4</v>
      </c>
      <c r="B149" s="16" t="s">
        <v>183</v>
      </c>
      <c r="K149" s="13"/>
      <c r="L149" s="13"/>
      <c r="M149" s="13"/>
      <c r="N149" s="13"/>
      <c r="O149" s="13"/>
      <c r="P149" s="13"/>
    </row>
    <row r="150" spans="1:20" s="12" customFormat="1" ht="16" x14ac:dyDescent="0.2">
      <c r="A150" s="14" t="s">
        <v>2</v>
      </c>
      <c r="B150" s="15" t="s">
        <v>53</v>
      </c>
      <c r="K150" s="13"/>
      <c r="L150" s="13"/>
      <c r="M150" s="13"/>
      <c r="N150" s="13"/>
      <c r="O150" s="13"/>
      <c r="P150" s="13"/>
    </row>
    <row r="151" spans="1:20" s="12" customFormat="1" ht="16" x14ac:dyDescent="0.2">
      <c r="A151" s="14" t="s">
        <v>6</v>
      </c>
      <c r="B151" s="17" t="s">
        <v>13</v>
      </c>
      <c r="H151" s="18"/>
      <c r="I151" s="18"/>
      <c r="J151" s="18"/>
      <c r="K151" s="13"/>
      <c r="L151" s="13"/>
      <c r="M151" s="13"/>
      <c r="N151" s="13"/>
      <c r="O151" s="13"/>
      <c r="P151" s="13"/>
    </row>
    <row r="152" spans="1:20" s="12" customFormat="1" ht="16" x14ac:dyDescent="0.2">
      <c r="A152" s="18" t="s">
        <v>7</v>
      </c>
      <c r="B152" s="10"/>
      <c r="C152" s="18"/>
      <c r="D152" s="18"/>
      <c r="E152" s="18"/>
      <c r="F152" s="18"/>
      <c r="G152" s="18"/>
      <c r="H152" s="11"/>
      <c r="I152" s="11"/>
      <c r="J152" s="11"/>
      <c r="K152" s="13"/>
      <c r="L152" s="13"/>
      <c r="M152" s="13"/>
      <c r="N152" s="13"/>
      <c r="O152" s="13"/>
      <c r="P152" s="13"/>
    </row>
    <row r="153" spans="1:20" s="12" customFormat="1" ht="16" x14ac:dyDescent="0.2">
      <c r="A153" s="18" t="s">
        <v>8</v>
      </c>
      <c r="B153" s="10" t="s">
        <v>9</v>
      </c>
      <c r="C153" s="18" t="s">
        <v>2</v>
      </c>
      <c r="D153" s="18" t="s">
        <v>6</v>
      </c>
      <c r="E153" s="18" t="s">
        <v>10</v>
      </c>
      <c r="F153" s="18" t="s">
        <v>5</v>
      </c>
      <c r="G153" s="18" t="s">
        <v>4</v>
      </c>
      <c r="H153" s="24" t="s">
        <v>11</v>
      </c>
      <c r="I153" s="18" t="s">
        <v>54</v>
      </c>
      <c r="J153" s="8" t="s">
        <v>55</v>
      </c>
      <c r="K153" s="19" t="s">
        <v>56</v>
      </c>
      <c r="L153" s="19" t="s">
        <v>57</v>
      </c>
      <c r="M153" s="19" t="s">
        <v>58</v>
      </c>
      <c r="N153" s="19" t="s">
        <v>59</v>
      </c>
      <c r="O153" s="19" t="s">
        <v>60</v>
      </c>
      <c r="P153" s="19" t="s">
        <v>61</v>
      </c>
      <c r="Q153" s="8" t="s">
        <v>62</v>
      </c>
      <c r="R153" s="8" t="s">
        <v>63</v>
      </c>
      <c r="S153" s="18" t="s">
        <v>64</v>
      </c>
      <c r="T153" s="8" t="s">
        <v>65</v>
      </c>
    </row>
    <row r="154" spans="1:20" s="12" customFormat="1" ht="16" x14ac:dyDescent="0.2">
      <c r="A154" s="17" t="s">
        <v>181</v>
      </c>
      <c r="B154" s="17">
        <v>1</v>
      </c>
      <c r="C154" s="12" t="str">
        <f>B150</f>
        <v>CH</v>
      </c>
      <c r="D154" s="12" t="str">
        <f>B151</f>
        <v>kilogram</v>
      </c>
      <c r="E154" s="11"/>
      <c r="F154" s="12" t="s">
        <v>17</v>
      </c>
      <c r="G154" s="12" t="s">
        <v>183</v>
      </c>
      <c r="H154" s="11"/>
      <c r="I154" s="11"/>
      <c r="K154" s="13"/>
      <c r="L154" s="13"/>
      <c r="M154" s="13"/>
      <c r="N154" s="13"/>
      <c r="O154" s="13"/>
      <c r="P154" s="13"/>
      <c r="T154" t="s">
        <v>66</v>
      </c>
    </row>
    <row r="155" spans="1:20" s="12" customFormat="1" ht="16" x14ac:dyDescent="0.2">
      <c r="A155" s="17" t="str">
        <f>B162</f>
        <v>electrolyzer production, 1MWe, AEC, Stack</v>
      </c>
      <c r="B155" s="12">
        <f>1/3085961.12</f>
        <v>3.2404815262222099E-7</v>
      </c>
      <c r="C155" s="12" t="s">
        <v>37</v>
      </c>
      <c r="D155" s="12" t="s">
        <v>6</v>
      </c>
      <c r="F155" s="12" t="s">
        <v>12</v>
      </c>
      <c r="G155" s="12" t="s">
        <v>184</v>
      </c>
      <c r="H155" s="12" t="s">
        <v>68</v>
      </c>
      <c r="I155" s="12">
        <v>2</v>
      </c>
      <c r="J155">
        <f t="shared" ref="J155:J160" si="8">LN(B155)</f>
        <v>-14.942373712992437</v>
      </c>
      <c r="K155" s="20">
        <v>1.05</v>
      </c>
      <c r="L155" s="20">
        <v>1.1000000000000001</v>
      </c>
      <c r="M155" s="20">
        <v>1</v>
      </c>
      <c r="N155" s="20">
        <v>1.02</v>
      </c>
      <c r="O155" s="20">
        <v>1.2</v>
      </c>
      <c r="P155" s="20">
        <v>1.2</v>
      </c>
      <c r="Q155">
        <v>3</v>
      </c>
      <c r="R155">
        <f t="shared" ref="R155:R160" si="9">LN(SQRT(EXP(
SQRT(
+POWER(LN(K155),2)
+POWER(LN(L155),2)
+POWER(LN(M155),2)
+POWER(LN(N155),2)
+POWER(LN(O155),2)
+POWER(LN(P155),2)
+POWER(LN(Q155),2)
)
)))</f>
        <v>0.5668526959223994</v>
      </c>
    </row>
    <row r="156" spans="1:20" s="12" customFormat="1" ht="16" x14ac:dyDescent="0.2">
      <c r="A156" s="17" t="str">
        <f>B179</f>
        <v>electrolyzer production, 1MWe, AEC, Balance of Plant</v>
      </c>
      <c r="B156" s="12">
        <f>1/3085961.12</f>
        <v>3.2404815262222099E-7</v>
      </c>
      <c r="C156" s="12" t="s">
        <v>37</v>
      </c>
      <c r="D156" s="12" t="s">
        <v>6</v>
      </c>
      <c r="F156" s="12" t="s">
        <v>12</v>
      </c>
      <c r="G156" s="12" t="s">
        <v>185</v>
      </c>
      <c r="H156" s="12" t="s">
        <v>70</v>
      </c>
      <c r="I156" s="12">
        <v>2</v>
      </c>
      <c r="J156">
        <f t="shared" si="8"/>
        <v>-14.942373712992437</v>
      </c>
      <c r="K156" s="20">
        <v>1.05</v>
      </c>
      <c r="L156" s="20">
        <v>1.1000000000000001</v>
      </c>
      <c r="M156" s="20">
        <v>1</v>
      </c>
      <c r="N156" s="20">
        <v>1.02</v>
      </c>
      <c r="O156" s="20">
        <v>1.2</v>
      </c>
      <c r="P156" s="20">
        <v>1.2</v>
      </c>
      <c r="Q156">
        <v>3</v>
      </c>
      <c r="R156">
        <f t="shared" si="9"/>
        <v>0.5668526959223994</v>
      </c>
    </row>
    <row r="157" spans="1:20" s="12" customFormat="1" ht="16" x14ac:dyDescent="0.2">
      <c r="A157" s="14" t="s">
        <v>71</v>
      </c>
      <c r="B157" s="17">
        <v>51.8</v>
      </c>
      <c r="C157" s="12" t="s">
        <v>53</v>
      </c>
      <c r="D157" s="12" t="s">
        <v>38</v>
      </c>
      <c r="E157" s="11"/>
      <c r="F157" s="12" t="s">
        <v>12</v>
      </c>
      <c r="G157" s="12" t="s">
        <v>39</v>
      </c>
      <c r="H157" s="11" t="s">
        <v>186</v>
      </c>
      <c r="I157" s="12">
        <v>2</v>
      </c>
      <c r="J157">
        <f t="shared" si="8"/>
        <v>3.9473901492654373</v>
      </c>
      <c r="K157" s="20">
        <v>1.05</v>
      </c>
      <c r="L157" s="20">
        <v>1.1000000000000001</v>
      </c>
      <c r="M157" s="20">
        <v>1</v>
      </c>
      <c r="N157" s="20">
        <v>1.02</v>
      </c>
      <c r="O157" s="20">
        <v>1.2</v>
      </c>
      <c r="P157" s="20">
        <v>1.2</v>
      </c>
      <c r="Q157">
        <v>1.05</v>
      </c>
      <c r="R157">
        <f t="shared" si="9"/>
        <v>0.14205582952229279</v>
      </c>
    </row>
    <row r="158" spans="1:20" s="12" customFormat="1" ht="16" x14ac:dyDescent="0.2">
      <c r="A158" s="14" t="s">
        <v>187</v>
      </c>
      <c r="B158" s="17">
        <v>3.7000000000000002E-3</v>
      </c>
      <c r="C158" s="12" t="s">
        <v>18</v>
      </c>
      <c r="D158" s="12" t="s">
        <v>13</v>
      </c>
      <c r="E158" s="11"/>
      <c r="F158" s="12" t="s">
        <v>12</v>
      </c>
      <c r="G158" s="14" t="s">
        <v>188</v>
      </c>
      <c r="H158" s="11" t="s">
        <v>189</v>
      </c>
      <c r="I158" s="12">
        <v>2</v>
      </c>
      <c r="J158">
        <f t="shared" si="8"/>
        <v>-5.5994224593319579</v>
      </c>
      <c r="K158" s="20">
        <v>1.05</v>
      </c>
      <c r="L158" s="20">
        <v>1.1000000000000001</v>
      </c>
      <c r="M158" s="20">
        <v>1</v>
      </c>
      <c r="N158" s="20">
        <v>1.02</v>
      </c>
      <c r="O158" s="20">
        <v>1.2</v>
      </c>
      <c r="P158" s="20">
        <v>1.2</v>
      </c>
      <c r="Q158">
        <v>1.05</v>
      </c>
      <c r="R158">
        <f t="shared" si="9"/>
        <v>0.14205582952229279</v>
      </c>
    </row>
    <row r="159" spans="1:20" s="12" customFormat="1" ht="16" x14ac:dyDescent="0.2">
      <c r="A159" s="14" t="s">
        <v>40</v>
      </c>
      <c r="B159" s="17">
        <v>14</v>
      </c>
      <c r="C159" s="12" t="s">
        <v>41</v>
      </c>
      <c r="D159" s="12" t="s">
        <v>13</v>
      </c>
      <c r="F159" s="12" t="s">
        <v>12</v>
      </c>
      <c r="G159" s="12" t="s">
        <v>42</v>
      </c>
      <c r="H159" s="21" t="s">
        <v>76</v>
      </c>
      <c r="I159" s="12">
        <v>2</v>
      </c>
      <c r="J159">
        <f t="shared" si="8"/>
        <v>2.6390573296152584</v>
      </c>
      <c r="K159" s="20">
        <v>1.05</v>
      </c>
      <c r="L159" s="20">
        <v>1.1000000000000001</v>
      </c>
      <c r="M159" s="20">
        <v>1</v>
      </c>
      <c r="N159" s="20">
        <v>1.02</v>
      </c>
      <c r="O159" s="20">
        <v>1.2</v>
      </c>
      <c r="P159" s="20">
        <v>1.2</v>
      </c>
      <c r="Q159">
        <v>1.05</v>
      </c>
      <c r="R159">
        <f t="shared" si="9"/>
        <v>0.14205582952229279</v>
      </c>
    </row>
    <row r="160" spans="1:20" s="12" customFormat="1" ht="16" x14ac:dyDescent="0.2">
      <c r="A160" s="22" t="s">
        <v>43</v>
      </c>
      <c r="B160" s="16">
        <v>8</v>
      </c>
      <c r="C160" s="22"/>
      <c r="D160" s="22" t="s">
        <v>13</v>
      </c>
      <c r="E160" s="22" t="s">
        <v>44</v>
      </c>
      <c r="F160" s="22" t="s">
        <v>15</v>
      </c>
      <c r="G160" s="22"/>
      <c r="H160" s="23"/>
      <c r="I160" s="12">
        <v>2</v>
      </c>
      <c r="J160">
        <f t="shared" si="8"/>
        <v>2.0794415416798357</v>
      </c>
      <c r="K160" s="20">
        <v>1.05</v>
      </c>
      <c r="L160" s="20">
        <v>1.1000000000000001</v>
      </c>
      <c r="M160" s="20">
        <v>1</v>
      </c>
      <c r="N160" s="20">
        <v>1.02</v>
      </c>
      <c r="O160" s="20">
        <v>1.2</v>
      </c>
      <c r="P160" s="20">
        <v>1.2</v>
      </c>
      <c r="Q160" s="20">
        <v>1.5</v>
      </c>
      <c r="R160">
        <f t="shared" si="9"/>
        <v>0.24634371748562628</v>
      </c>
    </row>
    <row r="161" spans="1:20" s="12" customFormat="1" ht="16" x14ac:dyDescent="0.2">
      <c r="B161" s="17"/>
      <c r="K161" s="13"/>
      <c r="L161" s="13"/>
      <c r="M161" s="13"/>
      <c r="N161" s="13"/>
      <c r="O161" s="13"/>
      <c r="P161" s="13"/>
    </row>
    <row r="162" spans="1:20" s="12" customFormat="1" ht="16" x14ac:dyDescent="0.2">
      <c r="A162" s="9" t="s">
        <v>1</v>
      </c>
      <c r="B162" s="10" t="s">
        <v>190</v>
      </c>
      <c r="K162" s="13"/>
      <c r="L162" s="13"/>
      <c r="M162" s="13"/>
      <c r="N162" s="13"/>
      <c r="O162" s="13"/>
      <c r="P162" s="13"/>
    </row>
    <row r="163" spans="1:20" s="12" customFormat="1" ht="16" x14ac:dyDescent="0.2">
      <c r="A163" s="14" t="s">
        <v>3</v>
      </c>
      <c r="B163" s="15">
        <v>1</v>
      </c>
      <c r="K163" s="13"/>
      <c r="L163" s="13"/>
      <c r="M163" s="13"/>
      <c r="N163" s="13"/>
      <c r="O163" s="13"/>
      <c r="P163" s="13"/>
    </row>
    <row r="164" spans="1:20" s="12" customFormat="1" ht="16" x14ac:dyDescent="0.2">
      <c r="A164" s="14" t="s">
        <v>11</v>
      </c>
      <c r="B164" s="15" t="s">
        <v>191</v>
      </c>
      <c r="K164" s="13"/>
      <c r="L164" s="13"/>
      <c r="M164" s="13"/>
      <c r="N164" s="13"/>
      <c r="O164" s="13"/>
      <c r="P164" s="13"/>
    </row>
    <row r="165" spans="1:20" s="12" customFormat="1" ht="16" x14ac:dyDescent="0.2">
      <c r="A165" s="14" t="s">
        <v>4</v>
      </c>
      <c r="B165" s="17" t="s">
        <v>184</v>
      </c>
      <c r="K165" s="13"/>
      <c r="L165" s="13"/>
      <c r="M165" s="13"/>
      <c r="N165" s="13"/>
      <c r="O165" s="13"/>
      <c r="P165" s="13"/>
    </row>
    <row r="166" spans="1:20" s="12" customFormat="1" ht="16" x14ac:dyDescent="0.2">
      <c r="A166" s="14" t="s">
        <v>2</v>
      </c>
      <c r="B166" s="15" t="s">
        <v>37</v>
      </c>
      <c r="K166" s="13"/>
      <c r="L166" s="13"/>
      <c r="M166" s="13"/>
      <c r="N166" s="13"/>
      <c r="O166" s="13"/>
      <c r="P166" s="13"/>
    </row>
    <row r="167" spans="1:20" s="12" customFormat="1" ht="16" x14ac:dyDescent="0.2">
      <c r="A167" s="14" t="s">
        <v>6</v>
      </c>
      <c r="B167" s="17" t="s">
        <v>6</v>
      </c>
      <c r="K167" s="13"/>
      <c r="L167" s="13"/>
      <c r="M167" s="13"/>
      <c r="N167" s="13"/>
      <c r="O167" s="13"/>
      <c r="P167" s="13"/>
    </row>
    <row r="168" spans="1:20" s="12" customFormat="1" ht="16" x14ac:dyDescent="0.2">
      <c r="A168" s="18" t="s">
        <v>7</v>
      </c>
      <c r="B168" s="10"/>
      <c r="C168" s="18"/>
      <c r="D168" s="18"/>
      <c r="E168" s="18"/>
      <c r="F168" s="18"/>
      <c r="G168" s="18"/>
      <c r="H168" s="18"/>
      <c r="I168" s="18"/>
      <c r="J168" s="18"/>
      <c r="K168" s="13"/>
      <c r="L168" s="13"/>
      <c r="M168" s="13"/>
      <c r="N168" s="13"/>
      <c r="O168" s="13"/>
      <c r="P168" s="13"/>
    </row>
    <row r="169" spans="1:20" s="12" customFormat="1" ht="16" x14ac:dyDescent="0.2">
      <c r="A169" s="18" t="s">
        <v>8</v>
      </c>
      <c r="B169" s="10" t="s">
        <v>9</v>
      </c>
      <c r="C169" s="18" t="s">
        <v>2</v>
      </c>
      <c r="D169" s="18" t="s">
        <v>6</v>
      </c>
      <c r="E169" s="24" t="s">
        <v>10</v>
      </c>
      <c r="F169" s="18" t="s">
        <v>5</v>
      </c>
      <c r="G169" s="18" t="s">
        <v>4</v>
      </c>
      <c r="H169" s="24" t="s">
        <v>11</v>
      </c>
      <c r="I169" s="18" t="s">
        <v>54</v>
      </c>
      <c r="J169" s="8" t="s">
        <v>55</v>
      </c>
      <c r="K169" s="19" t="s">
        <v>56</v>
      </c>
      <c r="L169" s="19" t="s">
        <v>57</v>
      </c>
      <c r="M169" s="19" t="s">
        <v>58</v>
      </c>
      <c r="N169" s="19" t="s">
        <v>59</v>
      </c>
      <c r="O169" s="19" t="s">
        <v>60</v>
      </c>
      <c r="P169" s="19" t="s">
        <v>61</v>
      </c>
      <c r="Q169" s="8" t="s">
        <v>62</v>
      </c>
      <c r="R169" s="8" t="s">
        <v>63</v>
      </c>
      <c r="S169" s="18" t="s">
        <v>64</v>
      </c>
      <c r="T169" s="8" t="s">
        <v>65</v>
      </c>
    </row>
    <row r="170" spans="1:20" s="12" customFormat="1" ht="16" x14ac:dyDescent="0.2">
      <c r="A170" s="17" t="str">
        <f>B162</f>
        <v>electrolyzer production, 1MWe, AEC, Stack</v>
      </c>
      <c r="B170" s="17">
        <v>1</v>
      </c>
      <c r="C170" s="12" t="s">
        <v>37</v>
      </c>
      <c r="D170" s="12" t="str">
        <f>B167</f>
        <v>unit</v>
      </c>
      <c r="F170" s="12" t="s">
        <v>17</v>
      </c>
      <c r="G170" s="12" t="str">
        <f>B165</f>
        <v>electrolyzer, 1MWe, AEC, Stack</v>
      </c>
      <c r="K170" s="13"/>
      <c r="L170" s="13"/>
      <c r="M170" s="13"/>
      <c r="N170" s="13"/>
      <c r="O170" s="13"/>
      <c r="P170" s="13"/>
      <c r="T170" s="12" t="s">
        <v>79</v>
      </c>
    </row>
    <row r="171" spans="1:20" s="12" customFormat="1" ht="16" x14ac:dyDescent="0.2">
      <c r="A171" s="12" t="s">
        <v>22</v>
      </c>
      <c r="B171" s="13">
        <v>144.19999999999999</v>
      </c>
      <c r="C171" s="12" t="s">
        <v>18</v>
      </c>
      <c r="D171" s="12" t="s">
        <v>13</v>
      </c>
      <c r="F171" s="12" t="s">
        <v>12</v>
      </c>
      <c r="G171" s="12" t="s">
        <v>23</v>
      </c>
      <c r="H171" s="12" t="s">
        <v>102</v>
      </c>
      <c r="I171" s="12">
        <v>2</v>
      </c>
      <c r="J171">
        <f t="shared" ref="J171:J177" si="10">LN(B171)</f>
        <v>4.9712012248508488</v>
      </c>
      <c r="K171" s="20">
        <v>1.05</v>
      </c>
      <c r="L171" s="20">
        <v>1.1000000000000001</v>
      </c>
      <c r="M171" s="20">
        <v>1</v>
      </c>
      <c r="N171" s="20">
        <v>1.02</v>
      </c>
      <c r="O171" s="20">
        <v>1.2</v>
      </c>
      <c r="P171" s="20">
        <v>1.2</v>
      </c>
      <c r="Q171">
        <v>1.05</v>
      </c>
      <c r="R171">
        <f t="shared" ref="R171:R177" si="11">LN(SQRT(EXP(
SQRT(
+POWER(LN(K171),2)
+POWER(LN(L171),2)
+POWER(LN(M171),2)
+POWER(LN(N171),2)
+POWER(LN(O171),2)
+POWER(LN(P171),2)
+POWER(LN(Q171),2)
)
)))</f>
        <v>0.14205582952229279</v>
      </c>
    </row>
    <row r="172" spans="1:20" s="12" customFormat="1" ht="16" x14ac:dyDescent="0.2">
      <c r="A172" s="12" t="s">
        <v>97</v>
      </c>
      <c r="B172" s="13">
        <v>20194.400000000001</v>
      </c>
      <c r="C172" s="12" t="s">
        <v>18</v>
      </c>
      <c r="D172" s="12" t="s">
        <v>13</v>
      </c>
      <c r="F172" s="12" t="s">
        <v>12</v>
      </c>
      <c r="G172" s="12" t="s">
        <v>98</v>
      </c>
      <c r="H172" s="12" t="s">
        <v>192</v>
      </c>
      <c r="I172" s="12">
        <v>2</v>
      </c>
      <c r="J172">
        <f t="shared" si="10"/>
        <v>9.9131606172318154</v>
      </c>
      <c r="K172" s="20">
        <v>1.05</v>
      </c>
      <c r="L172" s="20">
        <v>1.1000000000000001</v>
      </c>
      <c r="M172" s="20">
        <v>1</v>
      </c>
      <c r="N172" s="20">
        <v>1.02</v>
      </c>
      <c r="O172" s="20">
        <v>1.2</v>
      </c>
      <c r="P172" s="20">
        <v>1.2</v>
      </c>
      <c r="Q172">
        <v>1.05</v>
      </c>
      <c r="R172">
        <f t="shared" si="11"/>
        <v>0.14205582952229279</v>
      </c>
    </row>
    <row r="173" spans="1:20" s="12" customFormat="1" ht="16" x14ac:dyDescent="0.2">
      <c r="A173" s="12" t="s">
        <v>21</v>
      </c>
      <c r="B173" s="13">
        <v>20194.400000000001</v>
      </c>
      <c r="C173" s="12" t="s">
        <v>18</v>
      </c>
      <c r="D173" s="12" t="s">
        <v>13</v>
      </c>
      <c r="F173" s="12" t="s">
        <v>12</v>
      </c>
      <c r="G173" s="12" t="s">
        <v>16</v>
      </c>
      <c r="H173" s="12" t="s">
        <v>192</v>
      </c>
      <c r="I173" s="12">
        <v>2</v>
      </c>
      <c r="J173">
        <f t="shared" si="10"/>
        <v>9.9131606172318154</v>
      </c>
      <c r="K173" s="20">
        <v>1.05</v>
      </c>
      <c r="L173" s="20">
        <v>1.1000000000000001</v>
      </c>
      <c r="M173" s="20">
        <v>1</v>
      </c>
      <c r="N173" s="20">
        <v>1.02</v>
      </c>
      <c r="O173" s="20">
        <v>1.2</v>
      </c>
      <c r="P173" s="20">
        <v>1.2</v>
      </c>
      <c r="Q173">
        <v>1.05</v>
      </c>
      <c r="R173">
        <f t="shared" si="11"/>
        <v>0.14205582952229279</v>
      </c>
    </row>
    <row r="174" spans="1:20" s="12" customFormat="1" ht="16" x14ac:dyDescent="0.2">
      <c r="A174" s="12" t="s">
        <v>193</v>
      </c>
      <c r="B174" s="13">
        <v>2884.9</v>
      </c>
      <c r="C174" s="12" t="s">
        <v>18</v>
      </c>
      <c r="D174" s="12" t="s">
        <v>13</v>
      </c>
      <c r="F174" s="12" t="s">
        <v>12</v>
      </c>
      <c r="G174" s="12" t="s">
        <v>194</v>
      </c>
      <c r="H174" s="12" t="s">
        <v>192</v>
      </c>
      <c r="I174" s="12">
        <v>2</v>
      </c>
      <c r="J174">
        <f t="shared" si="10"/>
        <v>7.9672455162963969</v>
      </c>
      <c r="K174" s="20">
        <v>1.05</v>
      </c>
      <c r="L174" s="20">
        <v>1.1000000000000001</v>
      </c>
      <c r="M174" s="20">
        <v>1</v>
      </c>
      <c r="N174" s="20">
        <v>1.02</v>
      </c>
      <c r="O174" s="20">
        <v>1.2</v>
      </c>
      <c r="P174" s="20">
        <v>1.2</v>
      </c>
      <c r="Q174">
        <v>1.05</v>
      </c>
      <c r="R174">
        <f t="shared" si="11"/>
        <v>0.14205582952229279</v>
      </c>
    </row>
    <row r="175" spans="1:20" s="12" customFormat="1" ht="16" x14ac:dyDescent="0.2">
      <c r="A175" s="12" t="s">
        <v>195</v>
      </c>
      <c r="B175" s="13">
        <v>48.8</v>
      </c>
      <c r="C175" s="12" t="s">
        <v>18</v>
      </c>
      <c r="D175" s="12" t="s">
        <v>13</v>
      </c>
      <c r="E175" s="11"/>
      <c r="F175" s="12" t="s">
        <v>12</v>
      </c>
      <c r="G175" s="11" t="s">
        <v>196</v>
      </c>
      <c r="H175" s="12" t="s">
        <v>197</v>
      </c>
      <c r="I175" s="12">
        <v>2</v>
      </c>
      <c r="J175">
        <f t="shared" si="10"/>
        <v>3.8877303128591016</v>
      </c>
      <c r="K175" s="20">
        <v>1.05</v>
      </c>
      <c r="L175" s="20">
        <v>1.1000000000000001</v>
      </c>
      <c r="M175" s="20">
        <v>1</v>
      </c>
      <c r="N175" s="20">
        <v>1.02</v>
      </c>
      <c r="O175" s="20">
        <v>1.2</v>
      </c>
      <c r="P175" s="20">
        <v>1.2</v>
      </c>
      <c r="Q175">
        <v>1.05</v>
      </c>
      <c r="R175">
        <f t="shared" si="11"/>
        <v>0.14205582952229279</v>
      </c>
    </row>
    <row r="176" spans="1:20" s="12" customFormat="1" ht="16" x14ac:dyDescent="0.2">
      <c r="A176" s="12" t="s">
        <v>198</v>
      </c>
      <c r="B176" s="13">
        <v>73</v>
      </c>
      <c r="C176" s="12" t="s">
        <v>18</v>
      </c>
      <c r="D176" s="12" t="s">
        <v>13</v>
      </c>
      <c r="E176" s="11"/>
      <c r="F176" s="12" t="s">
        <v>12</v>
      </c>
      <c r="G176" s="11" t="s">
        <v>199</v>
      </c>
      <c r="H176" s="12" t="s">
        <v>197</v>
      </c>
      <c r="I176" s="12">
        <v>2</v>
      </c>
      <c r="J176">
        <f t="shared" si="10"/>
        <v>4.290459441148391</v>
      </c>
      <c r="K176" s="20">
        <v>1.05</v>
      </c>
      <c r="L176" s="20">
        <v>1.1000000000000001</v>
      </c>
      <c r="M176" s="20">
        <v>1</v>
      </c>
      <c r="N176" s="20">
        <v>1.02</v>
      </c>
      <c r="O176" s="20">
        <v>1.2</v>
      </c>
      <c r="P176" s="20">
        <v>1.2</v>
      </c>
      <c r="Q176">
        <v>1.05</v>
      </c>
      <c r="R176">
        <f t="shared" si="11"/>
        <v>0.14205582952229279</v>
      </c>
    </row>
    <row r="177" spans="1:20" s="12" customFormat="1" ht="16" x14ac:dyDescent="0.2">
      <c r="A177" s="12" t="s">
        <v>36</v>
      </c>
      <c r="B177" s="13">
        <v>286659.90000000002</v>
      </c>
      <c r="C177" s="12" t="s">
        <v>18</v>
      </c>
      <c r="D177" s="12" t="s">
        <v>38</v>
      </c>
      <c r="E177" s="11"/>
      <c r="F177" s="12" t="s">
        <v>12</v>
      </c>
      <c r="G177" s="11" t="s">
        <v>39</v>
      </c>
      <c r="H177" s="12" t="s">
        <v>103</v>
      </c>
      <c r="I177" s="12">
        <v>2</v>
      </c>
      <c r="J177">
        <f t="shared" si="10"/>
        <v>12.566051774631823</v>
      </c>
      <c r="K177" s="20">
        <v>1.05</v>
      </c>
      <c r="L177" s="20">
        <v>1.1000000000000001</v>
      </c>
      <c r="M177" s="20">
        <v>1</v>
      </c>
      <c r="N177" s="20">
        <v>1.02</v>
      </c>
      <c r="O177" s="20">
        <v>1.2</v>
      </c>
      <c r="P177" s="20">
        <v>1.2</v>
      </c>
      <c r="Q177">
        <v>1.05</v>
      </c>
      <c r="R177">
        <f t="shared" si="11"/>
        <v>0.14205582952229279</v>
      </c>
    </row>
    <row r="178" spans="1:20" s="12" customFormat="1" ht="16" x14ac:dyDescent="0.2">
      <c r="B178" s="17"/>
      <c r="F178" s="11"/>
      <c r="G178" s="11"/>
      <c r="K178" s="13"/>
      <c r="L178" s="13"/>
      <c r="M178" s="13"/>
      <c r="N178" s="13"/>
      <c r="O178" s="13"/>
      <c r="P178" s="13"/>
    </row>
    <row r="179" spans="1:20" s="12" customFormat="1" ht="16" x14ac:dyDescent="0.2">
      <c r="A179" s="9" t="s">
        <v>1</v>
      </c>
      <c r="B179" s="10" t="s">
        <v>200</v>
      </c>
      <c r="K179" s="25"/>
      <c r="L179" s="26"/>
      <c r="M179" s="13"/>
      <c r="N179" s="13"/>
      <c r="O179" s="13"/>
      <c r="P179" s="13"/>
    </row>
    <row r="180" spans="1:20" s="12" customFormat="1" ht="16" x14ac:dyDescent="0.2">
      <c r="A180" s="14" t="s">
        <v>3</v>
      </c>
      <c r="B180" s="15">
        <v>1</v>
      </c>
      <c r="K180" s="27"/>
      <c r="L180" s="26"/>
      <c r="M180" s="13"/>
      <c r="N180" s="13"/>
      <c r="O180" s="13"/>
      <c r="P180" s="13"/>
    </row>
    <row r="181" spans="1:20" s="12" customFormat="1" ht="16" x14ac:dyDescent="0.2">
      <c r="A181" s="14" t="s">
        <v>11</v>
      </c>
      <c r="B181" s="15" t="s">
        <v>201</v>
      </c>
      <c r="K181" s="13"/>
      <c r="L181" s="26"/>
      <c r="M181" s="13"/>
      <c r="N181" s="13"/>
      <c r="O181" s="13"/>
      <c r="P181" s="13"/>
    </row>
    <row r="182" spans="1:20" s="12" customFormat="1" ht="16" x14ac:dyDescent="0.2">
      <c r="A182" s="14" t="s">
        <v>4</v>
      </c>
      <c r="B182" s="17" t="s">
        <v>185</v>
      </c>
      <c r="K182" s="13"/>
      <c r="L182" s="13"/>
      <c r="M182" s="13"/>
      <c r="N182" s="13"/>
      <c r="O182" s="13"/>
      <c r="P182" s="13"/>
    </row>
    <row r="183" spans="1:20" s="12" customFormat="1" ht="16.25" customHeight="1" x14ac:dyDescent="0.2">
      <c r="A183" s="14" t="s">
        <v>2</v>
      </c>
      <c r="B183" s="15" t="s">
        <v>37</v>
      </c>
      <c r="K183" s="13"/>
      <c r="L183" s="13"/>
      <c r="M183" s="13"/>
      <c r="N183" s="13"/>
      <c r="O183" s="13"/>
      <c r="P183" s="13"/>
    </row>
    <row r="184" spans="1:20" s="12" customFormat="1" ht="16" x14ac:dyDescent="0.2">
      <c r="A184" s="14" t="s">
        <v>6</v>
      </c>
      <c r="B184" s="17" t="s">
        <v>6</v>
      </c>
      <c r="H184" s="18"/>
      <c r="I184" s="18"/>
      <c r="K184" s="13"/>
      <c r="L184" s="13"/>
      <c r="M184" s="13"/>
      <c r="N184" s="13"/>
      <c r="O184" s="13"/>
      <c r="P184" s="13"/>
    </row>
    <row r="185" spans="1:20" s="12" customFormat="1" ht="16" x14ac:dyDescent="0.2">
      <c r="A185" s="18" t="s">
        <v>7</v>
      </c>
      <c r="B185" s="10"/>
      <c r="C185" s="18"/>
      <c r="D185" s="18"/>
      <c r="E185" s="18"/>
      <c r="F185" s="18"/>
      <c r="G185" s="18"/>
      <c r="H185" s="11"/>
      <c r="I185" s="11"/>
      <c r="K185" s="13"/>
      <c r="L185" s="13"/>
      <c r="M185" s="13"/>
      <c r="N185" s="13"/>
      <c r="O185" s="13"/>
      <c r="P185" s="13"/>
    </row>
    <row r="186" spans="1:20" s="12" customFormat="1" ht="16" x14ac:dyDescent="0.2">
      <c r="A186" s="18" t="s">
        <v>8</v>
      </c>
      <c r="B186" s="10" t="s">
        <v>9</v>
      </c>
      <c r="C186" s="18" t="s">
        <v>2</v>
      </c>
      <c r="D186" s="18" t="s">
        <v>6</v>
      </c>
      <c r="E186" s="24" t="s">
        <v>10</v>
      </c>
      <c r="F186" s="18" t="s">
        <v>5</v>
      </c>
      <c r="G186" s="18" t="s">
        <v>4</v>
      </c>
      <c r="H186" s="24" t="s">
        <v>11</v>
      </c>
      <c r="I186" s="18" t="s">
        <v>54</v>
      </c>
      <c r="J186" s="8" t="s">
        <v>55</v>
      </c>
      <c r="K186" s="19" t="s">
        <v>56</v>
      </c>
      <c r="L186" s="19" t="s">
        <v>57</v>
      </c>
      <c r="M186" s="19" t="s">
        <v>58</v>
      </c>
      <c r="N186" s="19" t="s">
        <v>59</v>
      </c>
      <c r="O186" s="19" t="s">
        <v>60</v>
      </c>
      <c r="P186" s="19" t="s">
        <v>61</v>
      </c>
      <c r="Q186" s="8" t="s">
        <v>62</v>
      </c>
      <c r="R186" s="8" t="s">
        <v>63</v>
      </c>
      <c r="S186" s="18" t="s">
        <v>64</v>
      </c>
      <c r="T186" s="8" t="s">
        <v>65</v>
      </c>
    </row>
    <row r="187" spans="1:20" s="12" customFormat="1" ht="16" x14ac:dyDescent="0.2">
      <c r="A187" s="17" t="str">
        <f>B179</f>
        <v>electrolyzer production, 1MWe, AEC, Balance of Plant</v>
      </c>
      <c r="B187" s="17">
        <v>1</v>
      </c>
      <c r="C187" s="12" t="s">
        <v>37</v>
      </c>
      <c r="D187" s="12" t="s">
        <v>6</v>
      </c>
      <c r="F187" s="12" t="s">
        <v>17</v>
      </c>
      <c r="G187" s="17" t="str">
        <f>B182</f>
        <v>electrolyzer, 1MWe, AEC, Balance of Plant</v>
      </c>
      <c r="H187" s="11"/>
      <c r="I187" s="11"/>
      <c r="J187" s="11"/>
      <c r="K187" s="13"/>
      <c r="L187" s="13"/>
      <c r="M187" s="13"/>
      <c r="N187" s="13"/>
      <c r="O187" s="13"/>
      <c r="P187" s="13"/>
      <c r="T187" s="12" t="s">
        <v>79</v>
      </c>
    </row>
    <row r="188" spans="1:20" s="12" customFormat="1" ht="16" x14ac:dyDescent="0.2">
      <c r="A188" s="12" t="s">
        <v>19</v>
      </c>
      <c r="B188" s="17">
        <v>100</v>
      </c>
      <c r="C188" s="12" t="s">
        <v>18</v>
      </c>
      <c r="D188" s="12" t="s">
        <v>13</v>
      </c>
      <c r="F188" s="12" t="s">
        <v>12</v>
      </c>
      <c r="G188" s="12" t="s">
        <v>20</v>
      </c>
      <c r="H188" s="28" t="s">
        <v>107</v>
      </c>
      <c r="I188" s="12">
        <v>2</v>
      </c>
      <c r="J188">
        <f t="shared" ref="J188:J246" si="12">LN(B188)</f>
        <v>4.6051701859880918</v>
      </c>
      <c r="K188" s="20">
        <v>1.05</v>
      </c>
      <c r="L188" s="20">
        <v>1.1000000000000001</v>
      </c>
      <c r="M188" s="20">
        <v>1</v>
      </c>
      <c r="N188" s="20">
        <v>1.02</v>
      </c>
      <c r="O188" s="20">
        <v>1.2</v>
      </c>
      <c r="P188" s="20">
        <v>1.2</v>
      </c>
      <c r="Q188">
        <v>1.05</v>
      </c>
      <c r="R188">
        <f t="shared" ref="R188:R246" si="13">LN(SQRT(EXP(
SQRT(
+POWER(LN(K188),2)
+POWER(LN(L188),2)
+POWER(LN(M188),2)
+POWER(LN(N188),2)
+POWER(LN(O188),2)
+POWER(LN(P188),2)
+POWER(LN(Q188),2)
)
)))</f>
        <v>0.14205582952229279</v>
      </c>
    </row>
    <row r="189" spans="1:20" s="12" customFormat="1" ht="16" x14ac:dyDescent="0.2">
      <c r="A189" s="12" t="s">
        <v>92</v>
      </c>
      <c r="B189" s="17">
        <v>200</v>
      </c>
      <c r="C189" s="12" t="s">
        <v>18</v>
      </c>
      <c r="D189" s="12" t="s">
        <v>13</v>
      </c>
      <c r="F189" s="12" t="s">
        <v>12</v>
      </c>
      <c r="G189" s="12" t="s">
        <v>93</v>
      </c>
      <c r="H189" s="28" t="s">
        <v>107</v>
      </c>
      <c r="I189" s="12">
        <v>2</v>
      </c>
      <c r="J189">
        <f t="shared" si="12"/>
        <v>5.2983173665480363</v>
      </c>
      <c r="K189" s="20">
        <v>1.05</v>
      </c>
      <c r="L189" s="20">
        <v>1.1000000000000001</v>
      </c>
      <c r="M189" s="20">
        <v>1</v>
      </c>
      <c r="N189" s="20">
        <v>1.02</v>
      </c>
      <c r="O189" s="20">
        <v>1.2</v>
      </c>
      <c r="P189" s="20">
        <v>1.2</v>
      </c>
      <c r="Q189">
        <v>1.05</v>
      </c>
      <c r="R189">
        <f t="shared" si="13"/>
        <v>0.14205582952229279</v>
      </c>
    </row>
    <row r="190" spans="1:20" s="12" customFormat="1" ht="16" x14ac:dyDescent="0.2">
      <c r="A190" s="12" t="s">
        <v>108</v>
      </c>
      <c r="B190" s="17">
        <v>600</v>
      </c>
      <c r="C190" s="12" t="s">
        <v>18</v>
      </c>
      <c r="D190" s="12" t="s">
        <v>13</v>
      </c>
      <c r="F190" s="12" t="s">
        <v>12</v>
      </c>
      <c r="G190" s="12" t="s">
        <v>45</v>
      </c>
      <c r="H190" s="28" t="s">
        <v>107</v>
      </c>
      <c r="I190" s="12">
        <v>2</v>
      </c>
      <c r="J190">
        <f t="shared" si="12"/>
        <v>6.3969296552161463</v>
      </c>
      <c r="K190" s="20">
        <v>1.05</v>
      </c>
      <c r="L190" s="20">
        <v>1.1000000000000001</v>
      </c>
      <c r="M190" s="20">
        <v>1</v>
      </c>
      <c r="N190" s="20">
        <v>1.02</v>
      </c>
      <c r="O190" s="20">
        <v>1.2</v>
      </c>
      <c r="P190" s="20">
        <v>1.2</v>
      </c>
      <c r="Q190">
        <v>1.05</v>
      </c>
      <c r="R190">
        <f t="shared" si="13"/>
        <v>0.14205582952229279</v>
      </c>
    </row>
    <row r="191" spans="1:20" s="12" customFormat="1" ht="16" x14ac:dyDescent="0.2">
      <c r="A191" s="12" t="s">
        <v>81</v>
      </c>
      <c r="B191" s="17">
        <v>100</v>
      </c>
      <c r="C191" s="12" t="s">
        <v>18</v>
      </c>
      <c r="D191" s="12" t="s">
        <v>13</v>
      </c>
      <c r="F191" s="12" t="s">
        <v>12</v>
      </c>
      <c r="G191" s="12" t="s">
        <v>46</v>
      </c>
      <c r="H191" s="28" t="s">
        <v>107</v>
      </c>
      <c r="I191" s="12">
        <v>2</v>
      </c>
      <c r="J191">
        <f t="shared" si="12"/>
        <v>4.6051701859880918</v>
      </c>
      <c r="K191" s="20">
        <v>1.05</v>
      </c>
      <c r="L191" s="20">
        <v>1.1000000000000001</v>
      </c>
      <c r="M191" s="20">
        <v>1</v>
      </c>
      <c r="N191" s="20">
        <v>1.02</v>
      </c>
      <c r="O191" s="20">
        <v>1.2</v>
      </c>
      <c r="P191" s="20">
        <v>1.2</v>
      </c>
      <c r="Q191">
        <v>1.05</v>
      </c>
      <c r="R191">
        <f t="shared" si="13"/>
        <v>0.14205582952229279</v>
      </c>
    </row>
    <row r="192" spans="1:20" s="12" customFormat="1" ht="16" x14ac:dyDescent="0.2">
      <c r="A192" s="12" t="s">
        <v>109</v>
      </c>
      <c r="B192" s="17">
        <v>600</v>
      </c>
      <c r="C192" s="12" t="s">
        <v>18</v>
      </c>
      <c r="D192" s="12" t="s">
        <v>13</v>
      </c>
      <c r="F192" s="12" t="s">
        <v>12</v>
      </c>
      <c r="G192" s="12" t="s">
        <v>47</v>
      </c>
      <c r="H192" s="28" t="s">
        <v>107</v>
      </c>
      <c r="I192" s="12">
        <v>2</v>
      </c>
      <c r="J192">
        <f t="shared" si="12"/>
        <v>6.3969296552161463</v>
      </c>
      <c r="K192" s="20">
        <v>1.05</v>
      </c>
      <c r="L192" s="20">
        <v>1.1000000000000001</v>
      </c>
      <c r="M192" s="20">
        <v>1</v>
      </c>
      <c r="N192" s="20">
        <v>1.02</v>
      </c>
      <c r="O192" s="20">
        <v>1.2</v>
      </c>
      <c r="P192" s="20">
        <v>1.2</v>
      </c>
      <c r="Q192">
        <v>1.05</v>
      </c>
      <c r="R192">
        <f t="shared" si="13"/>
        <v>0.14205582952229279</v>
      </c>
    </row>
    <row r="193" spans="1:18" s="12" customFormat="1" ht="16" x14ac:dyDescent="0.2">
      <c r="A193" s="12" t="s">
        <v>110</v>
      </c>
      <c r="B193" s="17">
        <v>100</v>
      </c>
      <c r="C193" s="12" t="s">
        <v>18</v>
      </c>
      <c r="D193" s="12" t="s">
        <v>13</v>
      </c>
      <c r="F193" s="12" t="s">
        <v>12</v>
      </c>
      <c r="G193" s="12" t="s">
        <v>48</v>
      </c>
      <c r="H193" s="28" t="s">
        <v>107</v>
      </c>
      <c r="I193" s="12">
        <v>2</v>
      </c>
      <c r="J193">
        <f t="shared" si="12"/>
        <v>4.6051701859880918</v>
      </c>
      <c r="K193" s="20">
        <v>1.05</v>
      </c>
      <c r="L193" s="20">
        <v>1.1000000000000001</v>
      </c>
      <c r="M193" s="20">
        <v>1</v>
      </c>
      <c r="N193" s="20">
        <v>1.02</v>
      </c>
      <c r="O193" s="20">
        <v>1.2</v>
      </c>
      <c r="P193" s="20">
        <v>1.2</v>
      </c>
      <c r="Q193">
        <v>1.05</v>
      </c>
      <c r="R193">
        <f t="shared" si="13"/>
        <v>0.14205582952229279</v>
      </c>
    </row>
    <row r="194" spans="1:18" s="12" customFormat="1" ht="16" x14ac:dyDescent="0.2">
      <c r="A194" s="12" t="s">
        <v>111</v>
      </c>
      <c r="B194" s="17">
        <v>200</v>
      </c>
      <c r="C194" s="12" t="s">
        <v>18</v>
      </c>
      <c r="D194" s="12" t="s">
        <v>13</v>
      </c>
      <c r="F194" s="12" t="s">
        <v>12</v>
      </c>
      <c r="G194" s="12" t="s">
        <v>49</v>
      </c>
      <c r="H194" s="28" t="s">
        <v>107</v>
      </c>
      <c r="I194" s="12">
        <v>2</v>
      </c>
      <c r="J194">
        <f t="shared" si="12"/>
        <v>5.2983173665480363</v>
      </c>
      <c r="K194" s="20">
        <v>1.05</v>
      </c>
      <c r="L194" s="20">
        <v>1.1000000000000001</v>
      </c>
      <c r="M194" s="20">
        <v>1</v>
      </c>
      <c r="N194" s="20">
        <v>1.02</v>
      </c>
      <c r="O194" s="20">
        <v>1.2</v>
      </c>
      <c r="P194" s="20">
        <v>1.2</v>
      </c>
      <c r="Q194">
        <v>1.05</v>
      </c>
      <c r="R194">
        <f t="shared" si="13"/>
        <v>0.14205582952229279</v>
      </c>
    </row>
    <row r="195" spans="1:18" s="12" customFormat="1" ht="16" x14ac:dyDescent="0.2">
      <c r="A195" s="12" t="s">
        <v>32</v>
      </c>
      <c r="B195" s="17">
        <v>100</v>
      </c>
      <c r="C195" s="12" t="s">
        <v>18</v>
      </c>
      <c r="D195" s="12" t="s">
        <v>13</v>
      </c>
      <c r="F195" s="12" t="s">
        <v>12</v>
      </c>
      <c r="G195" s="12" t="s">
        <v>31</v>
      </c>
      <c r="H195" s="11" t="s">
        <v>112</v>
      </c>
      <c r="I195" s="12">
        <v>2</v>
      </c>
      <c r="J195">
        <f t="shared" si="12"/>
        <v>4.6051701859880918</v>
      </c>
      <c r="K195" s="20">
        <v>1.05</v>
      </c>
      <c r="L195" s="20">
        <v>1.1000000000000001</v>
      </c>
      <c r="M195" s="20">
        <v>1</v>
      </c>
      <c r="N195" s="20">
        <v>1.02</v>
      </c>
      <c r="O195" s="20">
        <v>1.2</v>
      </c>
      <c r="P195" s="20">
        <v>1.2</v>
      </c>
      <c r="Q195">
        <v>1.05</v>
      </c>
      <c r="R195">
        <f t="shared" si="13"/>
        <v>0.14205582952229279</v>
      </c>
    </row>
    <row r="196" spans="1:18" s="12" customFormat="1" ht="16" x14ac:dyDescent="0.2">
      <c r="A196" s="12" t="s">
        <v>202</v>
      </c>
      <c r="B196" s="17">
        <v>464.6</v>
      </c>
      <c r="C196" s="12" t="s">
        <v>18</v>
      </c>
      <c r="D196" s="12" t="s">
        <v>13</v>
      </c>
      <c r="F196" s="12" t="s">
        <v>12</v>
      </c>
      <c r="G196" s="12" t="s">
        <v>203</v>
      </c>
      <c r="H196" s="11" t="s">
        <v>204</v>
      </c>
      <c r="I196" s="12">
        <v>2</v>
      </c>
      <c r="J196">
        <f t="shared" si="12"/>
        <v>6.1411768203363089</v>
      </c>
      <c r="K196" s="20">
        <v>1.05</v>
      </c>
      <c r="L196" s="20">
        <v>1.1000000000000001</v>
      </c>
      <c r="M196" s="20">
        <v>1</v>
      </c>
      <c r="N196" s="20">
        <v>1.02</v>
      </c>
      <c r="O196" s="20">
        <v>1.2</v>
      </c>
      <c r="P196" s="20">
        <v>1.2</v>
      </c>
      <c r="Q196">
        <v>1.05</v>
      </c>
      <c r="R196">
        <f t="shared" si="13"/>
        <v>0.14205582952229279</v>
      </c>
    </row>
    <row r="197" spans="1:18" s="12" customFormat="1" ht="16" x14ac:dyDescent="0.2">
      <c r="A197" s="12" t="s">
        <v>108</v>
      </c>
      <c r="B197" s="17">
        <v>696.8</v>
      </c>
      <c r="C197" s="12" t="s">
        <v>18</v>
      </c>
      <c r="D197" s="12" t="s">
        <v>13</v>
      </c>
      <c r="F197" s="12" t="s">
        <v>12</v>
      </c>
      <c r="G197" s="12" t="s">
        <v>45</v>
      </c>
      <c r="H197" s="11" t="s">
        <v>204</v>
      </c>
      <c r="I197" s="12">
        <v>2</v>
      </c>
      <c r="J197">
        <f t="shared" si="12"/>
        <v>6.5464984255382932</v>
      </c>
      <c r="K197" s="20">
        <v>1.05</v>
      </c>
      <c r="L197" s="20">
        <v>1.1000000000000001</v>
      </c>
      <c r="M197" s="20">
        <v>1</v>
      </c>
      <c r="N197" s="20">
        <v>1.02</v>
      </c>
      <c r="O197" s="20">
        <v>1.2</v>
      </c>
      <c r="P197" s="20">
        <v>1.2</v>
      </c>
      <c r="Q197">
        <v>1.05</v>
      </c>
      <c r="R197">
        <f t="shared" si="13"/>
        <v>0.14205582952229279</v>
      </c>
    </row>
    <row r="198" spans="1:18" s="12" customFormat="1" ht="16" x14ac:dyDescent="0.2">
      <c r="A198" s="12" t="s">
        <v>109</v>
      </c>
      <c r="B198" s="17">
        <v>696.8</v>
      </c>
      <c r="C198" s="12" t="s">
        <v>18</v>
      </c>
      <c r="D198" s="12" t="s">
        <v>13</v>
      </c>
      <c r="F198" s="12" t="s">
        <v>12</v>
      </c>
      <c r="G198" s="12" t="s">
        <v>47</v>
      </c>
      <c r="H198" s="11" t="s">
        <v>204</v>
      </c>
      <c r="I198" s="12">
        <v>2</v>
      </c>
      <c r="J198">
        <f t="shared" si="12"/>
        <v>6.5464984255382932</v>
      </c>
      <c r="K198" s="20">
        <v>1.05</v>
      </c>
      <c r="L198" s="20">
        <v>1.1000000000000001</v>
      </c>
      <c r="M198" s="20">
        <v>1</v>
      </c>
      <c r="N198" s="20">
        <v>1.02</v>
      </c>
      <c r="O198" s="20">
        <v>1.2</v>
      </c>
      <c r="P198" s="20">
        <v>1.2</v>
      </c>
      <c r="Q198">
        <v>1.05</v>
      </c>
      <c r="R198">
        <f t="shared" si="13"/>
        <v>0.14205582952229279</v>
      </c>
    </row>
    <row r="199" spans="1:18" s="12" customFormat="1" ht="16" x14ac:dyDescent="0.2">
      <c r="A199" s="12" t="s">
        <v>97</v>
      </c>
      <c r="B199" s="17">
        <v>232.3</v>
      </c>
      <c r="C199" s="12" t="s">
        <v>18</v>
      </c>
      <c r="D199" s="12" t="s">
        <v>13</v>
      </c>
      <c r="F199" s="12" t="s">
        <v>12</v>
      </c>
      <c r="G199" s="12" t="s">
        <v>98</v>
      </c>
      <c r="H199" s="11" t="s">
        <v>204</v>
      </c>
      <c r="I199" s="12">
        <v>2</v>
      </c>
      <c r="J199">
        <f t="shared" si="12"/>
        <v>5.4480296397763635</v>
      </c>
      <c r="K199" s="20">
        <v>1.05</v>
      </c>
      <c r="L199" s="20">
        <v>1.1000000000000001</v>
      </c>
      <c r="M199" s="20">
        <v>1</v>
      </c>
      <c r="N199" s="20">
        <v>1.02</v>
      </c>
      <c r="O199" s="20">
        <v>1.2</v>
      </c>
      <c r="P199" s="20">
        <v>1.2</v>
      </c>
      <c r="Q199">
        <v>1.05</v>
      </c>
      <c r="R199">
        <f t="shared" si="13"/>
        <v>0.14205582952229279</v>
      </c>
    </row>
    <row r="200" spans="1:18" s="12" customFormat="1" ht="16" x14ac:dyDescent="0.2">
      <c r="A200" s="12" t="s">
        <v>21</v>
      </c>
      <c r="B200" s="17">
        <v>232.3</v>
      </c>
      <c r="C200" s="12" t="s">
        <v>18</v>
      </c>
      <c r="D200" s="12" t="s">
        <v>13</v>
      </c>
      <c r="F200" s="12" t="s">
        <v>12</v>
      </c>
      <c r="G200" s="12" t="s">
        <v>16</v>
      </c>
      <c r="H200" s="11" t="s">
        <v>204</v>
      </c>
      <c r="I200" s="12">
        <v>2</v>
      </c>
      <c r="J200">
        <f t="shared" si="12"/>
        <v>5.4480296397763635</v>
      </c>
      <c r="K200" s="20">
        <v>1.05</v>
      </c>
      <c r="L200" s="20">
        <v>1.1000000000000001</v>
      </c>
      <c r="M200" s="20">
        <v>1</v>
      </c>
      <c r="N200" s="20">
        <v>1.02</v>
      </c>
      <c r="O200" s="20">
        <v>1.2</v>
      </c>
      <c r="P200" s="20">
        <v>1.2</v>
      </c>
      <c r="Q200">
        <v>1.05</v>
      </c>
      <c r="R200">
        <f t="shared" si="13"/>
        <v>0.14205582952229279</v>
      </c>
    </row>
    <row r="201" spans="1:18" s="12" customFormat="1" ht="16" x14ac:dyDescent="0.2">
      <c r="A201" s="12" t="s">
        <v>128</v>
      </c>
      <c r="B201" s="17">
        <v>464.6</v>
      </c>
      <c r="C201" s="12" t="s">
        <v>37</v>
      </c>
      <c r="D201" s="12" t="s">
        <v>13</v>
      </c>
      <c r="F201" s="12" t="s">
        <v>12</v>
      </c>
      <c r="G201" s="12" t="s">
        <v>128</v>
      </c>
      <c r="H201" s="11" t="s">
        <v>129</v>
      </c>
      <c r="I201" s="12">
        <v>2</v>
      </c>
      <c r="J201">
        <f t="shared" si="12"/>
        <v>6.1411768203363089</v>
      </c>
      <c r="K201" s="20">
        <v>1.05</v>
      </c>
      <c r="L201" s="20">
        <v>1.1000000000000001</v>
      </c>
      <c r="M201" s="20">
        <v>1</v>
      </c>
      <c r="N201" s="20">
        <v>1.02</v>
      </c>
      <c r="O201" s="20">
        <v>1.2</v>
      </c>
      <c r="P201" s="20">
        <v>1.2</v>
      </c>
      <c r="Q201">
        <v>1.05</v>
      </c>
      <c r="R201">
        <f t="shared" si="13"/>
        <v>0.14205582952229279</v>
      </c>
    </row>
    <row r="202" spans="1:18" s="12" customFormat="1" ht="16" x14ac:dyDescent="0.2">
      <c r="A202" s="12" t="s">
        <v>130</v>
      </c>
      <c r="B202" s="17">
        <v>464.6</v>
      </c>
      <c r="C202" s="12" t="s">
        <v>18</v>
      </c>
      <c r="D202" s="12" t="s">
        <v>13</v>
      </c>
      <c r="F202" s="12" t="s">
        <v>12</v>
      </c>
      <c r="G202" s="12" t="s">
        <v>131</v>
      </c>
      <c r="H202" s="11" t="s">
        <v>129</v>
      </c>
      <c r="I202" s="12">
        <v>2</v>
      </c>
      <c r="J202">
        <f t="shared" si="12"/>
        <v>6.1411768203363089</v>
      </c>
      <c r="K202" s="20">
        <v>1.05</v>
      </c>
      <c r="L202" s="20">
        <v>1.1000000000000001</v>
      </c>
      <c r="M202" s="20">
        <v>1</v>
      </c>
      <c r="N202" s="20">
        <v>1.02</v>
      </c>
      <c r="O202" s="20">
        <v>1.2</v>
      </c>
      <c r="P202" s="20">
        <v>1.2</v>
      </c>
      <c r="Q202">
        <v>1.05</v>
      </c>
      <c r="R202">
        <f t="shared" si="13"/>
        <v>0.14205582952229279</v>
      </c>
    </row>
    <row r="203" spans="1:18" s="12" customFormat="1" ht="16" x14ac:dyDescent="0.2">
      <c r="A203" s="12" t="s">
        <v>108</v>
      </c>
      <c r="B203" s="17">
        <v>232.3</v>
      </c>
      <c r="C203" s="12" t="s">
        <v>18</v>
      </c>
      <c r="D203" s="12" t="s">
        <v>13</v>
      </c>
      <c r="F203" s="12" t="s">
        <v>12</v>
      </c>
      <c r="G203" s="12" t="s">
        <v>45</v>
      </c>
      <c r="H203" s="11" t="s">
        <v>129</v>
      </c>
      <c r="I203" s="12">
        <v>2</v>
      </c>
      <c r="J203">
        <f t="shared" si="12"/>
        <v>5.4480296397763635</v>
      </c>
      <c r="K203" s="20">
        <v>1.05</v>
      </c>
      <c r="L203" s="20">
        <v>1.1000000000000001</v>
      </c>
      <c r="M203" s="20">
        <v>1</v>
      </c>
      <c r="N203" s="20">
        <v>1.02</v>
      </c>
      <c r="O203" s="20">
        <v>1.2</v>
      </c>
      <c r="P203" s="20">
        <v>1.2</v>
      </c>
      <c r="Q203">
        <v>1.05</v>
      </c>
      <c r="R203">
        <f t="shared" si="13"/>
        <v>0.14205582952229279</v>
      </c>
    </row>
    <row r="204" spans="1:18" s="12" customFormat="1" ht="16" x14ac:dyDescent="0.2">
      <c r="A204" s="12" t="s">
        <v>109</v>
      </c>
      <c r="B204" s="17">
        <v>232.3</v>
      </c>
      <c r="C204" s="12" t="s">
        <v>18</v>
      </c>
      <c r="D204" s="12" t="s">
        <v>13</v>
      </c>
      <c r="F204" s="12" t="s">
        <v>12</v>
      </c>
      <c r="G204" s="12" t="s">
        <v>47</v>
      </c>
      <c r="H204" s="11" t="s">
        <v>129</v>
      </c>
      <c r="I204" s="12">
        <v>2</v>
      </c>
      <c r="J204">
        <f t="shared" si="12"/>
        <v>5.4480296397763635</v>
      </c>
      <c r="K204" s="20">
        <v>1.05</v>
      </c>
      <c r="L204" s="20">
        <v>1.1000000000000001</v>
      </c>
      <c r="M204" s="20">
        <v>1</v>
      </c>
      <c r="N204" s="20">
        <v>1.02</v>
      </c>
      <c r="O204" s="20">
        <v>1.2</v>
      </c>
      <c r="P204" s="20">
        <v>1.2</v>
      </c>
      <c r="Q204">
        <v>1.05</v>
      </c>
      <c r="R204">
        <f t="shared" si="13"/>
        <v>0.14205582952229279</v>
      </c>
    </row>
    <row r="205" spans="1:18" s="12" customFormat="1" ht="16" x14ac:dyDescent="0.2">
      <c r="A205" s="12" t="s">
        <v>19</v>
      </c>
      <c r="B205" s="17">
        <v>60</v>
      </c>
      <c r="C205" s="12" t="s">
        <v>18</v>
      </c>
      <c r="D205" s="12" t="s">
        <v>13</v>
      </c>
      <c r="F205" s="12" t="s">
        <v>12</v>
      </c>
      <c r="G205" s="12" t="s">
        <v>20</v>
      </c>
      <c r="H205" s="11" t="s">
        <v>132</v>
      </c>
      <c r="I205" s="12">
        <v>2</v>
      </c>
      <c r="J205">
        <f t="shared" si="12"/>
        <v>4.0943445622221004</v>
      </c>
      <c r="K205" s="20">
        <v>1.05</v>
      </c>
      <c r="L205" s="20">
        <v>1.1000000000000001</v>
      </c>
      <c r="M205" s="20">
        <v>1</v>
      </c>
      <c r="N205" s="20">
        <v>1.02</v>
      </c>
      <c r="O205" s="20">
        <v>1.2</v>
      </c>
      <c r="P205" s="20">
        <v>1.2</v>
      </c>
      <c r="Q205">
        <v>1.05</v>
      </c>
      <c r="R205">
        <f t="shared" si="13"/>
        <v>0.14205582952229279</v>
      </c>
    </row>
    <row r="206" spans="1:18" s="12" customFormat="1" ht="16" x14ac:dyDescent="0.2">
      <c r="A206" s="12" t="s">
        <v>92</v>
      </c>
      <c r="B206" s="17">
        <v>45</v>
      </c>
      <c r="C206" s="12" t="s">
        <v>18</v>
      </c>
      <c r="D206" s="12" t="s">
        <v>13</v>
      </c>
      <c r="F206" s="12" t="s">
        <v>12</v>
      </c>
      <c r="G206" s="12" t="s">
        <v>93</v>
      </c>
      <c r="H206" s="11" t="s">
        <v>132</v>
      </c>
      <c r="I206" s="12">
        <v>2</v>
      </c>
      <c r="J206">
        <f t="shared" si="12"/>
        <v>3.8066624897703196</v>
      </c>
      <c r="K206" s="20">
        <v>1.05</v>
      </c>
      <c r="L206" s="20">
        <v>1.1000000000000001</v>
      </c>
      <c r="M206" s="20">
        <v>1</v>
      </c>
      <c r="N206" s="20">
        <v>1.02</v>
      </c>
      <c r="O206" s="20">
        <v>1.2</v>
      </c>
      <c r="P206" s="20">
        <v>1.2</v>
      </c>
      <c r="Q206">
        <v>1.05</v>
      </c>
      <c r="R206">
        <f t="shared" si="13"/>
        <v>0.14205582952229279</v>
      </c>
    </row>
    <row r="207" spans="1:18" s="12" customFormat="1" ht="16" x14ac:dyDescent="0.2">
      <c r="A207" s="12" t="s">
        <v>108</v>
      </c>
      <c r="B207" s="17">
        <v>180</v>
      </c>
      <c r="C207" s="12" t="s">
        <v>18</v>
      </c>
      <c r="D207" s="12" t="s">
        <v>13</v>
      </c>
      <c r="F207" s="12" t="s">
        <v>12</v>
      </c>
      <c r="G207" s="12" t="s">
        <v>45</v>
      </c>
      <c r="H207" s="11" t="s">
        <v>132</v>
      </c>
      <c r="I207" s="12">
        <v>2</v>
      </c>
      <c r="J207">
        <f t="shared" si="12"/>
        <v>5.1929568508902104</v>
      </c>
      <c r="K207" s="20">
        <v>1.05</v>
      </c>
      <c r="L207" s="20">
        <v>1.1000000000000001</v>
      </c>
      <c r="M207" s="20">
        <v>1</v>
      </c>
      <c r="N207" s="20">
        <v>1.02</v>
      </c>
      <c r="O207" s="20">
        <v>1.2</v>
      </c>
      <c r="P207" s="20">
        <v>1.2</v>
      </c>
      <c r="Q207">
        <v>1.05</v>
      </c>
      <c r="R207">
        <f t="shared" si="13"/>
        <v>0.14205582952229279</v>
      </c>
    </row>
    <row r="208" spans="1:18" s="12" customFormat="1" ht="16" x14ac:dyDescent="0.2">
      <c r="A208" s="12" t="s">
        <v>110</v>
      </c>
      <c r="B208" s="17">
        <v>15</v>
      </c>
      <c r="C208" s="12" t="s">
        <v>18</v>
      </c>
      <c r="D208" s="12" t="s">
        <v>13</v>
      </c>
      <c r="F208" s="12" t="s">
        <v>12</v>
      </c>
      <c r="G208" s="12" t="s">
        <v>48</v>
      </c>
      <c r="H208" s="11" t="s">
        <v>132</v>
      </c>
      <c r="I208" s="12">
        <v>2</v>
      </c>
      <c r="J208">
        <f t="shared" si="12"/>
        <v>2.7080502011022101</v>
      </c>
      <c r="K208" s="20">
        <v>1.05</v>
      </c>
      <c r="L208" s="20">
        <v>1.1000000000000001</v>
      </c>
      <c r="M208" s="20">
        <v>1</v>
      </c>
      <c r="N208" s="20">
        <v>1.02</v>
      </c>
      <c r="O208" s="20">
        <v>1.2</v>
      </c>
      <c r="P208" s="20">
        <v>1.2</v>
      </c>
      <c r="Q208">
        <v>1.05</v>
      </c>
      <c r="R208">
        <f t="shared" si="13"/>
        <v>0.14205582952229279</v>
      </c>
    </row>
    <row r="209" spans="1:18" s="12" customFormat="1" ht="16" x14ac:dyDescent="0.2">
      <c r="A209" s="12" t="s">
        <v>111</v>
      </c>
      <c r="B209" s="17">
        <v>45</v>
      </c>
      <c r="C209" s="12" t="s">
        <v>18</v>
      </c>
      <c r="D209" s="12" t="s">
        <v>13</v>
      </c>
      <c r="F209" s="12" t="s">
        <v>12</v>
      </c>
      <c r="G209" s="12" t="s">
        <v>49</v>
      </c>
      <c r="H209" s="11" t="s">
        <v>132</v>
      </c>
      <c r="I209" s="12">
        <v>2</v>
      </c>
      <c r="J209">
        <f t="shared" si="12"/>
        <v>3.8066624897703196</v>
      </c>
      <c r="K209" s="20">
        <v>1.05</v>
      </c>
      <c r="L209" s="20">
        <v>1.1000000000000001</v>
      </c>
      <c r="M209" s="20">
        <v>1</v>
      </c>
      <c r="N209" s="20">
        <v>1.02</v>
      </c>
      <c r="O209" s="20">
        <v>1.2</v>
      </c>
      <c r="P209" s="20">
        <v>1.2</v>
      </c>
      <c r="Q209">
        <v>1.05</v>
      </c>
      <c r="R209">
        <f t="shared" si="13"/>
        <v>0.14205582952229279</v>
      </c>
    </row>
    <row r="210" spans="1:18" s="12" customFormat="1" ht="16" x14ac:dyDescent="0.2">
      <c r="A210" s="12" t="s">
        <v>133</v>
      </c>
      <c r="B210" s="17">
        <v>600</v>
      </c>
      <c r="C210" s="12" t="s">
        <v>18</v>
      </c>
      <c r="D210" s="12" t="s">
        <v>13</v>
      </c>
      <c r="F210" s="12" t="s">
        <v>12</v>
      </c>
      <c r="G210" s="12" t="s">
        <v>134</v>
      </c>
      <c r="H210" s="11" t="s">
        <v>135</v>
      </c>
      <c r="I210" s="12">
        <v>2</v>
      </c>
      <c r="J210">
        <f t="shared" si="12"/>
        <v>6.3969296552161463</v>
      </c>
      <c r="K210" s="20">
        <v>1.05</v>
      </c>
      <c r="L210" s="20">
        <v>1.1000000000000001</v>
      </c>
      <c r="M210" s="20">
        <v>1</v>
      </c>
      <c r="N210" s="20">
        <v>1.02</v>
      </c>
      <c r="O210" s="20">
        <v>1.2</v>
      </c>
      <c r="P210" s="20">
        <v>1.2</v>
      </c>
      <c r="Q210">
        <v>1.05</v>
      </c>
      <c r="R210">
        <f t="shared" si="13"/>
        <v>0.14205582952229279</v>
      </c>
    </row>
    <row r="211" spans="1:18" s="12" customFormat="1" ht="16" x14ac:dyDescent="0.2">
      <c r="A211" s="12" t="s">
        <v>136</v>
      </c>
      <c r="B211" s="17">
        <v>7</v>
      </c>
      <c r="C211" s="12" t="s">
        <v>18</v>
      </c>
      <c r="D211" s="12" t="s">
        <v>13</v>
      </c>
      <c r="F211" s="12" t="s">
        <v>12</v>
      </c>
      <c r="G211" s="12" t="s">
        <v>137</v>
      </c>
      <c r="H211" s="11" t="s">
        <v>135</v>
      </c>
      <c r="I211" s="12">
        <v>2</v>
      </c>
      <c r="J211">
        <f t="shared" si="12"/>
        <v>1.9459101490553132</v>
      </c>
      <c r="K211" s="20">
        <v>1.05</v>
      </c>
      <c r="L211" s="20">
        <v>1.1000000000000001</v>
      </c>
      <c r="M211" s="20">
        <v>1</v>
      </c>
      <c r="N211" s="20">
        <v>1.02</v>
      </c>
      <c r="O211" s="20">
        <v>1.2</v>
      </c>
      <c r="P211" s="20">
        <v>1.2</v>
      </c>
      <c r="Q211">
        <v>1.05</v>
      </c>
      <c r="R211">
        <f t="shared" si="13"/>
        <v>0.14205582952229279</v>
      </c>
    </row>
    <row r="212" spans="1:18" s="12" customFormat="1" ht="16" x14ac:dyDescent="0.2">
      <c r="A212" s="12" t="s">
        <v>108</v>
      </c>
      <c r="B212" s="17">
        <v>1300</v>
      </c>
      <c r="C212" s="12" t="s">
        <v>18</v>
      </c>
      <c r="D212" s="12" t="s">
        <v>13</v>
      </c>
      <c r="F212" s="12" t="s">
        <v>12</v>
      </c>
      <c r="G212" s="12" t="s">
        <v>45</v>
      </c>
      <c r="H212" s="11" t="s">
        <v>135</v>
      </c>
      <c r="I212" s="12">
        <v>2</v>
      </c>
      <c r="J212">
        <f t="shared" si="12"/>
        <v>7.1701195434496281</v>
      </c>
      <c r="K212" s="20">
        <v>1.05</v>
      </c>
      <c r="L212" s="20">
        <v>1.1000000000000001</v>
      </c>
      <c r="M212" s="20">
        <v>1</v>
      </c>
      <c r="N212" s="20">
        <v>1.02</v>
      </c>
      <c r="O212" s="20">
        <v>1.2</v>
      </c>
      <c r="P212" s="20">
        <v>1.2</v>
      </c>
      <c r="Q212">
        <v>1.05</v>
      </c>
      <c r="R212">
        <f t="shared" si="13"/>
        <v>0.14205582952229279</v>
      </c>
    </row>
    <row r="213" spans="1:18" s="12" customFormat="1" ht="16" x14ac:dyDescent="0.2">
      <c r="A213" s="12" t="s">
        <v>97</v>
      </c>
      <c r="B213" s="17">
        <v>405</v>
      </c>
      <c r="C213" s="12" t="s">
        <v>18</v>
      </c>
      <c r="D213" s="12" t="s">
        <v>13</v>
      </c>
      <c r="F213" s="12" t="s">
        <v>12</v>
      </c>
      <c r="G213" s="12" t="s">
        <v>98</v>
      </c>
      <c r="H213" s="11" t="s">
        <v>135</v>
      </c>
      <c r="I213" s="12">
        <v>2</v>
      </c>
      <c r="J213">
        <f t="shared" si="12"/>
        <v>6.0038870671065387</v>
      </c>
      <c r="K213" s="20">
        <v>1.05</v>
      </c>
      <c r="L213" s="20">
        <v>1.1000000000000001</v>
      </c>
      <c r="M213" s="20">
        <v>1</v>
      </c>
      <c r="N213" s="20">
        <v>1.02</v>
      </c>
      <c r="O213" s="20">
        <v>1.2</v>
      </c>
      <c r="P213" s="20">
        <v>1.2</v>
      </c>
      <c r="Q213">
        <v>1.05</v>
      </c>
      <c r="R213">
        <f t="shared" si="13"/>
        <v>0.14205582952229279</v>
      </c>
    </row>
    <row r="214" spans="1:18" s="12" customFormat="1" ht="16" x14ac:dyDescent="0.2">
      <c r="A214" s="12" t="s">
        <v>109</v>
      </c>
      <c r="B214" s="17">
        <v>400</v>
      </c>
      <c r="C214" s="12" t="s">
        <v>18</v>
      </c>
      <c r="D214" s="12" t="s">
        <v>13</v>
      </c>
      <c r="F214" s="12" t="s">
        <v>12</v>
      </c>
      <c r="G214" s="12" t="s">
        <v>47</v>
      </c>
      <c r="H214" s="11" t="s">
        <v>135</v>
      </c>
      <c r="I214" s="12">
        <v>2</v>
      </c>
      <c r="J214">
        <f t="shared" si="12"/>
        <v>5.9914645471079817</v>
      </c>
      <c r="K214" s="20">
        <v>1.05</v>
      </c>
      <c r="L214" s="20">
        <v>1.1000000000000001</v>
      </c>
      <c r="M214" s="20">
        <v>1</v>
      </c>
      <c r="N214" s="20">
        <v>1.02</v>
      </c>
      <c r="O214" s="20">
        <v>1.2</v>
      </c>
      <c r="P214" s="20">
        <v>1.2</v>
      </c>
      <c r="Q214">
        <v>1.05</v>
      </c>
      <c r="R214">
        <f t="shared" si="13"/>
        <v>0.14205582952229279</v>
      </c>
    </row>
    <row r="215" spans="1:18" s="12" customFormat="1" ht="16" x14ac:dyDescent="0.2">
      <c r="A215" s="12" t="s">
        <v>21</v>
      </c>
      <c r="B215" s="17">
        <v>405</v>
      </c>
      <c r="C215" s="12" t="s">
        <v>18</v>
      </c>
      <c r="D215" s="12" t="s">
        <v>13</v>
      </c>
      <c r="F215" s="12" t="s">
        <v>12</v>
      </c>
      <c r="G215" s="12" t="s">
        <v>16</v>
      </c>
      <c r="H215" s="11" t="s">
        <v>135</v>
      </c>
      <c r="I215" s="12">
        <v>2</v>
      </c>
      <c r="J215">
        <f t="shared" si="12"/>
        <v>6.0038870671065387</v>
      </c>
      <c r="K215" s="20">
        <v>1.05</v>
      </c>
      <c r="L215" s="20">
        <v>1.1000000000000001</v>
      </c>
      <c r="M215" s="20">
        <v>1</v>
      </c>
      <c r="N215" s="20">
        <v>1.02</v>
      </c>
      <c r="O215" s="20">
        <v>1.2</v>
      </c>
      <c r="P215" s="20">
        <v>1.2</v>
      </c>
      <c r="Q215">
        <v>1.05</v>
      </c>
      <c r="R215">
        <f t="shared" si="13"/>
        <v>0.14205582952229279</v>
      </c>
    </row>
    <row r="216" spans="1:18" s="12" customFormat="1" ht="16" x14ac:dyDescent="0.2">
      <c r="A216" s="12" t="s">
        <v>108</v>
      </c>
      <c r="B216" s="17">
        <v>1000</v>
      </c>
      <c r="C216" s="12" t="s">
        <v>18</v>
      </c>
      <c r="D216" s="12" t="s">
        <v>13</v>
      </c>
      <c r="F216" s="12" t="s">
        <v>12</v>
      </c>
      <c r="G216" s="12" t="s">
        <v>45</v>
      </c>
      <c r="H216" s="11" t="s">
        <v>138</v>
      </c>
      <c r="I216" s="12">
        <v>2</v>
      </c>
      <c r="J216">
        <f t="shared" si="12"/>
        <v>6.9077552789821368</v>
      </c>
      <c r="K216" s="20">
        <v>1.05</v>
      </c>
      <c r="L216" s="20">
        <v>1.1000000000000001</v>
      </c>
      <c r="M216" s="20">
        <v>1</v>
      </c>
      <c r="N216" s="20">
        <v>1.02</v>
      </c>
      <c r="O216" s="20">
        <v>1.2</v>
      </c>
      <c r="P216" s="20">
        <v>1.2</v>
      </c>
      <c r="Q216">
        <v>1.05</v>
      </c>
      <c r="R216">
        <f t="shared" si="13"/>
        <v>0.14205582952229279</v>
      </c>
    </row>
    <row r="217" spans="1:18" s="12" customFormat="1" ht="16" x14ac:dyDescent="0.2">
      <c r="A217" s="12" t="s">
        <v>97</v>
      </c>
      <c r="B217" s="17">
        <v>1500</v>
      </c>
      <c r="C217" s="12" t="s">
        <v>18</v>
      </c>
      <c r="D217" s="12" t="s">
        <v>13</v>
      </c>
      <c r="F217" s="12" t="s">
        <v>12</v>
      </c>
      <c r="G217" s="12" t="s">
        <v>98</v>
      </c>
      <c r="H217" s="11" t="s">
        <v>138</v>
      </c>
      <c r="I217" s="12">
        <v>2</v>
      </c>
      <c r="J217">
        <f t="shared" si="12"/>
        <v>7.3132203870903014</v>
      </c>
      <c r="K217" s="20">
        <v>1.05</v>
      </c>
      <c r="L217" s="20">
        <v>1.1000000000000001</v>
      </c>
      <c r="M217" s="20">
        <v>1</v>
      </c>
      <c r="N217" s="20">
        <v>1.02</v>
      </c>
      <c r="O217" s="20">
        <v>1.2</v>
      </c>
      <c r="P217" s="20">
        <v>1.2</v>
      </c>
      <c r="Q217">
        <v>1.05</v>
      </c>
      <c r="R217">
        <f t="shared" si="13"/>
        <v>0.14205582952229279</v>
      </c>
    </row>
    <row r="218" spans="1:18" s="12" customFormat="1" ht="16" x14ac:dyDescent="0.2">
      <c r="A218" s="12" t="s">
        <v>109</v>
      </c>
      <c r="B218" s="17">
        <v>1000</v>
      </c>
      <c r="C218" s="12" t="s">
        <v>18</v>
      </c>
      <c r="D218" s="12" t="s">
        <v>13</v>
      </c>
      <c r="F218" s="12" t="s">
        <v>12</v>
      </c>
      <c r="G218" s="12" t="s">
        <v>47</v>
      </c>
      <c r="H218" s="11" t="s">
        <v>138</v>
      </c>
      <c r="I218" s="12">
        <v>2</v>
      </c>
      <c r="J218">
        <f t="shared" si="12"/>
        <v>6.9077552789821368</v>
      </c>
      <c r="K218" s="20">
        <v>1.05</v>
      </c>
      <c r="L218" s="20">
        <v>1.1000000000000001</v>
      </c>
      <c r="M218" s="20">
        <v>1</v>
      </c>
      <c r="N218" s="20">
        <v>1.02</v>
      </c>
      <c r="O218" s="20">
        <v>1.2</v>
      </c>
      <c r="P218" s="20">
        <v>1.2</v>
      </c>
      <c r="Q218">
        <v>1.05</v>
      </c>
      <c r="R218">
        <f t="shared" si="13"/>
        <v>0.14205582952229279</v>
      </c>
    </row>
    <row r="219" spans="1:18" s="12" customFormat="1" ht="16" x14ac:dyDescent="0.2">
      <c r="A219" s="12" t="s">
        <v>21</v>
      </c>
      <c r="B219" s="17">
        <v>1500</v>
      </c>
      <c r="C219" s="12" t="s">
        <v>18</v>
      </c>
      <c r="D219" s="12" t="s">
        <v>13</v>
      </c>
      <c r="F219" s="12" t="s">
        <v>12</v>
      </c>
      <c r="G219" s="12" t="s">
        <v>16</v>
      </c>
      <c r="H219" s="11" t="s">
        <v>138</v>
      </c>
      <c r="I219" s="12">
        <v>2</v>
      </c>
      <c r="J219">
        <f t="shared" si="12"/>
        <v>7.3132203870903014</v>
      </c>
      <c r="K219" s="20">
        <v>1.05</v>
      </c>
      <c r="L219" s="20">
        <v>1.1000000000000001</v>
      </c>
      <c r="M219" s="20">
        <v>1</v>
      </c>
      <c r="N219" s="20">
        <v>1.02</v>
      </c>
      <c r="O219" s="20">
        <v>1.2</v>
      </c>
      <c r="P219" s="20">
        <v>1.2</v>
      </c>
      <c r="Q219">
        <v>1.05</v>
      </c>
      <c r="R219">
        <f t="shared" si="13"/>
        <v>0.14205582952229279</v>
      </c>
    </row>
    <row r="220" spans="1:18" s="12" customFormat="1" ht="16" x14ac:dyDescent="0.2">
      <c r="A220" s="12" t="s">
        <v>97</v>
      </c>
      <c r="B220" s="17">
        <v>511</v>
      </c>
      <c r="C220" s="12" t="s">
        <v>18</v>
      </c>
      <c r="D220" s="12" t="s">
        <v>13</v>
      </c>
      <c r="F220" s="12" t="s">
        <v>12</v>
      </c>
      <c r="G220" s="12" t="s">
        <v>98</v>
      </c>
      <c r="H220" s="11" t="s">
        <v>139</v>
      </c>
      <c r="I220" s="12">
        <v>2</v>
      </c>
      <c r="J220">
        <f t="shared" si="12"/>
        <v>6.2363695902037044</v>
      </c>
      <c r="K220" s="20">
        <v>1.05</v>
      </c>
      <c r="L220" s="20">
        <v>1.1000000000000001</v>
      </c>
      <c r="M220" s="20">
        <v>1</v>
      </c>
      <c r="N220" s="20">
        <v>1.02</v>
      </c>
      <c r="O220" s="20">
        <v>1.2</v>
      </c>
      <c r="P220" s="20">
        <v>1.2</v>
      </c>
      <c r="Q220">
        <v>1.05</v>
      </c>
      <c r="R220">
        <f t="shared" si="13"/>
        <v>0.14205582952229279</v>
      </c>
    </row>
    <row r="221" spans="1:18" s="12" customFormat="1" ht="16" x14ac:dyDescent="0.2">
      <c r="A221" s="12" t="s">
        <v>21</v>
      </c>
      <c r="B221" s="17">
        <v>511</v>
      </c>
      <c r="C221" s="12" t="s">
        <v>18</v>
      </c>
      <c r="D221" s="12" t="s">
        <v>13</v>
      </c>
      <c r="F221" s="12" t="s">
        <v>12</v>
      </c>
      <c r="G221" s="12" t="s">
        <v>16</v>
      </c>
      <c r="H221" s="11" t="s">
        <v>139</v>
      </c>
      <c r="I221" s="12">
        <v>2</v>
      </c>
      <c r="J221">
        <f t="shared" si="12"/>
        <v>6.2363695902037044</v>
      </c>
      <c r="K221" s="20">
        <v>1.05</v>
      </c>
      <c r="L221" s="20">
        <v>1.1000000000000001</v>
      </c>
      <c r="M221" s="20">
        <v>1</v>
      </c>
      <c r="N221" s="20">
        <v>1.02</v>
      </c>
      <c r="O221" s="20">
        <v>1.2</v>
      </c>
      <c r="P221" s="20">
        <v>1.2</v>
      </c>
      <c r="Q221">
        <v>1.05</v>
      </c>
      <c r="R221">
        <f t="shared" si="13"/>
        <v>0.14205582952229279</v>
      </c>
    </row>
    <row r="222" spans="1:18" s="12" customFormat="1" ht="16" x14ac:dyDescent="0.2">
      <c r="A222" s="12" t="s">
        <v>92</v>
      </c>
      <c r="B222" s="17">
        <v>371.7</v>
      </c>
      <c r="C222" s="12" t="s">
        <v>18</v>
      </c>
      <c r="D222" s="12" t="s">
        <v>13</v>
      </c>
      <c r="F222" s="12" t="s">
        <v>12</v>
      </c>
      <c r="G222" s="12" t="s">
        <v>93</v>
      </c>
      <c r="H222" s="11" t="s">
        <v>205</v>
      </c>
      <c r="I222" s="12">
        <v>2</v>
      </c>
      <c r="J222">
        <f t="shared" si="12"/>
        <v>5.9180870773032064</v>
      </c>
      <c r="K222" s="20">
        <v>1.05</v>
      </c>
      <c r="L222" s="20">
        <v>1.1000000000000001</v>
      </c>
      <c r="M222" s="20">
        <v>1</v>
      </c>
      <c r="N222" s="20">
        <v>1.02</v>
      </c>
      <c r="O222" s="20">
        <v>1.2</v>
      </c>
      <c r="P222" s="20">
        <v>1.2</v>
      </c>
      <c r="Q222">
        <v>1.05</v>
      </c>
      <c r="R222">
        <f t="shared" si="13"/>
        <v>0.14205582952229279</v>
      </c>
    </row>
    <row r="223" spans="1:18" s="12" customFormat="1" ht="16" x14ac:dyDescent="0.2">
      <c r="A223" s="12" t="s">
        <v>111</v>
      </c>
      <c r="B223" s="17">
        <v>371.7</v>
      </c>
      <c r="C223" s="12" t="s">
        <v>18</v>
      </c>
      <c r="D223" s="12" t="s">
        <v>13</v>
      </c>
      <c r="F223" s="12" t="s">
        <v>12</v>
      </c>
      <c r="G223" s="12" t="s">
        <v>49</v>
      </c>
      <c r="H223" s="11" t="s">
        <v>205</v>
      </c>
      <c r="I223" s="12">
        <v>2</v>
      </c>
      <c r="J223">
        <f t="shared" si="12"/>
        <v>5.9180870773032064</v>
      </c>
      <c r="K223" s="20">
        <v>1.05</v>
      </c>
      <c r="L223" s="20">
        <v>1.1000000000000001</v>
      </c>
      <c r="M223" s="20">
        <v>1</v>
      </c>
      <c r="N223" s="20">
        <v>1.02</v>
      </c>
      <c r="O223" s="20">
        <v>1.2</v>
      </c>
      <c r="P223" s="20">
        <v>1.2</v>
      </c>
      <c r="Q223">
        <v>1.05</v>
      </c>
      <c r="R223">
        <f t="shared" si="13"/>
        <v>0.14205582952229279</v>
      </c>
    </row>
    <row r="224" spans="1:18" s="12" customFormat="1" ht="16" x14ac:dyDescent="0.2">
      <c r="A224" s="12" t="s">
        <v>97</v>
      </c>
      <c r="B224" s="17">
        <v>929.1</v>
      </c>
      <c r="C224" s="12" t="s">
        <v>18</v>
      </c>
      <c r="D224" s="12" t="s">
        <v>13</v>
      </c>
      <c r="F224" s="12" t="s">
        <v>12</v>
      </c>
      <c r="G224" s="12" t="s">
        <v>98</v>
      </c>
      <c r="H224" s="11" t="s">
        <v>205</v>
      </c>
      <c r="I224" s="12">
        <v>2</v>
      </c>
      <c r="J224">
        <f t="shared" si="12"/>
        <v>6.8342163756472667</v>
      </c>
      <c r="K224" s="20">
        <v>1.05</v>
      </c>
      <c r="L224" s="20">
        <v>1.1000000000000001</v>
      </c>
      <c r="M224" s="20">
        <v>1</v>
      </c>
      <c r="N224" s="20">
        <v>1.02</v>
      </c>
      <c r="O224" s="20">
        <v>1.2</v>
      </c>
      <c r="P224" s="20">
        <v>1.2</v>
      </c>
      <c r="Q224">
        <v>1.05</v>
      </c>
      <c r="R224">
        <f t="shared" si="13"/>
        <v>0.14205582952229279</v>
      </c>
    </row>
    <row r="225" spans="1:18" s="12" customFormat="1" ht="16" x14ac:dyDescent="0.2">
      <c r="A225" s="12" t="s">
        <v>21</v>
      </c>
      <c r="B225" s="17">
        <v>929.1</v>
      </c>
      <c r="C225" s="12" t="s">
        <v>18</v>
      </c>
      <c r="D225" s="12" t="s">
        <v>13</v>
      </c>
      <c r="F225" s="12" t="s">
        <v>12</v>
      </c>
      <c r="G225" s="12" t="s">
        <v>16</v>
      </c>
      <c r="H225" s="11" t="s">
        <v>205</v>
      </c>
      <c r="I225" s="12">
        <v>2</v>
      </c>
      <c r="J225">
        <f t="shared" si="12"/>
        <v>6.8342163756472667</v>
      </c>
      <c r="K225" s="20">
        <v>1.05</v>
      </c>
      <c r="L225" s="20">
        <v>1.1000000000000001</v>
      </c>
      <c r="M225" s="20">
        <v>1</v>
      </c>
      <c r="N225" s="20">
        <v>1.02</v>
      </c>
      <c r="O225" s="20">
        <v>1.2</v>
      </c>
      <c r="P225" s="20">
        <v>1.2</v>
      </c>
      <c r="Q225">
        <v>1.05</v>
      </c>
      <c r="R225">
        <f t="shared" si="13"/>
        <v>0.14205582952229279</v>
      </c>
    </row>
    <row r="226" spans="1:18" s="12" customFormat="1" ht="16" x14ac:dyDescent="0.2">
      <c r="A226" s="12" t="s">
        <v>110</v>
      </c>
      <c r="B226" s="17">
        <v>92.9</v>
      </c>
      <c r="C226" s="12" t="s">
        <v>18</v>
      </c>
      <c r="D226" s="12" t="s">
        <v>13</v>
      </c>
      <c r="F226" s="12" t="s">
        <v>12</v>
      </c>
      <c r="G226" s="12" t="s">
        <v>48</v>
      </c>
      <c r="H226" s="11" t="s">
        <v>205</v>
      </c>
      <c r="I226" s="12">
        <v>2</v>
      </c>
      <c r="J226">
        <f t="shared" si="12"/>
        <v>4.5315236458197932</v>
      </c>
      <c r="K226" s="20">
        <v>1.05</v>
      </c>
      <c r="L226" s="20">
        <v>1.1000000000000001</v>
      </c>
      <c r="M226" s="20">
        <v>1</v>
      </c>
      <c r="N226" s="20">
        <v>1.02</v>
      </c>
      <c r="O226" s="20">
        <v>1.2</v>
      </c>
      <c r="P226" s="20">
        <v>1.2</v>
      </c>
      <c r="Q226">
        <v>1.05</v>
      </c>
      <c r="R226">
        <f t="shared" si="13"/>
        <v>0.14205582952229279</v>
      </c>
    </row>
    <row r="227" spans="1:18" s="12" customFormat="1" ht="16" x14ac:dyDescent="0.2">
      <c r="A227" s="12" t="s">
        <v>108</v>
      </c>
      <c r="B227" s="17">
        <v>836.2</v>
      </c>
      <c r="C227" s="12" t="s">
        <v>18</v>
      </c>
      <c r="D227" s="12" t="s">
        <v>13</v>
      </c>
      <c r="F227" s="12" t="s">
        <v>12</v>
      </c>
      <c r="G227" s="12" t="s">
        <v>45</v>
      </c>
      <c r="H227" s="11" t="s">
        <v>206</v>
      </c>
      <c r="I227" s="12">
        <v>2</v>
      </c>
      <c r="J227">
        <f t="shared" si="12"/>
        <v>6.7288678189224651</v>
      </c>
      <c r="K227" s="20">
        <v>1.05</v>
      </c>
      <c r="L227" s="20">
        <v>1.1000000000000001</v>
      </c>
      <c r="M227" s="20">
        <v>1</v>
      </c>
      <c r="N227" s="20">
        <v>1.02</v>
      </c>
      <c r="O227" s="20">
        <v>1.2</v>
      </c>
      <c r="P227" s="20">
        <v>1.2</v>
      </c>
      <c r="Q227">
        <v>1.05</v>
      </c>
      <c r="R227">
        <f t="shared" si="13"/>
        <v>0.14205582952229279</v>
      </c>
    </row>
    <row r="228" spans="1:18" s="12" customFormat="1" ht="16" x14ac:dyDescent="0.2">
      <c r="A228" s="12" t="s">
        <v>109</v>
      </c>
      <c r="B228" s="17">
        <v>836.2</v>
      </c>
      <c r="C228" s="12" t="s">
        <v>18</v>
      </c>
      <c r="D228" s="12" t="s">
        <v>13</v>
      </c>
      <c r="F228" s="12" t="s">
        <v>12</v>
      </c>
      <c r="G228" s="12" t="s">
        <v>47</v>
      </c>
      <c r="H228" s="11" t="s">
        <v>206</v>
      </c>
      <c r="I228" s="12">
        <v>2</v>
      </c>
      <c r="J228">
        <f t="shared" si="12"/>
        <v>6.7288678189224651</v>
      </c>
      <c r="K228" s="20">
        <v>1.05</v>
      </c>
      <c r="L228" s="20">
        <v>1.1000000000000001</v>
      </c>
      <c r="M228" s="20">
        <v>1</v>
      </c>
      <c r="N228" s="20">
        <v>1.02</v>
      </c>
      <c r="O228" s="20">
        <v>1.2</v>
      </c>
      <c r="P228" s="20">
        <v>1.2</v>
      </c>
      <c r="Q228">
        <v>1.05</v>
      </c>
      <c r="R228">
        <f t="shared" si="13"/>
        <v>0.14205582952229279</v>
      </c>
    </row>
    <row r="229" spans="1:18" s="12" customFormat="1" ht="16" x14ac:dyDescent="0.2">
      <c r="A229" s="12" t="s">
        <v>133</v>
      </c>
      <c r="B229" s="17">
        <v>116.1</v>
      </c>
      <c r="C229" s="12" t="s">
        <v>18</v>
      </c>
      <c r="D229" s="12" t="s">
        <v>13</v>
      </c>
      <c r="F229" s="12" t="s">
        <v>12</v>
      </c>
      <c r="G229" s="12" t="s">
        <v>134</v>
      </c>
      <c r="H229" s="11" t="s">
        <v>207</v>
      </c>
      <c r="I229" s="12">
        <v>2</v>
      </c>
      <c r="J229">
        <f t="shared" si="12"/>
        <v>4.7544518887038461</v>
      </c>
      <c r="K229" s="20">
        <v>1.05</v>
      </c>
      <c r="L229" s="20">
        <v>1.1000000000000001</v>
      </c>
      <c r="M229" s="20">
        <v>1</v>
      </c>
      <c r="N229" s="20">
        <v>1.02</v>
      </c>
      <c r="O229" s="20">
        <v>1.2</v>
      </c>
      <c r="P229" s="20">
        <v>1.2</v>
      </c>
      <c r="Q229">
        <v>1.05</v>
      </c>
      <c r="R229">
        <f t="shared" si="13"/>
        <v>0.14205582952229279</v>
      </c>
    </row>
    <row r="230" spans="1:18" s="12" customFormat="1" ht="16" x14ac:dyDescent="0.2">
      <c r="A230" s="12" t="s">
        <v>108</v>
      </c>
      <c r="B230" s="17">
        <v>209.1</v>
      </c>
      <c r="C230" s="12" t="s">
        <v>18</v>
      </c>
      <c r="D230" s="12" t="s">
        <v>13</v>
      </c>
      <c r="F230" s="12" t="s">
        <v>12</v>
      </c>
      <c r="G230" s="12" t="s">
        <v>45</v>
      </c>
      <c r="H230" s="11" t="s">
        <v>207</v>
      </c>
      <c r="I230" s="12">
        <v>2</v>
      </c>
      <c r="J230">
        <f t="shared" si="12"/>
        <v>5.3428126064345882</v>
      </c>
      <c r="K230" s="20">
        <v>1.05</v>
      </c>
      <c r="L230" s="20">
        <v>1.1000000000000001</v>
      </c>
      <c r="M230" s="20">
        <v>1</v>
      </c>
      <c r="N230" s="20">
        <v>1.02</v>
      </c>
      <c r="O230" s="20">
        <v>1.2</v>
      </c>
      <c r="P230" s="20">
        <v>1.2</v>
      </c>
      <c r="Q230">
        <v>1.05</v>
      </c>
      <c r="R230">
        <f t="shared" si="13"/>
        <v>0.14205582952229279</v>
      </c>
    </row>
    <row r="231" spans="1:18" s="12" customFormat="1" ht="16" x14ac:dyDescent="0.2">
      <c r="A231" s="12" t="s">
        <v>109</v>
      </c>
      <c r="B231" s="17">
        <v>209.1</v>
      </c>
      <c r="C231" s="12" t="s">
        <v>18</v>
      </c>
      <c r="D231" s="12" t="s">
        <v>13</v>
      </c>
      <c r="F231" s="12" t="s">
        <v>12</v>
      </c>
      <c r="G231" s="12" t="s">
        <v>47</v>
      </c>
      <c r="H231" s="11" t="s">
        <v>207</v>
      </c>
      <c r="I231" s="12">
        <v>2</v>
      </c>
      <c r="J231">
        <f t="shared" si="12"/>
        <v>5.3428126064345882</v>
      </c>
      <c r="K231" s="20">
        <v>1.05</v>
      </c>
      <c r="L231" s="20">
        <v>1.1000000000000001</v>
      </c>
      <c r="M231" s="20">
        <v>1</v>
      </c>
      <c r="N231" s="20">
        <v>1.02</v>
      </c>
      <c r="O231" s="20">
        <v>1.2</v>
      </c>
      <c r="P231" s="20">
        <v>1.2</v>
      </c>
      <c r="Q231">
        <v>1.05</v>
      </c>
      <c r="R231">
        <f t="shared" si="13"/>
        <v>0.14205582952229279</v>
      </c>
    </row>
    <row r="232" spans="1:18" s="12" customFormat="1" ht="16" x14ac:dyDescent="0.2">
      <c r="A232" s="12" t="s">
        <v>97</v>
      </c>
      <c r="B232" s="17">
        <v>1161.4000000000001</v>
      </c>
      <c r="C232" s="12" t="s">
        <v>18</v>
      </c>
      <c r="D232" s="12" t="s">
        <v>13</v>
      </c>
      <c r="F232" s="12" t="s">
        <v>12</v>
      </c>
      <c r="G232" s="12" t="s">
        <v>98</v>
      </c>
      <c r="H232" s="11" t="s">
        <v>126</v>
      </c>
      <c r="I232" s="12">
        <v>2</v>
      </c>
      <c r="J232">
        <f t="shared" si="12"/>
        <v>7.0573814529379497</v>
      </c>
      <c r="K232" s="20">
        <v>1.05</v>
      </c>
      <c r="L232" s="20">
        <v>1.1000000000000001</v>
      </c>
      <c r="M232" s="20">
        <v>1</v>
      </c>
      <c r="N232" s="20">
        <v>1.02</v>
      </c>
      <c r="O232" s="20">
        <v>1.2</v>
      </c>
      <c r="P232" s="20">
        <v>1.2</v>
      </c>
      <c r="Q232">
        <v>1.05</v>
      </c>
      <c r="R232">
        <f t="shared" si="13"/>
        <v>0.14205582952229279</v>
      </c>
    </row>
    <row r="233" spans="1:18" s="12" customFormat="1" ht="16" x14ac:dyDescent="0.2">
      <c r="A233" s="12" t="s">
        <v>21</v>
      </c>
      <c r="B233" s="17">
        <v>1161.4000000000001</v>
      </c>
      <c r="C233" s="12" t="s">
        <v>18</v>
      </c>
      <c r="D233" s="12" t="s">
        <v>13</v>
      </c>
      <c r="F233" s="12" t="s">
        <v>12</v>
      </c>
      <c r="G233" s="12" t="s">
        <v>16</v>
      </c>
      <c r="H233" s="11" t="s">
        <v>126</v>
      </c>
      <c r="I233" s="12">
        <v>2</v>
      </c>
      <c r="J233">
        <f t="shared" si="12"/>
        <v>7.0573814529379497</v>
      </c>
      <c r="K233" s="20">
        <v>1.05</v>
      </c>
      <c r="L233" s="20">
        <v>1.1000000000000001</v>
      </c>
      <c r="M233" s="20">
        <v>1</v>
      </c>
      <c r="N233" s="20">
        <v>1.02</v>
      </c>
      <c r="O233" s="20">
        <v>1.2</v>
      </c>
      <c r="P233" s="20">
        <v>1.2</v>
      </c>
      <c r="Q233">
        <v>1.05</v>
      </c>
      <c r="R233">
        <f t="shared" si="13"/>
        <v>0.14205582952229279</v>
      </c>
    </row>
    <row r="234" spans="1:18" s="12" customFormat="1" ht="16" x14ac:dyDescent="0.2">
      <c r="A234" s="12" t="s">
        <v>108</v>
      </c>
      <c r="B234" s="17">
        <v>80</v>
      </c>
      <c r="C234" s="12" t="s">
        <v>18</v>
      </c>
      <c r="D234" s="12" t="s">
        <v>13</v>
      </c>
      <c r="F234" s="12" t="s">
        <v>12</v>
      </c>
      <c r="G234" s="12" t="s">
        <v>45</v>
      </c>
      <c r="H234" s="11" t="s">
        <v>208</v>
      </c>
      <c r="I234" s="12">
        <v>2</v>
      </c>
      <c r="J234">
        <f t="shared" si="12"/>
        <v>4.3820266346738812</v>
      </c>
      <c r="K234" s="20">
        <v>1.05</v>
      </c>
      <c r="L234" s="20">
        <v>1.1000000000000001</v>
      </c>
      <c r="M234" s="20">
        <v>1</v>
      </c>
      <c r="N234" s="20">
        <v>1.02</v>
      </c>
      <c r="O234" s="20">
        <v>1.2</v>
      </c>
      <c r="P234" s="20">
        <v>1.2</v>
      </c>
      <c r="Q234">
        <v>1.05</v>
      </c>
      <c r="R234">
        <f t="shared" si="13"/>
        <v>0.14205582952229279</v>
      </c>
    </row>
    <row r="235" spans="1:18" s="12" customFormat="1" ht="16" x14ac:dyDescent="0.2">
      <c r="A235" s="12" t="s">
        <v>109</v>
      </c>
      <c r="B235" s="17">
        <v>80</v>
      </c>
      <c r="C235" s="12" t="s">
        <v>18</v>
      </c>
      <c r="D235" s="12" t="s">
        <v>13</v>
      </c>
      <c r="F235" s="12" t="s">
        <v>12</v>
      </c>
      <c r="G235" s="12" t="s">
        <v>47</v>
      </c>
      <c r="H235" s="11" t="s">
        <v>208</v>
      </c>
      <c r="I235" s="12">
        <v>2</v>
      </c>
      <c r="J235">
        <f t="shared" si="12"/>
        <v>4.3820266346738812</v>
      </c>
      <c r="K235" s="20">
        <v>1.05</v>
      </c>
      <c r="L235" s="20">
        <v>1.1000000000000001</v>
      </c>
      <c r="M235" s="20">
        <v>1</v>
      </c>
      <c r="N235" s="20">
        <v>1.02</v>
      </c>
      <c r="O235" s="20">
        <v>1.2</v>
      </c>
      <c r="P235" s="20">
        <v>1.2</v>
      </c>
      <c r="Q235">
        <v>1.05</v>
      </c>
      <c r="R235">
        <f t="shared" si="13"/>
        <v>0.14205582952229279</v>
      </c>
    </row>
    <row r="236" spans="1:18" s="12" customFormat="1" ht="16" x14ac:dyDescent="0.2">
      <c r="A236" s="12" t="s">
        <v>97</v>
      </c>
      <c r="B236" s="17">
        <v>851</v>
      </c>
      <c r="C236" s="12" t="s">
        <v>18</v>
      </c>
      <c r="D236" s="12" t="s">
        <v>13</v>
      </c>
      <c r="F236" s="12" t="s">
        <v>12</v>
      </c>
      <c r="G236" s="12" t="s">
        <v>98</v>
      </c>
      <c r="H236" s="11" t="s">
        <v>209</v>
      </c>
      <c r="I236" s="12">
        <v>2</v>
      </c>
      <c r="J236">
        <f t="shared" si="12"/>
        <v>6.7464121285733745</v>
      </c>
      <c r="K236" s="20">
        <v>1.05</v>
      </c>
      <c r="L236" s="20">
        <v>1.1000000000000001</v>
      </c>
      <c r="M236" s="20">
        <v>1</v>
      </c>
      <c r="N236" s="20">
        <v>1.02</v>
      </c>
      <c r="O236" s="20">
        <v>1.2</v>
      </c>
      <c r="P236" s="20">
        <v>1.2</v>
      </c>
      <c r="Q236">
        <v>1.05</v>
      </c>
      <c r="R236">
        <f t="shared" si="13"/>
        <v>0.14205582952229279</v>
      </c>
    </row>
    <row r="237" spans="1:18" s="12" customFormat="1" ht="16" x14ac:dyDescent="0.2">
      <c r="A237" s="12" t="s">
        <v>21</v>
      </c>
      <c r="B237" s="17">
        <v>851</v>
      </c>
      <c r="C237" s="12" t="s">
        <v>18</v>
      </c>
      <c r="D237" s="12" t="s">
        <v>13</v>
      </c>
      <c r="F237" s="12" t="s">
        <v>12</v>
      </c>
      <c r="G237" s="12" t="s">
        <v>16</v>
      </c>
      <c r="H237" s="11" t="s">
        <v>209</v>
      </c>
      <c r="I237" s="12">
        <v>2</v>
      </c>
      <c r="J237">
        <f t="shared" si="12"/>
        <v>6.7464121285733745</v>
      </c>
      <c r="K237" s="20">
        <v>1.05</v>
      </c>
      <c r="L237" s="20">
        <v>1.1000000000000001</v>
      </c>
      <c r="M237" s="20">
        <v>1</v>
      </c>
      <c r="N237" s="20">
        <v>1.02</v>
      </c>
      <c r="O237" s="20">
        <v>1.2</v>
      </c>
      <c r="P237" s="20">
        <v>1.2</v>
      </c>
      <c r="Q237">
        <v>1.05</v>
      </c>
      <c r="R237">
        <f t="shared" si="13"/>
        <v>0.14205582952229279</v>
      </c>
    </row>
    <row r="238" spans="1:18" s="12" customFormat="1" ht="16" x14ac:dyDescent="0.2">
      <c r="A238" s="12" t="s">
        <v>29</v>
      </c>
      <c r="B238" s="17">
        <v>3</v>
      </c>
      <c r="C238" s="12" t="s">
        <v>18</v>
      </c>
      <c r="D238" s="12" t="s">
        <v>13</v>
      </c>
      <c r="F238" s="12" t="s">
        <v>12</v>
      </c>
      <c r="G238" s="12" t="s">
        <v>30</v>
      </c>
      <c r="H238" s="11" t="s">
        <v>210</v>
      </c>
      <c r="I238" s="12">
        <v>2</v>
      </c>
      <c r="J238">
        <f t="shared" si="12"/>
        <v>1.0986122886681098</v>
      </c>
      <c r="K238" s="20">
        <v>1.05</v>
      </c>
      <c r="L238" s="20">
        <v>1.1000000000000001</v>
      </c>
      <c r="M238" s="20">
        <v>1</v>
      </c>
      <c r="N238" s="20">
        <v>1.02</v>
      </c>
      <c r="O238" s="20">
        <v>1.2</v>
      </c>
      <c r="P238" s="20">
        <v>1.2</v>
      </c>
      <c r="Q238">
        <v>1.05</v>
      </c>
      <c r="R238">
        <f t="shared" si="13"/>
        <v>0.14205582952229279</v>
      </c>
    </row>
    <row r="239" spans="1:18" s="12" customFormat="1" ht="16" x14ac:dyDescent="0.2">
      <c r="A239" s="12" t="s">
        <v>118</v>
      </c>
      <c r="B239" s="17">
        <v>3</v>
      </c>
      <c r="C239" s="12" t="s">
        <v>18</v>
      </c>
      <c r="D239" s="12" t="s">
        <v>13</v>
      </c>
      <c r="F239" s="12" t="s">
        <v>12</v>
      </c>
      <c r="G239" s="12" t="s">
        <v>119</v>
      </c>
      <c r="H239" s="11" t="s">
        <v>210</v>
      </c>
      <c r="I239" s="12">
        <v>2</v>
      </c>
      <c r="J239">
        <f t="shared" si="12"/>
        <v>1.0986122886681098</v>
      </c>
      <c r="K239" s="20">
        <v>1.05</v>
      </c>
      <c r="L239" s="20">
        <v>1.1000000000000001</v>
      </c>
      <c r="M239" s="20">
        <v>1</v>
      </c>
      <c r="N239" s="20">
        <v>1.02</v>
      </c>
      <c r="O239" s="20">
        <v>1.2</v>
      </c>
      <c r="P239" s="20">
        <v>1.2</v>
      </c>
      <c r="Q239">
        <v>1.05</v>
      </c>
      <c r="R239">
        <f t="shared" si="13"/>
        <v>0.14205582952229279</v>
      </c>
    </row>
    <row r="240" spans="1:18" s="12" customFormat="1" ht="16" x14ac:dyDescent="0.2">
      <c r="A240" s="12" t="s">
        <v>97</v>
      </c>
      <c r="B240" s="17">
        <v>1108</v>
      </c>
      <c r="C240" s="12" t="s">
        <v>18</v>
      </c>
      <c r="D240" s="12" t="s">
        <v>13</v>
      </c>
      <c r="F240" s="12" t="s">
        <v>12</v>
      </c>
      <c r="G240" s="12" t="s">
        <v>98</v>
      </c>
      <c r="H240" s="11" t="s">
        <v>211</v>
      </c>
      <c r="I240" s="12">
        <v>2</v>
      </c>
      <c r="J240">
        <f t="shared" si="12"/>
        <v>7.0103118673072293</v>
      </c>
      <c r="K240" s="20">
        <v>1.05</v>
      </c>
      <c r="L240" s="20">
        <v>1.1000000000000001</v>
      </c>
      <c r="M240" s="20">
        <v>1</v>
      </c>
      <c r="N240" s="20">
        <v>1.02</v>
      </c>
      <c r="O240" s="20">
        <v>1.2</v>
      </c>
      <c r="P240" s="20">
        <v>1.2</v>
      </c>
      <c r="Q240">
        <v>1.05</v>
      </c>
      <c r="R240">
        <f t="shared" si="13"/>
        <v>0.14205582952229279</v>
      </c>
    </row>
    <row r="241" spans="1:20" s="12" customFormat="1" ht="16" x14ac:dyDescent="0.2">
      <c r="A241" s="12" t="s">
        <v>21</v>
      </c>
      <c r="B241" s="17">
        <v>1108</v>
      </c>
      <c r="C241" s="12" t="s">
        <v>18</v>
      </c>
      <c r="D241" s="12" t="s">
        <v>13</v>
      </c>
      <c r="F241" s="12" t="s">
        <v>12</v>
      </c>
      <c r="G241" s="12" t="s">
        <v>16</v>
      </c>
      <c r="H241" s="11" t="s">
        <v>211</v>
      </c>
      <c r="I241" s="12">
        <v>2</v>
      </c>
      <c r="J241">
        <f t="shared" si="12"/>
        <v>7.0103118673072293</v>
      </c>
      <c r="K241" s="20">
        <v>1.05</v>
      </c>
      <c r="L241" s="20">
        <v>1.1000000000000001</v>
      </c>
      <c r="M241" s="20">
        <v>1</v>
      </c>
      <c r="N241" s="20">
        <v>1.02</v>
      </c>
      <c r="O241" s="20">
        <v>1.2</v>
      </c>
      <c r="P241" s="20">
        <v>1.2</v>
      </c>
      <c r="Q241">
        <v>1.05</v>
      </c>
      <c r="R241">
        <f t="shared" si="13"/>
        <v>0.14205582952229279</v>
      </c>
    </row>
    <row r="242" spans="1:20" s="12" customFormat="1" ht="16" x14ac:dyDescent="0.2">
      <c r="A242" s="12" t="s">
        <v>140</v>
      </c>
      <c r="B242" s="17">
        <v>29</v>
      </c>
      <c r="C242" s="12" t="s">
        <v>18</v>
      </c>
      <c r="D242" s="12" t="s">
        <v>141</v>
      </c>
      <c r="F242" s="12" t="s">
        <v>12</v>
      </c>
      <c r="G242" s="12" t="s">
        <v>142</v>
      </c>
      <c r="H242" s="11" t="s">
        <v>139</v>
      </c>
      <c r="I242" s="12">
        <v>2</v>
      </c>
      <c r="J242">
        <f t="shared" si="12"/>
        <v>3.3672958299864741</v>
      </c>
      <c r="K242" s="20">
        <v>1.05</v>
      </c>
      <c r="L242" s="20">
        <v>1.1000000000000001</v>
      </c>
      <c r="M242" s="20">
        <v>1</v>
      </c>
      <c r="N242" s="20">
        <v>1.02</v>
      </c>
      <c r="O242" s="20">
        <v>1.2</v>
      </c>
      <c r="P242" s="20">
        <v>1.2</v>
      </c>
      <c r="Q242">
        <v>1.05</v>
      </c>
      <c r="R242">
        <f t="shared" si="13"/>
        <v>0.14205582952229279</v>
      </c>
    </row>
    <row r="243" spans="1:20" s="12" customFormat="1" ht="16" x14ac:dyDescent="0.2">
      <c r="A243" s="12" t="s">
        <v>109</v>
      </c>
      <c r="B243" s="17">
        <v>6075.6</v>
      </c>
      <c r="C243" s="12" t="s">
        <v>18</v>
      </c>
      <c r="D243" s="12" t="s">
        <v>13</v>
      </c>
      <c r="F243" s="12" t="s">
        <v>12</v>
      </c>
      <c r="G243" s="12" t="s">
        <v>47</v>
      </c>
      <c r="H243" s="11" t="s">
        <v>143</v>
      </c>
      <c r="I243" s="12">
        <v>2</v>
      </c>
      <c r="J243">
        <f t="shared" si="12"/>
        <v>8.7120360287638636</v>
      </c>
      <c r="K243" s="20">
        <v>1.05</v>
      </c>
      <c r="L243" s="20">
        <v>1.1000000000000001</v>
      </c>
      <c r="M243" s="20">
        <v>1</v>
      </c>
      <c r="N243" s="20">
        <v>1.02</v>
      </c>
      <c r="O243" s="20">
        <v>1.2</v>
      </c>
      <c r="P243" s="20">
        <v>1.2</v>
      </c>
      <c r="Q243">
        <v>1.05</v>
      </c>
      <c r="R243">
        <f t="shared" si="13"/>
        <v>0.14205582952229279</v>
      </c>
    </row>
    <row r="244" spans="1:20" s="12" customFormat="1" ht="15.5" customHeight="1" x14ac:dyDescent="0.2">
      <c r="A244" s="29" t="s">
        <v>27</v>
      </c>
      <c r="B244" s="17">
        <v>6075.6</v>
      </c>
      <c r="C244" s="12" t="s">
        <v>18</v>
      </c>
      <c r="D244" s="12" t="s">
        <v>13</v>
      </c>
      <c r="F244" s="12" t="s">
        <v>12</v>
      </c>
      <c r="G244" s="11" t="s">
        <v>28</v>
      </c>
      <c r="H244" s="11" t="s">
        <v>143</v>
      </c>
      <c r="I244" s="12">
        <v>2</v>
      </c>
      <c r="J244">
        <f t="shared" si="12"/>
        <v>8.7120360287638636</v>
      </c>
      <c r="K244" s="20">
        <v>1.05</v>
      </c>
      <c r="L244" s="20">
        <v>1.1000000000000001</v>
      </c>
      <c r="M244" s="20">
        <v>1</v>
      </c>
      <c r="N244" s="20">
        <v>1.02</v>
      </c>
      <c r="O244" s="20">
        <v>1.2</v>
      </c>
      <c r="P244" s="20">
        <v>1.2</v>
      </c>
      <c r="Q244">
        <v>1.05</v>
      </c>
      <c r="R244">
        <f t="shared" si="13"/>
        <v>0.14205582952229279</v>
      </c>
    </row>
    <row r="245" spans="1:20" s="12" customFormat="1" ht="16" x14ac:dyDescent="0.2">
      <c r="A245" s="12" t="s">
        <v>144</v>
      </c>
      <c r="B245" s="30">
        <v>7.7</v>
      </c>
      <c r="C245" s="12" t="s">
        <v>53</v>
      </c>
      <c r="D245" s="11" t="s">
        <v>33</v>
      </c>
      <c r="F245" s="12" t="s">
        <v>12</v>
      </c>
      <c r="G245" s="11" t="s">
        <v>145</v>
      </c>
      <c r="H245" s="11" t="s">
        <v>146</v>
      </c>
      <c r="I245" s="12">
        <v>2</v>
      </c>
      <c r="J245">
        <f t="shared" si="12"/>
        <v>2.0412203288596382</v>
      </c>
      <c r="K245" s="20">
        <v>1.05</v>
      </c>
      <c r="L245" s="20">
        <v>1.1000000000000001</v>
      </c>
      <c r="M245" s="20">
        <v>1</v>
      </c>
      <c r="N245" s="20">
        <v>1.02</v>
      </c>
      <c r="O245" s="20">
        <v>1.2</v>
      </c>
      <c r="P245" s="20">
        <v>1.2</v>
      </c>
      <c r="Q245">
        <v>1.05</v>
      </c>
      <c r="R245">
        <f t="shared" si="13"/>
        <v>0.14205582952229279</v>
      </c>
    </row>
    <row r="246" spans="1:20" s="12" customFormat="1" ht="16" x14ac:dyDescent="0.2">
      <c r="A246" s="12" t="s">
        <v>36</v>
      </c>
      <c r="B246" s="17">
        <v>37113.5</v>
      </c>
      <c r="C246" s="12" t="s">
        <v>18</v>
      </c>
      <c r="D246" s="12" t="s">
        <v>38</v>
      </c>
      <c r="F246" s="12" t="s">
        <v>12</v>
      </c>
      <c r="G246" s="11" t="s">
        <v>39</v>
      </c>
      <c r="H246" s="12" t="s">
        <v>103</v>
      </c>
      <c r="I246" s="12">
        <v>2</v>
      </c>
      <c r="J246">
        <f t="shared" si="12"/>
        <v>10.521736063808362</v>
      </c>
      <c r="K246" s="20">
        <v>1.05</v>
      </c>
      <c r="L246" s="20">
        <v>1.1000000000000001</v>
      </c>
      <c r="M246" s="20">
        <v>1</v>
      </c>
      <c r="N246" s="20">
        <v>1.02</v>
      </c>
      <c r="O246" s="20">
        <v>1.2</v>
      </c>
      <c r="P246" s="20">
        <v>1.2</v>
      </c>
      <c r="Q246">
        <v>1.05</v>
      </c>
      <c r="R246">
        <f t="shared" si="13"/>
        <v>0.14205582952229279</v>
      </c>
    </row>
    <row r="247" spans="1:20" s="12" customFormat="1" ht="16" x14ac:dyDescent="0.2">
      <c r="B247" s="17"/>
      <c r="C247" s="11"/>
      <c r="F247" s="11"/>
      <c r="G247" s="11"/>
      <c r="H247" s="11"/>
      <c r="I247" s="11"/>
      <c r="K247" s="13"/>
      <c r="L247" s="13"/>
      <c r="M247" s="13"/>
      <c r="N247" s="13"/>
      <c r="O247" s="13"/>
      <c r="P247" s="13"/>
    </row>
    <row r="248" spans="1:20" s="12" customFormat="1" ht="16" x14ac:dyDescent="0.2">
      <c r="A248" s="9" t="s">
        <v>1</v>
      </c>
      <c r="B248" s="10" t="s">
        <v>212</v>
      </c>
      <c r="C248" s="11"/>
      <c r="K248" s="13"/>
      <c r="L248" s="13"/>
      <c r="M248" s="13"/>
      <c r="N248" s="13"/>
      <c r="O248" s="13"/>
      <c r="P248" s="13"/>
    </row>
    <row r="249" spans="1:20" s="12" customFormat="1" ht="16" x14ac:dyDescent="0.2">
      <c r="A249" s="14" t="s">
        <v>3</v>
      </c>
      <c r="B249" s="15">
        <v>1</v>
      </c>
      <c r="K249" s="13"/>
      <c r="L249" s="13"/>
      <c r="M249" s="13"/>
      <c r="N249" s="13"/>
      <c r="O249" s="13"/>
      <c r="P249" s="13"/>
    </row>
    <row r="250" spans="1:20" s="12" customFormat="1" ht="16" x14ac:dyDescent="0.2">
      <c r="A250" s="14" t="s">
        <v>11</v>
      </c>
      <c r="B250" s="15" t="s">
        <v>213</v>
      </c>
      <c r="K250" s="13"/>
      <c r="L250" s="13"/>
      <c r="M250" s="13"/>
      <c r="N250" s="13"/>
      <c r="O250" s="13"/>
      <c r="P250" s="13"/>
    </row>
    <row r="251" spans="1:20" s="12" customFormat="1" ht="16" x14ac:dyDescent="0.2">
      <c r="A251" s="14" t="s">
        <v>4</v>
      </c>
      <c r="B251" s="16" t="s">
        <v>214</v>
      </c>
      <c r="K251" s="13"/>
      <c r="L251" s="13"/>
      <c r="M251" s="13"/>
      <c r="N251" s="13"/>
      <c r="O251" s="13"/>
      <c r="P251" s="13"/>
    </row>
    <row r="252" spans="1:20" s="12" customFormat="1" ht="16" x14ac:dyDescent="0.2">
      <c r="A252" s="14" t="s">
        <v>2</v>
      </c>
      <c r="B252" s="15" t="s">
        <v>53</v>
      </c>
      <c r="K252" s="13"/>
      <c r="L252" s="13"/>
      <c r="M252" s="13"/>
      <c r="N252" s="13"/>
      <c r="O252" s="13"/>
      <c r="P252" s="13"/>
    </row>
    <row r="253" spans="1:20" s="12" customFormat="1" ht="16" x14ac:dyDescent="0.2">
      <c r="A253" s="14" t="s">
        <v>6</v>
      </c>
      <c r="B253" s="17" t="s">
        <v>13</v>
      </c>
      <c r="H253" s="18"/>
      <c r="I253" s="18"/>
      <c r="J253" s="18"/>
      <c r="K253" s="13"/>
      <c r="L253" s="13"/>
      <c r="M253" s="13"/>
      <c r="N253" s="13"/>
      <c r="O253" s="13"/>
      <c r="P253" s="13"/>
    </row>
    <row r="254" spans="1:20" s="12" customFormat="1" ht="16" x14ac:dyDescent="0.2">
      <c r="A254" s="18" t="s">
        <v>7</v>
      </c>
      <c r="B254" s="10"/>
      <c r="C254" s="18"/>
      <c r="D254" s="18"/>
      <c r="E254" s="18"/>
      <c r="F254" s="18"/>
      <c r="G254" s="18"/>
      <c r="H254" s="11"/>
      <c r="I254" s="11"/>
      <c r="J254" s="11"/>
      <c r="K254" s="13"/>
      <c r="L254" s="13"/>
      <c r="M254" s="13"/>
      <c r="N254" s="13"/>
      <c r="O254" s="13"/>
      <c r="P254" s="13"/>
    </row>
    <row r="255" spans="1:20" s="12" customFormat="1" ht="16" x14ac:dyDescent="0.2">
      <c r="A255" s="18" t="s">
        <v>8</v>
      </c>
      <c r="B255" s="10" t="s">
        <v>9</v>
      </c>
      <c r="C255" s="18" t="s">
        <v>2</v>
      </c>
      <c r="D255" s="18" t="s">
        <v>6</v>
      </c>
      <c r="E255" s="18" t="s">
        <v>10</v>
      </c>
      <c r="F255" s="18" t="s">
        <v>5</v>
      </c>
      <c r="G255" s="18" t="s">
        <v>4</v>
      </c>
      <c r="H255" s="24" t="s">
        <v>11</v>
      </c>
      <c r="I255" s="18" t="s">
        <v>54</v>
      </c>
      <c r="J255" s="8" t="s">
        <v>55</v>
      </c>
      <c r="K255" s="19" t="s">
        <v>56</v>
      </c>
      <c r="L255" s="19" t="s">
        <v>57</v>
      </c>
      <c r="M255" s="19" t="s">
        <v>58</v>
      </c>
      <c r="N255" s="19" t="s">
        <v>59</v>
      </c>
      <c r="O255" s="19" t="s">
        <v>60</v>
      </c>
      <c r="P255" s="19" t="s">
        <v>61</v>
      </c>
      <c r="Q255" s="8" t="s">
        <v>62</v>
      </c>
      <c r="R255" s="8" t="s">
        <v>63</v>
      </c>
      <c r="S255" s="18" t="s">
        <v>64</v>
      </c>
      <c r="T255" s="8" t="s">
        <v>65</v>
      </c>
    </row>
    <row r="256" spans="1:20" s="12" customFormat="1" ht="16" x14ac:dyDescent="0.2">
      <c r="A256" s="17" t="s">
        <v>212</v>
      </c>
      <c r="B256" s="17">
        <v>1</v>
      </c>
      <c r="C256" s="12" t="str">
        <f>B252</f>
        <v>CH</v>
      </c>
      <c r="D256" s="12" t="str">
        <f>B253</f>
        <v>kilogram</v>
      </c>
      <c r="E256" s="11"/>
      <c r="F256" s="12" t="s">
        <v>17</v>
      </c>
      <c r="G256" s="12" t="s">
        <v>214</v>
      </c>
      <c r="H256" s="11"/>
      <c r="I256" s="11"/>
      <c r="K256" s="13"/>
      <c r="L256" s="13"/>
      <c r="M256" s="13"/>
      <c r="N256" s="13"/>
      <c r="O256" s="13"/>
      <c r="P256" s="13"/>
      <c r="T256" t="s">
        <v>66</v>
      </c>
    </row>
    <row r="257" spans="1:20" s="12" customFormat="1" ht="16" x14ac:dyDescent="0.2">
      <c r="A257" s="17" t="str">
        <f>B264</f>
        <v>electrolyzer production, 1MWe, SOEC, Stack</v>
      </c>
      <c r="B257" s="12">
        <f>1/3779894.18</f>
        <v>2.6455767076526992E-7</v>
      </c>
      <c r="C257" s="12" t="s">
        <v>37</v>
      </c>
      <c r="D257" s="12" t="s">
        <v>6</v>
      </c>
      <c r="F257" s="12" t="s">
        <v>12</v>
      </c>
      <c r="G257" s="12" t="s">
        <v>215</v>
      </c>
      <c r="H257" s="12" t="s">
        <v>68</v>
      </c>
      <c r="I257" s="12">
        <v>2</v>
      </c>
      <c r="J257">
        <f t="shared" ref="J257:J262" si="14">LN(B257)</f>
        <v>-15.145206572494917</v>
      </c>
      <c r="K257" s="20">
        <v>1.05</v>
      </c>
      <c r="L257" s="20">
        <v>1.1000000000000001</v>
      </c>
      <c r="M257" s="20">
        <v>1</v>
      </c>
      <c r="N257" s="20">
        <v>1.02</v>
      </c>
      <c r="O257" s="20">
        <v>1.2</v>
      </c>
      <c r="P257" s="20">
        <v>1.2</v>
      </c>
      <c r="Q257">
        <v>3</v>
      </c>
      <c r="R257">
        <f t="shared" ref="R257:R262" si="15">LN(SQRT(EXP(
SQRT(
+POWER(LN(K257),2)
+POWER(LN(L257),2)
+POWER(LN(M257),2)
+POWER(LN(N257),2)
+POWER(LN(O257),2)
+POWER(LN(P257),2)
+POWER(LN(Q257),2)
)
)))</f>
        <v>0.5668526959223994</v>
      </c>
    </row>
    <row r="258" spans="1:20" s="12" customFormat="1" ht="16" x14ac:dyDescent="0.2">
      <c r="A258" s="17" t="str">
        <f>B290</f>
        <v>electrolyzer production, 1MWe, SOEC, Balance of Plant</v>
      </c>
      <c r="B258" s="12">
        <f>1/3779894.18</f>
        <v>2.6455767076526992E-7</v>
      </c>
      <c r="C258" s="12" t="s">
        <v>37</v>
      </c>
      <c r="D258" s="12" t="s">
        <v>6</v>
      </c>
      <c r="F258" s="12" t="s">
        <v>12</v>
      </c>
      <c r="G258" s="12" t="s">
        <v>216</v>
      </c>
      <c r="H258" s="12" t="s">
        <v>70</v>
      </c>
      <c r="I258" s="12">
        <v>2</v>
      </c>
      <c r="J258">
        <f t="shared" si="14"/>
        <v>-15.145206572494917</v>
      </c>
      <c r="K258" s="20">
        <v>1.05</v>
      </c>
      <c r="L258" s="20">
        <v>1.1000000000000001</v>
      </c>
      <c r="M258" s="20">
        <v>1</v>
      </c>
      <c r="N258" s="20">
        <v>1.02</v>
      </c>
      <c r="O258" s="20">
        <v>1.2</v>
      </c>
      <c r="P258" s="20">
        <v>1.2</v>
      </c>
      <c r="Q258">
        <v>3</v>
      </c>
      <c r="R258">
        <f t="shared" si="15"/>
        <v>0.5668526959223994</v>
      </c>
    </row>
    <row r="259" spans="1:20" s="12" customFormat="1" ht="16" x14ac:dyDescent="0.2">
      <c r="A259" s="14" t="s">
        <v>71</v>
      </c>
      <c r="B259" s="17">
        <v>42.3</v>
      </c>
      <c r="C259" s="12" t="s">
        <v>53</v>
      </c>
      <c r="D259" s="12" t="s">
        <v>38</v>
      </c>
      <c r="E259" s="11"/>
      <c r="F259" s="12" t="s">
        <v>12</v>
      </c>
      <c r="G259" s="12" t="s">
        <v>39</v>
      </c>
      <c r="H259" s="11" t="s">
        <v>217</v>
      </c>
      <c r="I259" s="12">
        <v>2</v>
      </c>
      <c r="J259">
        <f t="shared" si="14"/>
        <v>3.7447870860522321</v>
      </c>
      <c r="K259" s="20">
        <v>1.05</v>
      </c>
      <c r="L259" s="20">
        <v>1.1000000000000001</v>
      </c>
      <c r="M259" s="20">
        <v>1</v>
      </c>
      <c r="N259" s="20">
        <v>1.02</v>
      </c>
      <c r="O259" s="20">
        <v>1.2</v>
      </c>
      <c r="P259" s="20">
        <v>1.2</v>
      </c>
      <c r="Q259">
        <v>1.05</v>
      </c>
      <c r="R259">
        <f t="shared" si="15"/>
        <v>0.14205582952229279</v>
      </c>
    </row>
    <row r="260" spans="1:20" s="12" customFormat="1" ht="16" x14ac:dyDescent="0.2">
      <c r="A260" s="14" t="s">
        <v>72</v>
      </c>
      <c r="B260" s="17">
        <f>5.24*3.6</f>
        <v>18.864000000000001</v>
      </c>
      <c r="C260" s="12" t="s">
        <v>37</v>
      </c>
      <c r="D260" s="12" t="s">
        <v>73</v>
      </c>
      <c r="E260" s="11"/>
      <c r="F260" s="12" t="s">
        <v>12</v>
      </c>
      <c r="G260" s="12" t="s">
        <v>74</v>
      </c>
      <c r="H260" s="11" t="s">
        <v>218</v>
      </c>
      <c r="I260" s="12">
        <v>2</v>
      </c>
      <c r="J260">
        <f t="shared" si="14"/>
        <v>2.9372553437950151</v>
      </c>
      <c r="K260" s="20">
        <v>1.05</v>
      </c>
      <c r="L260" s="20">
        <v>1.1000000000000001</v>
      </c>
      <c r="M260" s="20">
        <v>1</v>
      </c>
      <c r="N260" s="20">
        <v>1.02</v>
      </c>
      <c r="O260" s="20">
        <v>1.2</v>
      </c>
      <c r="P260" s="20">
        <v>1.2</v>
      </c>
      <c r="Q260">
        <v>1.05</v>
      </c>
      <c r="R260">
        <f t="shared" si="15"/>
        <v>0.14205582952229279</v>
      </c>
    </row>
    <row r="261" spans="1:20" s="12" customFormat="1" ht="16" x14ac:dyDescent="0.2">
      <c r="A261" s="14" t="s">
        <v>40</v>
      </c>
      <c r="B261" s="17">
        <v>14</v>
      </c>
      <c r="C261" s="12" t="s">
        <v>41</v>
      </c>
      <c r="D261" s="12" t="s">
        <v>13</v>
      </c>
      <c r="F261" s="12" t="s">
        <v>12</v>
      </c>
      <c r="G261" s="12" t="s">
        <v>42</v>
      </c>
      <c r="H261" s="21" t="s">
        <v>76</v>
      </c>
      <c r="I261" s="12">
        <v>2</v>
      </c>
      <c r="J261">
        <f t="shared" si="14"/>
        <v>2.6390573296152584</v>
      </c>
      <c r="K261" s="20">
        <v>1.05</v>
      </c>
      <c r="L261" s="20">
        <v>1.1000000000000001</v>
      </c>
      <c r="M261" s="20">
        <v>1</v>
      </c>
      <c r="N261" s="20">
        <v>1.02</v>
      </c>
      <c r="O261" s="20">
        <v>1.2</v>
      </c>
      <c r="P261" s="20">
        <v>1.2</v>
      </c>
      <c r="Q261">
        <v>1.05</v>
      </c>
      <c r="R261">
        <f t="shared" si="15"/>
        <v>0.14205582952229279</v>
      </c>
    </row>
    <row r="262" spans="1:20" s="12" customFormat="1" ht="16" x14ac:dyDescent="0.2">
      <c r="A262" s="22" t="s">
        <v>43</v>
      </c>
      <c r="B262" s="16">
        <v>8</v>
      </c>
      <c r="C262" s="22"/>
      <c r="D262" s="22" t="s">
        <v>13</v>
      </c>
      <c r="E262" s="22" t="s">
        <v>44</v>
      </c>
      <c r="F262" s="22" t="s">
        <v>15</v>
      </c>
      <c r="G262" s="22"/>
      <c r="H262" s="23"/>
      <c r="I262" s="12">
        <v>2</v>
      </c>
      <c r="J262">
        <f t="shared" si="14"/>
        <v>2.0794415416798357</v>
      </c>
      <c r="K262" s="20">
        <v>1.05</v>
      </c>
      <c r="L262" s="20">
        <v>1.1000000000000001</v>
      </c>
      <c r="M262" s="20">
        <v>1</v>
      </c>
      <c r="N262" s="20">
        <v>1.02</v>
      </c>
      <c r="O262" s="20">
        <v>1.2</v>
      </c>
      <c r="P262" s="20">
        <v>1.2</v>
      </c>
      <c r="Q262" s="20">
        <v>1.5</v>
      </c>
      <c r="R262">
        <f t="shared" si="15"/>
        <v>0.24634371748562628</v>
      </c>
    </row>
    <row r="263" spans="1:20" s="12" customFormat="1" ht="16" x14ac:dyDescent="0.2">
      <c r="B263" s="17"/>
      <c r="K263" s="13"/>
      <c r="L263" s="13"/>
      <c r="M263" s="13"/>
      <c r="N263" s="13"/>
      <c r="O263" s="13"/>
      <c r="P263" s="13"/>
    </row>
    <row r="264" spans="1:20" s="12" customFormat="1" ht="16" x14ac:dyDescent="0.2">
      <c r="A264" s="9" t="s">
        <v>1</v>
      </c>
      <c r="B264" s="10" t="s">
        <v>219</v>
      </c>
      <c r="K264" s="13"/>
      <c r="L264" s="13"/>
      <c r="M264" s="13"/>
      <c r="N264" s="13"/>
      <c r="O264" s="13"/>
      <c r="P264" s="13"/>
    </row>
    <row r="265" spans="1:20" s="12" customFormat="1" ht="16" x14ac:dyDescent="0.2">
      <c r="A265" s="14" t="s">
        <v>3</v>
      </c>
      <c r="B265" s="15">
        <v>1</v>
      </c>
      <c r="K265" s="13"/>
      <c r="L265" s="13"/>
      <c r="M265" s="13"/>
      <c r="N265" s="13"/>
      <c r="O265" s="13"/>
      <c r="P265" s="13"/>
    </row>
    <row r="266" spans="1:20" s="12" customFormat="1" ht="16" x14ac:dyDescent="0.2">
      <c r="A266" s="14" t="s">
        <v>11</v>
      </c>
      <c r="B266" s="15" t="s">
        <v>220</v>
      </c>
      <c r="K266" s="13"/>
      <c r="L266" s="13"/>
      <c r="M266" s="13"/>
      <c r="N266" s="13"/>
      <c r="O266" s="13"/>
      <c r="P266" s="13"/>
    </row>
    <row r="267" spans="1:20" s="12" customFormat="1" ht="16" x14ac:dyDescent="0.2">
      <c r="A267" s="14" t="s">
        <v>4</v>
      </c>
      <c r="B267" s="17" t="s">
        <v>215</v>
      </c>
      <c r="K267" s="13"/>
      <c r="L267" s="13"/>
      <c r="M267" s="13"/>
      <c r="N267" s="13"/>
      <c r="O267" s="13"/>
      <c r="P267" s="13"/>
    </row>
    <row r="268" spans="1:20" s="12" customFormat="1" ht="16" x14ac:dyDescent="0.2">
      <c r="A268" s="14" t="s">
        <v>2</v>
      </c>
      <c r="B268" s="15" t="s">
        <v>37</v>
      </c>
      <c r="K268" s="13"/>
      <c r="L268" s="13"/>
      <c r="M268" s="13"/>
      <c r="N268" s="13"/>
      <c r="O268" s="13"/>
      <c r="P268" s="13"/>
    </row>
    <row r="269" spans="1:20" s="12" customFormat="1" ht="16" x14ac:dyDescent="0.2">
      <c r="A269" s="14" t="s">
        <v>6</v>
      </c>
      <c r="B269" s="17" t="s">
        <v>6</v>
      </c>
      <c r="K269" s="13"/>
      <c r="L269" s="13"/>
      <c r="M269" s="13"/>
      <c r="N269" s="13"/>
      <c r="O269" s="13"/>
      <c r="P269" s="13"/>
    </row>
    <row r="270" spans="1:20" s="12" customFormat="1" ht="16" x14ac:dyDescent="0.2">
      <c r="A270" s="18" t="s">
        <v>7</v>
      </c>
      <c r="B270" s="10"/>
      <c r="C270" s="18"/>
      <c r="D270" s="18"/>
      <c r="E270" s="18"/>
      <c r="F270" s="18"/>
      <c r="G270" s="18"/>
      <c r="H270" s="18"/>
      <c r="I270" s="18"/>
      <c r="J270" s="18"/>
      <c r="K270" s="13"/>
      <c r="L270" s="13"/>
      <c r="M270" s="13"/>
      <c r="N270" s="13"/>
      <c r="O270" s="13"/>
      <c r="P270" s="13"/>
    </row>
    <row r="271" spans="1:20" s="12" customFormat="1" ht="16" x14ac:dyDescent="0.2">
      <c r="A271" s="18" t="s">
        <v>8</v>
      </c>
      <c r="B271" s="10" t="s">
        <v>9</v>
      </c>
      <c r="C271" s="18" t="s">
        <v>2</v>
      </c>
      <c r="D271" s="18" t="s">
        <v>6</v>
      </c>
      <c r="E271" s="24" t="s">
        <v>10</v>
      </c>
      <c r="F271" s="18" t="s">
        <v>5</v>
      </c>
      <c r="G271" s="18" t="s">
        <v>4</v>
      </c>
      <c r="H271" s="24" t="s">
        <v>11</v>
      </c>
      <c r="I271" s="18" t="s">
        <v>54</v>
      </c>
      <c r="J271" s="8" t="s">
        <v>55</v>
      </c>
      <c r="K271" s="19" t="s">
        <v>56</v>
      </c>
      <c r="L271" s="19" t="s">
        <v>57</v>
      </c>
      <c r="M271" s="19" t="s">
        <v>58</v>
      </c>
      <c r="N271" s="19" t="s">
        <v>59</v>
      </c>
      <c r="O271" s="19" t="s">
        <v>60</v>
      </c>
      <c r="P271" s="19" t="s">
        <v>61</v>
      </c>
      <c r="Q271" s="8" t="s">
        <v>62</v>
      </c>
      <c r="R271" s="8" t="s">
        <v>63</v>
      </c>
      <c r="S271" s="18" t="s">
        <v>64</v>
      </c>
      <c r="T271" s="8" t="s">
        <v>65</v>
      </c>
    </row>
    <row r="272" spans="1:20" s="12" customFormat="1" ht="16" x14ac:dyDescent="0.2">
      <c r="A272" s="17" t="str">
        <f>B264</f>
        <v>electrolyzer production, 1MWe, SOEC, Stack</v>
      </c>
      <c r="B272" s="17">
        <v>1</v>
      </c>
      <c r="C272" s="12" t="s">
        <v>37</v>
      </c>
      <c r="D272" s="12" t="str">
        <f>B269</f>
        <v>unit</v>
      </c>
      <c r="F272" s="12" t="s">
        <v>17</v>
      </c>
      <c r="G272" s="12" t="str">
        <f>B267</f>
        <v>electrolyzer, 1MWe, SOEC, Stack</v>
      </c>
      <c r="K272" s="13"/>
      <c r="L272" s="13"/>
      <c r="M272" s="13"/>
      <c r="N272" s="13"/>
      <c r="O272" s="13"/>
      <c r="P272" s="13"/>
      <c r="T272" s="12" t="s">
        <v>79</v>
      </c>
    </row>
    <row r="273" spans="1:18" s="12" customFormat="1" ht="16" x14ac:dyDescent="0.2">
      <c r="A273" s="12" t="s">
        <v>97</v>
      </c>
      <c r="B273" s="13">
        <v>8976.1</v>
      </c>
      <c r="C273" s="12" t="s">
        <v>18</v>
      </c>
      <c r="D273" s="12" t="s">
        <v>13</v>
      </c>
      <c r="F273" s="12" t="s">
        <v>12</v>
      </c>
      <c r="G273" s="12" t="s">
        <v>98</v>
      </c>
      <c r="H273" s="12" t="s">
        <v>221</v>
      </c>
      <c r="I273" s="12">
        <v>2</v>
      </c>
      <c r="J273">
        <f t="shared" ref="J273:J288" si="16">LN(B273)</f>
        <v>9.102320768520384</v>
      </c>
      <c r="K273" s="20">
        <v>1.05</v>
      </c>
      <c r="L273" s="20">
        <v>1.1000000000000001</v>
      </c>
      <c r="M273" s="20">
        <v>1</v>
      </c>
      <c r="N273" s="20">
        <v>1.02</v>
      </c>
      <c r="O273" s="20">
        <v>1.2</v>
      </c>
      <c r="P273" s="20">
        <v>1.2</v>
      </c>
      <c r="Q273">
        <v>1.05</v>
      </c>
      <c r="R273">
        <f t="shared" ref="R273:R288" si="17">LN(SQRT(EXP(
SQRT(
+POWER(LN(K273),2)
+POWER(LN(L273),2)
+POWER(LN(M273),2)
+POWER(LN(N273),2)
+POWER(LN(O273),2)
+POWER(LN(P273),2)
+POWER(LN(Q273),2)
)
)))</f>
        <v>0.14205582952229279</v>
      </c>
    </row>
    <row r="274" spans="1:18" s="12" customFormat="1" ht="16" x14ac:dyDescent="0.2">
      <c r="A274" s="12" t="s">
        <v>21</v>
      </c>
      <c r="B274" s="13">
        <v>8976.1</v>
      </c>
      <c r="C274" s="12" t="s">
        <v>18</v>
      </c>
      <c r="D274" s="12" t="s">
        <v>13</v>
      </c>
      <c r="F274" s="12" t="s">
        <v>12</v>
      </c>
      <c r="G274" s="12" t="s">
        <v>16</v>
      </c>
      <c r="H274" s="12" t="s">
        <v>221</v>
      </c>
      <c r="I274" s="12">
        <v>2</v>
      </c>
      <c r="J274">
        <f t="shared" si="16"/>
        <v>9.102320768520384</v>
      </c>
      <c r="K274" s="20">
        <v>1.05</v>
      </c>
      <c r="L274" s="20">
        <v>1.1000000000000001</v>
      </c>
      <c r="M274" s="20">
        <v>1</v>
      </c>
      <c r="N274" s="20">
        <v>1.02</v>
      </c>
      <c r="O274" s="20">
        <v>1.2</v>
      </c>
      <c r="P274" s="20">
        <v>1.2</v>
      </c>
      <c r="Q274">
        <v>1.05</v>
      </c>
      <c r="R274">
        <f t="shared" si="17"/>
        <v>0.14205582952229279</v>
      </c>
    </row>
    <row r="275" spans="1:18" s="12" customFormat="1" ht="16" x14ac:dyDescent="0.2">
      <c r="A275" s="12" t="s">
        <v>222</v>
      </c>
      <c r="B275" s="13">
        <v>9</v>
      </c>
      <c r="C275" s="12" t="s">
        <v>18</v>
      </c>
      <c r="D275" s="12" t="s">
        <v>13</v>
      </c>
      <c r="F275" s="12" t="s">
        <v>12</v>
      </c>
      <c r="G275" s="12" t="s">
        <v>223</v>
      </c>
      <c r="H275" s="12" t="s">
        <v>224</v>
      </c>
      <c r="I275" s="12">
        <v>2</v>
      </c>
      <c r="J275">
        <f t="shared" si="16"/>
        <v>2.1972245773362196</v>
      </c>
      <c r="K275" s="20">
        <v>1.05</v>
      </c>
      <c r="L275" s="20">
        <v>1.1000000000000001</v>
      </c>
      <c r="M275" s="20">
        <v>1</v>
      </c>
      <c r="N275" s="20">
        <v>1.02</v>
      </c>
      <c r="O275" s="20">
        <v>1.2</v>
      </c>
      <c r="P275" s="20">
        <v>1.2</v>
      </c>
      <c r="Q275">
        <v>1.05</v>
      </c>
      <c r="R275">
        <f t="shared" si="17"/>
        <v>0.14205582952229279</v>
      </c>
    </row>
    <row r="276" spans="1:18" s="12" customFormat="1" ht="16" x14ac:dyDescent="0.2">
      <c r="A276" s="12" t="s">
        <v>193</v>
      </c>
      <c r="B276" s="13">
        <v>7.5</v>
      </c>
      <c r="C276" s="12" t="s">
        <v>18</v>
      </c>
      <c r="D276" s="12" t="s">
        <v>13</v>
      </c>
      <c r="F276" s="12" t="s">
        <v>12</v>
      </c>
      <c r="G276" s="12" t="s">
        <v>194</v>
      </c>
      <c r="H276" s="12" t="s">
        <v>224</v>
      </c>
      <c r="I276" s="12">
        <v>2</v>
      </c>
      <c r="J276">
        <f t="shared" si="16"/>
        <v>2.0149030205422647</v>
      </c>
      <c r="K276" s="20">
        <v>1.05</v>
      </c>
      <c r="L276" s="20">
        <v>1.1000000000000001</v>
      </c>
      <c r="M276" s="20">
        <v>1</v>
      </c>
      <c r="N276" s="20">
        <v>1.02</v>
      </c>
      <c r="O276" s="20">
        <v>1.2</v>
      </c>
      <c r="P276" s="20">
        <v>1.2</v>
      </c>
      <c r="Q276">
        <v>1.05</v>
      </c>
      <c r="R276">
        <f t="shared" si="17"/>
        <v>0.14205582952229279</v>
      </c>
    </row>
    <row r="277" spans="1:18" s="12" customFormat="1" ht="16" x14ac:dyDescent="0.2">
      <c r="A277" s="12" t="s">
        <v>198</v>
      </c>
      <c r="B277" s="13">
        <v>170.7</v>
      </c>
      <c r="C277" s="12" t="s">
        <v>18</v>
      </c>
      <c r="D277" s="12" t="s">
        <v>13</v>
      </c>
      <c r="F277" s="12" t="s">
        <v>12</v>
      </c>
      <c r="G277" s="12" t="s">
        <v>199</v>
      </c>
      <c r="H277" s="12" t="s">
        <v>225</v>
      </c>
      <c r="I277" s="12">
        <v>2</v>
      </c>
      <c r="J277">
        <f t="shared" si="16"/>
        <v>5.139907629800395</v>
      </c>
      <c r="K277" s="20">
        <v>1.05</v>
      </c>
      <c r="L277" s="20">
        <v>1.1000000000000001</v>
      </c>
      <c r="M277" s="20">
        <v>1</v>
      </c>
      <c r="N277" s="20">
        <v>1.02</v>
      </c>
      <c r="O277" s="20">
        <v>1.2</v>
      </c>
      <c r="P277" s="20">
        <v>1.2</v>
      </c>
      <c r="Q277">
        <v>1.05</v>
      </c>
      <c r="R277">
        <f t="shared" si="17"/>
        <v>0.14205582952229279</v>
      </c>
    </row>
    <row r="278" spans="1:18" s="12" customFormat="1" ht="16" x14ac:dyDescent="0.2">
      <c r="A278" s="12" t="s">
        <v>226</v>
      </c>
      <c r="B278" s="13">
        <v>14.8</v>
      </c>
      <c r="C278" s="12" t="s">
        <v>18</v>
      </c>
      <c r="D278" s="12" t="s">
        <v>13</v>
      </c>
      <c r="F278" s="12" t="s">
        <v>12</v>
      </c>
      <c r="G278" s="12" t="s">
        <v>227</v>
      </c>
      <c r="H278" s="12" t="s">
        <v>225</v>
      </c>
      <c r="I278" s="12">
        <v>2</v>
      </c>
      <c r="J278">
        <f t="shared" si="16"/>
        <v>2.6946271807700692</v>
      </c>
      <c r="K278" s="20">
        <v>1.05</v>
      </c>
      <c r="L278" s="20">
        <v>1.1000000000000001</v>
      </c>
      <c r="M278" s="20">
        <v>1</v>
      </c>
      <c r="N278" s="20">
        <v>1.02</v>
      </c>
      <c r="O278" s="20">
        <v>1.2</v>
      </c>
      <c r="P278" s="20">
        <v>1.2</v>
      </c>
      <c r="Q278">
        <v>1.05</v>
      </c>
      <c r="R278">
        <f t="shared" si="17"/>
        <v>0.14205582952229279</v>
      </c>
    </row>
    <row r="279" spans="1:18" s="12" customFormat="1" ht="16" x14ac:dyDescent="0.2">
      <c r="A279" s="12" t="s">
        <v>228</v>
      </c>
      <c r="B279" s="13">
        <v>91.5</v>
      </c>
      <c r="C279" s="12" t="s">
        <v>18</v>
      </c>
      <c r="D279" s="12" t="s">
        <v>13</v>
      </c>
      <c r="F279" s="12" t="s">
        <v>12</v>
      </c>
      <c r="G279" s="12" t="s">
        <v>229</v>
      </c>
      <c r="H279" s="12" t="s">
        <v>224</v>
      </c>
      <c r="I279" s="12">
        <v>2</v>
      </c>
      <c r="J279">
        <f t="shared" si="16"/>
        <v>4.516338972281476</v>
      </c>
      <c r="K279" s="20">
        <v>1.05</v>
      </c>
      <c r="L279" s="20">
        <v>1.1000000000000001</v>
      </c>
      <c r="M279" s="20">
        <v>1</v>
      </c>
      <c r="N279" s="20">
        <v>1.02</v>
      </c>
      <c r="O279" s="20">
        <v>1.2</v>
      </c>
      <c r="P279" s="20">
        <v>1.2</v>
      </c>
      <c r="Q279">
        <v>1.05</v>
      </c>
      <c r="R279">
        <f t="shared" si="17"/>
        <v>0.14205582952229279</v>
      </c>
    </row>
    <row r="280" spans="1:18" s="12" customFormat="1" ht="16" x14ac:dyDescent="0.2">
      <c r="A280" s="12" t="s">
        <v>226</v>
      </c>
      <c r="B280" s="13">
        <v>22.9</v>
      </c>
      <c r="C280" s="12" t="s">
        <v>18</v>
      </c>
      <c r="D280" s="12" t="s">
        <v>13</v>
      </c>
      <c r="F280" s="12" t="s">
        <v>12</v>
      </c>
      <c r="G280" s="12" t="s">
        <v>227</v>
      </c>
      <c r="H280" s="12" t="s">
        <v>224</v>
      </c>
      <c r="I280" s="12">
        <v>2</v>
      </c>
      <c r="J280">
        <f t="shared" si="16"/>
        <v>3.1311369105601941</v>
      </c>
      <c r="K280" s="20">
        <v>1.05</v>
      </c>
      <c r="L280" s="20">
        <v>1.1000000000000001</v>
      </c>
      <c r="M280" s="20">
        <v>1</v>
      </c>
      <c r="N280" s="20">
        <v>1.02</v>
      </c>
      <c r="O280" s="20">
        <v>1.2</v>
      </c>
      <c r="P280" s="20">
        <v>1.2</v>
      </c>
      <c r="Q280">
        <v>1.05</v>
      </c>
      <c r="R280">
        <f t="shared" si="17"/>
        <v>0.14205582952229279</v>
      </c>
    </row>
    <row r="281" spans="1:18" s="12" customFormat="1" ht="16" x14ac:dyDescent="0.2">
      <c r="A281" s="12" t="s">
        <v>230</v>
      </c>
      <c r="B281" s="13">
        <f>42/2</f>
        <v>21</v>
      </c>
      <c r="C281" s="12" t="s">
        <v>18</v>
      </c>
      <c r="D281" s="12" t="s">
        <v>13</v>
      </c>
      <c r="F281" s="12" t="s">
        <v>12</v>
      </c>
      <c r="G281" s="12" t="s">
        <v>231</v>
      </c>
      <c r="H281" s="12" t="s">
        <v>232</v>
      </c>
      <c r="I281" s="12">
        <v>2</v>
      </c>
      <c r="J281">
        <f t="shared" si="16"/>
        <v>3.044522437723423</v>
      </c>
      <c r="K281" s="20">
        <v>1.05</v>
      </c>
      <c r="L281" s="20">
        <v>1.1000000000000001</v>
      </c>
      <c r="M281" s="20">
        <v>1</v>
      </c>
      <c r="N281" s="20">
        <v>1.02</v>
      </c>
      <c r="O281" s="20">
        <v>1.2</v>
      </c>
      <c r="P281" s="20">
        <v>1.2</v>
      </c>
      <c r="Q281">
        <v>1.05</v>
      </c>
      <c r="R281">
        <f t="shared" si="17"/>
        <v>0.14205582952229279</v>
      </c>
    </row>
    <row r="282" spans="1:18" s="12" customFormat="1" ht="16" x14ac:dyDescent="0.2">
      <c r="A282" s="12" t="s">
        <v>233</v>
      </c>
      <c r="B282" s="13">
        <f>42/2</f>
        <v>21</v>
      </c>
      <c r="C282" s="12" t="s">
        <v>18</v>
      </c>
      <c r="D282" s="12" t="s">
        <v>13</v>
      </c>
      <c r="F282" s="12" t="s">
        <v>12</v>
      </c>
      <c r="G282" s="12" t="s">
        <v>234</v>
      </c>
      <c r="H282" s="12" t="s">
        <v>232</v>
      </c>
      <c r="I282" s="12">
        <v>2</v>
      </c>
      <c r="J282">
        <f t="shared" si="16"/>
        <v>3.044522437723423</v>
      </c>
      <c r="K282" s="20">
        <v>1.05</v>
      </c>
      <c r="L282" s="20">
        <v>1.1000000000000001</v>
      </c>
      <c r="M282" s="20">
        <v>1</v>
      </c>
      <c r="N282" s="20">
        <v>1.02</v>
      </c>
      <c r="O282" s="20">
        <v>1.2</v>
      </c>
      <c r="P282" s="20">
        <v>1.2</v>
      </c>
      <c r="Q282">
        <v>1.05</v>
      </c>
      <c r="R282">
        <f t="shared" si="17"/>
        <v>0.14205582952229279</v>
      </c>
    </row>
    <row r="283" spans="1:18" s="12" customFormat="1" ht="16" x14ac:dyDescent="0.2">
      <c r="A283" s="12" t="s">
        <v>235</v>
      </c>
      <c r="B283" s="13">
        <v>6.4</v>
      </c>
      <c r="C283" s="12" t="s">
        <v>236</v>
      </c>
      <c r="D283" s="12" t="s">
        <v>13</v>
      </c>
      <c r="F283" s="12" t="s">
        <v>12</v>
      </c>
      <c r="G283" s="12" t="s">
        <v>237</v>
      </c>
      <c r="H283" s="12" t="s">
        <v>238</v>
      </c>
      <c r="I283" s="12">
        <v>2</v>
      </c>
      <c r="J283">
        <f t="shared" si="16"/>
        <v>1.8562979903656263</v>
      </c>
      <c r="K283" s="20">
        <v>1.05</v>
      </c>
      <c r="L283" s="20">
        <v>1.1000000000000001</v>
      </c>
      <c r="M283" s="20">
        <v>1</v>
      </c>
      <c r="N283" s="20">
        <v>1.02</v>
      </c>
      <c r="O283" s="20">
        <v>1.2</v>
      </c>
      <c r="P283" s="20">
        <v>1.2</v>
      </c>
      <c r="Q283">
        <v>1.05</v>
      </c>
      <c r="R283">
        <f t="shared" si="17"/>
        <v>0.14205582952229279</v>
      </c>
    </row>
    <row r="284" spans="1:18" s="12" customFormat="1" ht="16" x14ac:dyDescent="0.2">
      <c r="A284" s="12" t="s">
        <v>239</v>
      </c>
      <c r="B284" s="13">
        <v>6.4</v>
      </c>
      <c r="C284" s="12" t="s">
        <v>18</v>
      </c>
      <c r="D284" s="12" t="s">
        <v>13</v>
      </c>
      <c r="F284" s="12" t="s">
        <v>12</v>
      </c>
      <c r="G284" s="12" t="s">
        <v>240</v>
      </c>
      <c r="H284" s="12" t="s">
        <v>238</v>
      </c>
      <c r="I284" s="12">
        <v>2</v>
      </c>
      <c r="J284">
        <f t="shared" si="16"/>
        <v>1.8562979903656263</v>
      </c>
      <c r="K284" s="20">
        <v>1.05</v>
      </c>
      <c r="L284" s="20">
        <v>1.1000000000000001</v>
      </c>
      <c r="M284" s="20">
        <v>1</v>
      </c>
      <c r="N284" s="20">
        <v>1.02</v>
      </c>
      <c r="O284" s="20">
        <v>1.2</v>
      </c>
      <c r="P284" s="20">
        <v>1.2</v>
      </c>
      <c r="Q284">
        <v>1.05</v>
      </c>
      <c r="R284">
        <f t="shared" si="17"/>
        <v>0.14205582952229279</v>
      </c>
    </row>
    <row r="285" spans="1:18" s="12" customFormat="1" ht="16" x14ac:dyDescent="0.2">
      <c r="A285" s="12" t="s">
        <v>241</v>
      </c>
      <c r="B285" s="13">
        <v>6.4</v>
      </c>
      <c r="C285" s="12" t="s">
        <v>18</v>
      </c>
      <c r="D285" s="12" t="s">
        <v>13</v>
      </c>
      <c r="F285" s="12" t="s">
        <v>12</v>
      </c>
      <c r="G285" s="12" t="s">
        <v>242</v>
      </c>
      <c r="H285" s="12" t="s">
        <v>238</v>
      </c>
      <c r="I285" s="12">
        <v>2</v>
      </c>
      <c r="J285">
        <f t="shared" si="16"/>
        <v>1.8562979903656263</v>
      </c>
      <c r="K285" s="20">
        <v>1.05</v>
      </c>
      <c r="L285" s="20">
        <v>1.1000000000000001</v>
      </c>
      <c r="M285" s="20">
        <v>1</v>
      </c>
      <c r="N285" s="20">
        <v>1.02</v>
      </c>
      <c r="O285" s="20">
        <v>1.2</v>
      </c>
      <c r="P285" s="20">
        <v>1.2</v>
      </c>
      <c r="Q285">
        <v>1.05</v>
      </c>
      <c r="R285">
        <f t="shared" si="17"/>
        <v>0.14205582952229279</v>
      </c>
    </row>
    <row r="286" spans="1:18" s="12" customFormat="1" ht="16" x14ac:dyDescent="0.2">
      <c r="A286" s="12" t="s">
        <v>243</v>
      </c>
      <c r="B286" s="13">
        <v>6.4</v>
      </c>
      <c r="C286" s="12" t="s">
        <v>37</v>
      </c>
      <c r="D286" s="12" t="s">
        <v>13</v>
      </c>
      <c r="F286" s="12" t="s">
        <v>12</v>
      </c>
      <c r="G286" s="12" t="s">
        <v>244</v>
      </c>
      <c r="H286" s="12" t="s">
        <v>238</v>
      </c>
      <c r="I286" s="12">
        <v>2</v>
      </c>
      <c r="J286">
        <f t="shared" si="16"/>
        <v>1.8562979903656263</v>
      </c>
      <c r="K286" s="20">
        <v>1.05</v>
      </c>
      <c r="L286" s="20">
        <v>1.1000000000000001</v>
      </c>
      <c r="M286" s="20">
        <v>1</v>
      </c>
      <c r="N286" s="20">
        <v>1.02</v>
      </c>
      <c r="O286" s="20">
        <v>1.2</v>
      </c>
      <c r="P286" s="20">
        <v>1.2</v>
      </c>
      <c r="Q286">
        <v>1.05</v>
      </c>
      <c r="R286">
        <f t="shared" si="17"/>
        <v>0.14205582952229279</v>
      </c>
    </row>
    <row r="287" spans="1:18" s="12" customFormat="1" ht="16" x14ac:dyDescent="0.2">
      <c r="A287" s="12" t="s">
        <v>193</v>
      </c>
      <c r="B287" s="13">
        <v>136.6</v>
      </c>
      <c r="C287" s="12" t="s">
        <v>18</v>
      </c>
      <c r="D287" s="12" t="s">
        <v>13</v>
      </c>
      <c r="F287" s="12" t="s">
        <v>12</v>
      </c>
      <c r="G287" s="12" t="s">
        <v>194</v>
      </c>
      <c r="H287" s="12" t="s">
        <v>245</v>
      </c>
      <c r="I287" s="12">
        <v>2</v>
      </c>
      <c r="J287">
        <f t="shared" si="16"/>
        <v>4.9170569471366896</v>
      </c>
      <c r="K287" s="20">
        <v>1.05</v>
      </c>
      <c r="L287" s="20">
        <v>1.1000000000000001</v>
      </c>
      <c r="M287" s="20">
        <v>1</v>
      </c>
      <c r="N287" s="20">
        <v>1.02</v>
      </c>
      <c r="O287" s="20">
        <v>1.2</v>
      </c>
      <c r="P287" s="20">
        <v>1.2</v>
      </c>
      <c r="Q287">
        <v>1.05</v>
      </c>
      <c r="R287">
        <f t="shared" si="17"/>
        <v>0.14205582952229279</v>
      </c>
    </row>
    <row r="288" spans="1:18" s="12" customFormat="1" ht="16" x14ac:dyDescent="0.2">
      <c r="A288" s="12" t="s">
        <v>36</v>
      </c>
      <c r="B288" s="13">
        <v>366673.3</v>
      </c>
      <c r="C288" s="12" t="s">
        <v>18</v>
      </c>
      <c r="D288" s="12" t="s">
        <v>38</v>
      </c>
      <c r="F288" s="12" t="s">
        <v>12</v>
      </c>
      <c r="G288" s="12" t="s">
        <v>39</v>
      </c>
      <c r="H288" s="12" t="s">
        <v>103</v>
      </c>
      <c r="I288" s="12">
        <v>2</v>
      </c>
      <c r="J288">
        <f t="shared" si="16"/>
        <v>12.812226539845941</v>
      </c>
      <c r="K288" s="20">
        <v>1.05</v>
      </c>
      <c r="L288" s="20">
        <v>1.1000000000000001</v>
      </c>
      <c r="M288" s="20">
        <v>1</v>
      </c>
      <c r="N288" s="20">
        <v>1.02</v>
      </c>
      <c r="O288" s="20">
        <v>1.2</v>
      </c>
      <c r="P288" s="20">
        <v>1.2</v>
      </c>
      <c r="Q288">
        <v>1.05</v>
      </c>
      <c r="R288">
        <f t="shared" si="17"/>
        <v>0.14205582952229279</v>
      </c>
    </row>
    <row r="289" spans="1:20" s="12" customFormat="1" ht="16" x14ac:dyDescent="0.2">
      <c r="B289" s="13"/>
      <c r="F289" s="11"/>
      <c r="G289" s="11"/>
      <c r="K289" s="13"/>
      <c r="L289" s="13"/>
      <c r="M289" s="13"/>
      <c r="N289" s="13"/>
      <c r="O289" s="13"/>
      <c r="P289" s="13"/>
    </row>
    <row r="290" spans="1:20" s="12" customFormat="1" ht="16" x14ac:dyDescent="0.2">
      <c r="A290" s="9" t="s">
        <v>1</v>
      </c>
      <c r="B290" s="10" t="s">
        <v>246</v>
      </c>
      <c r="K290" s="25"/>
      <c r="L290" s="26"/>
      <c r="M290" s="13"/>
      <c r="N290" s="13"/>
      <c r="O290" s="13"/>
      <c r="P290" s="13"/>
    </row>
    <row r="291" spans="1:20" s="12" customFormat="1" ht="16" x14ac:dyDescent="0.2">
      <c r="A291" s="14" t="s">
        <v>3</v>
      </c>
      <c r="B291" s="15">
        <v>1</v>
      </c>
      <c r="K291" s="27"/>
      <c r="L291" s="26"/>
      <c r="M291" s="13"/>
      <c r="N291" s="13"/>
      <c r="O291" s="13"/>
      <c r="P291" s="13"/>
    </row>
    <row r="292" spans="1:20" s="12" customFormat="1" ht="16" x14ac:dyDescent="0.2">
      <c r="A292" s="14" t="s">
        <v>11</v>
      </c>
      <c r="B292" s="15" t="s">
        <v>247</v>
      </c>
      <c r="K292" s="13"/>
      <c r="L292" s="26"/>
      <c r="M292" s="13"/>
      <c r="N292" s="13"/>
      <c r="O292" s="13"/>
      <c r="P292" s="13"/>
    </row>
    <row r="293" spans="1:20" s="12" customFormat="1" ht="16" x14ac:dyDescent="0.2">
      <c r="A293" s="14" t="s">
        <v>4</v>
      </c>
      <c r="B293" s="17" t="s">
        <v>216</v>
      </c>
      <c r="K293" s="13"/>
      <c r="L293" s="13"/>
      <c r="M293" s="13"/>
      <c r="N293" s="13"/>
      <c r="O293" s="13"/>
      <c r="P293" s="13"/>
    </row>
    <row r="294" spans="1:20" s="12" customFormat="1" ht="16.25" customHeight="1" x14ac:dyDescent="0.2">
      <c r="A294" s="14" t="s">
        <v>2</v>
      </c>
      <c r="B294" s="15" t="s">
        <v>37</v>
      </c>
      <c r="K294" s="13"/>
      <c r="L294" s="13"/>
      <c r="M294" s="13"/>
      <c r="N294" s="13"/>
      <c r="O294" s="13"/>
      <c r="P294" s="13"/>
    </row>
    <row r="295" spans="1:20" s="12" customFormat="1" ht="16" x14ac:dyDescent="0.2">
      <c r="A295" s="14" t="s">
        <v>6</v>
      </c>
      <c r="B295" s="17" t="s">
        <v>6</v>
      </c>
      <c r="H295" s="18"/>
      <c r="I295" s="18"/>
      <c r="K295" s="13"/>
      <c r="L295" s="13"/>
      <c r="M295" s="13"/>
      <c r="N295" s="13"/>
      <c r="O295" s="13"/>
      <c r="P295" s="13"/>
    </row>
    <row r="296" spans="1:20" s="12" customFormat="1" ht="16" x14ac:dyDescent="0.2">
      <c r="A296" s="18" t="s">
        <v>7</v>
      </c>
      <c r="B296" s="10"/>
      <c r="C296" s="18"/>
      <c r="D296" s="18"/>
      <c r="E296" s="18"/>
      <c r="F296" s="18"/>
      <c r="G296" s="18"/>
      <c r="H296" s="11"/>
      <c r="I296" s="11"/>
      <c r="K296" s="13"/>
      <c r="L296" s="13"/>
      <c r="M296" s="13"/>
      <c r="N296" s="13"/>
      <c r="O296" s="13"/>
      <c r="P296" s="13"/>
    </row>
    <row r="297" spans="1:20" s="12" customFormat="1" ht="16" x14ac:dyDescent="0.2">
      <c r="A297" s="18" t="s">
        <v>8</v>
      </c>
      <c r="B297" s="10" t="s">
        <v>9</v>
      </c>
      <c r="C297" s="18" t="s">
        <v>2</v>
      </c>
      <c r="D297" s="18" t="s">
        <v>6</v>
      </c>
      <c r="E297" s="24" t="s">
        <v>10</v>
      </c>
      <c r="F297" s="18" t="s">
        <v>5</v>
      </c>
      <c r="G297" s="18" t="s">
        <v>4</v>
      </c>
      <c r="H297" s="24" t="s">
        <v>11</v>
      </c>
      <c r="I297" s="18" t="s">
        <v>54</v>
      </c>
      <c r="J297" s="8" t="s">
        <v>55</v>
      </c>
      <c r="K297" s="19" t="s">
        <v>56</v>
      </c>
      <c r="L297" s="19" t="s">
        <v>57</v>
      </c>
      <c r="M297" s="19" t="s">
        <v>58</v>
      </c>
      <c r="N297" s="19" t="s">
        <v>59</v>
      </c>
      <c r="O297" s="19" t="s">
        <v>60</v>
      </c>
      <c r="P297" s="19" t="s">
        <v>61</v>
      </c>
      <c r="Q297" s="8" t="s">
        <v>62</v>
      </c>
      <c r="R297" s="8" t="s">
        <v>63</v>
      </c>
      <c r="S297" s="18" t="s">
        <v>64</v>
      </c>
      <c r="T297" s="8" t="s">
        <v>65</v>
      </c>
    </row>
    <row r="298" spans="1:20" s="12" customFormat="1" ht="16" x14ac:dyDescent="0.2">
      <c r="A298" s="17" t="str">
        <f>B290</f>
        <v>electrolyzer production, 1MWe, SOEC, Balance of Plant</v>
      </c>
      <c r="B298" s="17">
        <v>1</v>
      </c>
      <c r="C298" s="12" t="s">
        <v>37</v>
      </c>
      <c r="D298" s="12" t="s">
        <v>6</v>
      </c>
      <c r="F298" s="12" t="s">
        <v>17</v>
      </c>
      <c r="G298" s="17" t="str">
        <f>B293</f>
        <v>electrolyzer, 1MWe, SOEC, Balance of Plant</v>
      </c>
      <c r="H298" s="11"/>
      <c r="I298" s="11"/>
      <c r="J298" s="11"/>
      <c r="K298" s="13"/>
      <c r="L298" s="13"/>
      <c r="M298" s="13"/>
      <c r="N298" s="13"/>
      <c r="O298" s="13"/>
      <c r="P298" s="13"/>
      <c r="T298" s="12" t="s">
        <v>79</v>
      </c>
    </row>
    <row r="299" spans="1:20" s="12" customFormat="1" ht="16" x14ac:dyDescent="0.2">
      <c r="A299" s="12" t="s">
        <v>97</v>
      </c>
      <c r="B299" s="13">
        <v>5858.2</v>
      </c>
      <c r="C299" s="12" t="s">
        <v>18</v>
      </c>
      <c r="D299" s="12" t="s">
        <v>13</v>
      </c>
      <c r="F299" s="12" t="s">
        <v>12</v>
      </c>
      <c r="G299" s="12" t="s">
        <v>98</v>
      </c>
      <c r="H299" s="11" t="s">
        <v>248</v>
      </c>
      <c r="I299" s="12">
        <v>2</v>
      </c>
      <c r="J299">
        <f t="shared" ref="J299:J362" si="18">LN(B299)</f>
        <v>8.6755976681500453</v>
      </c>
      <c r="K299" s="20">
        <v>1.05</v>
      </c>
      <c r="L299" s="20">
        <v>1.1000000000000001</v>
      </c>
      <c r="M299" s="20">
        <v>1</v>
      </c>
      <c r="N299" s="20">
        <v>1.02</v>
      </c>
      <c r="O299" s="20">
        <v>1.2</v>
      </c>
      <c r="P299" s="20">
        <v>1.2</v>
      </c>
      <c r="Q299">
        <v>1.05</v>
      </c>
      <c r="R299">
        <f t="shared" ref="R299:R362" si="19">LN(SQRT(EXP(
SQRT(
+POWER(LN(K299),2)
+POWER(LN(L299),2)
+POWER(LN(M299),2)
+POWER(LN(N299),2)
+POWER(LN(O299),2)
+POWER(LN(P299),2)
+POWER(LN(Q299),2)
)
)))</f>
        <v>0.14205582952229279</v>
      </c>
    </row>
    <row r="300" spans="1:20" s="12" customFormat="1" ht="16" x14ac:dyDescent="0.2">
      <c r="A300" s="12" t="s">
        <v>21</v>
      </c>
      <c r="B300" s="13">
        <v>5858.2</v>
      </c>
      <c r="C300" s="12" t="s">
        <v>18</v>
      </c>
      <c r="D300" s="12" t="s">
        <v>13</v>
      </c>
      <c r="F300" s="12" t="s">
        <v>12</v>
      </c>
      <c r="G300" s="12" t="s">
        <v>16</v>
      </c>
      <c r="H300" s="11" t="s">
        <v>248</v>
      </c>
      <c r="I300" s="12">
        <v>2</v>
      </c>
      <c r="J300">
        <f t="shared" si="18"/>
        <v>8.6755976681500453</v>
      </c>
      <c r="K300" s="20">
        <v>1.05</v>
      </c>
      <c r="L300" s="20">
        <v>1.1000000000000001</v>
      </c>
      <c r="M300" s="20">
        <v>1</v>
      </c>
      <c r="N300" s="20">
        <v>1.02</v>
      </c>
      <c r="O300" s="20">
        <v>1.2</v>
      </c>
      <c r="P300" s="20">
        <v>1.2</v>
      </c>
      <c r="Q300">
        <v>1.05</v>
      </c>
      <c r="R300">
        <f t="shared" si="19"/>
        <v>0.14205582952229279</v>
      </c>
    </row>
    <row r="301" spans="1:20" s="12" customFormat="1" ht="16" x14ac:dyDescent="0.2">
      <c r="A301" s="17" t="s">
        <v>19</v>
      </c>
      <c r="B301" s="17">
        <v>300</v>
      </c>
      <c r="C301" s="12" t="s">
        <v>18</v>
      </c>
      <c r="D301" s="12" t="s">
        <v>13</v>
      </c>
      <c r="F301" s="12" t="s">
        <v>12</v>
      </c>
      <c r="G301" s="17" t="s">
        <v>20</v>
      </c>
      <c r="H301" s="11" t="s">
        <v>249</v>
      </c>
      <c r="I301" s="12">
        <v>2</v>
      </c>
      <c r="J301">
        <f t="shared" si="18"/>
        <v>5.7037824746562009</v>
      </c>
      <c r="K301" s="20">
        <v>1.05</v>
      </c>
      <c r="L301" s="20">
        <v>1.1000000000000001</v>
      </c>
      <c r="M301" s="20">
        <v>1</v>
      </c>
      <c r="N301" s="20">
        <v>1.02</v>
      </c>
      <c r="O301" s="20">
        <v>1.2</v>
      </c>
      <c r="P301" s="20">
        <v>1.2</v>
      </c>
      <c r="Q301">
        <v>1.05</v>
      </c>
      <c r="R301">
        <f t="shared" si="19"/>
        <v>0.14205582952229279</v>
      </c>
    </row>
    <row r="302" spans="1:20" s="12" customFormat="1" ht="16" x14ac:dyDescent="0.2">
      <c r="A302" s="17" t="s">
        <v>92</v>
      </c>
      <c r="B302" s="17">
        <v>225</v>
      </c>
      <c r="C302" s="12" t="s">
        <v>18</v>
      </c>
      <c r="D302" s="12" t="s">
        <v>13</v>
      </c>
      <c r="F302" s="12" t="s">
        <v>12</v>
      </c>
      <c r="G302" s="17" t="s">
        <v>93</v>
      </c>
      <c r="H302" s="11" t="s">
        <v>249</v>
      </c>
      <c r="I302" s="12">
        <v>2</v>
      </c>
      <c r="J302">
        <f t="shared" si="18"/>
        <v>5.4161004022044201</v>
      </c>
      <c r="K302" s="20">
        <v>1.05</v>
      </c>
      <c r="L302" s="20">
        <v>1.1000000000000001</v>
      </c>
      <c r="M302" s="20">
        <v>1</v>
      </c>
      <c r="N302" s="20">
        <v>1.02</v>
      </c>
      <c r="O302" s="20">
        <v>1.2</v>
      </c>
      <c r="P302" s="20">
        <v>1.2</v>
      </c>
      <c r="Q302">
        <v>1.05</v>
      </c>
      <c r="R302">
        <f t="shared" si="19"/>
        <v>0.14205582952229279</v>
      </c>
    </row>
    <row r="303" spans="1:20" s="12" customFormat="1" ht="16" x14ac:dyDescent="0.2">
      <c r="A303" s="17" t="s">
        <v>108</v>
      </c>
      <c r="B303" s="17">
        <f>180*5</f>
        <v>900</v>
      </c>
      <c r="C303" s="12" t="s">
        <v>18</v>
      </c>
      <c r="D303" s="12" t="s">
        <v>13</v>
      </c>
      <c r="F303" s="12" t="s">
        <v>12</v>
      </c>
      <c r="G303" s="17" t="s">
        <v>45</v>
      </c>
      <c r="H303" s="11" t="s">
        <v>249</v>
      </c>
      <c r="I303" s="12">
        <v>2</v>
      </c>
      <c r="J303">
        <f t="shared" si="18"/>
        <v>6.8023947633243109</v>
      </c>
      <c r="K303" s="20">
        <v>1.05</v>
      </c>
      <c r="L303" s="20">
        <v>1.1000000000000001</v>
      </c>
      <c r="M303" s="20">
        <v>1</v>
      </c>
      <c r="N303" s="20">
        <v>1.02</v>
      </c>
      <c r="O303" s="20">
        <v>1.2</v>
      </c>
      <c r="P303" s="20">
        <v>1.2</v>
      </c>
      <c r="Q303">
        <v>1.05</v>
      </c>
      <c r="R303">
        <f t="shared" si="19"/>
        <v>0.14205582952229279</v>
      </c>
    </row>
    <row r="304" spans="1:20" s="12" customFormat="1" ht="16" x14ac:dyDescent="0.2">
      <c r="A304" s="17" t="s">
        <v>110</v>
      </c>
      <c r="B304" s="17">
        <f>15*5</f>
        <v>75</v>
      </c>
      <c r="C304" s="12" t="s">
        <v>18</v>
      </c>
      <c r="D304" s="12" t="s">
        <v>13</v>
      </c>
      <c r="F304" s="12" t="s">
        <v>12</v>
      </c>
      <c r="G304" s="17" t="s">
        <v>48</v>
      </c>
      <c r="H304" s="11" t="s">
        <v>249</v>
      </c>
      <c r="I304" s="12">
        <v>2</v>
      </c>
      <c r="J304">
        <f t="shared" si="18"/>
        <v>4.3174881135363101</v>
      </c>
      <c r="K304" s="20">
        <v>1.05</v>
      </c>
      <c r="L304" s="20">
        <v>1.1000000000000001</v>
      </c>
      <c r="M304" s="20">
        <v>1</v>
      </c>
      <c r="N304" s="20">
        <v>1.02</v>
      </c>
      <c r="O304" s="20">
        <v>1.2</v>
      </c>
      <c r="P304" s="20">
        <v>1.2</v>
      </c>
      <c r="Q304">
        <v>1.05</v>
      </c>
      <c r="R304">
        <f t="shared" si="19"/>
        <v>0.14205582952229279</v>
      </c>
    </row>
    <row r="305" spans="1:18" s="12" customFormat="1" ht="16" x14ac:dyDescent="0.2">
      <c r="A305" s="17" t="s">
        <v>111</v>
      </c>
      <c r="B305" s="17">
        <f>45*5</f>
        <v>225</v>
      </c>
      <c r="C305" s="12" t="s">
        <v>18</v>
      </c>
      <c r="D305" s="12" t="s">
        <v>13</v>
      </c>
      <c r="F305" s="12" t="s">
        <v>12</v>
      </c>
      <c r="G305" s="17" t="s">
        <v>49</v>
      </c>
      <c r="H305" s="11" t="s">
        <v>249</v>
      </c>
      <c r="I305" s="12">
        <v>2</v>
      </c>
      <c r="J305">
        <f t="shared" si="18"/>
        <v>5.4161004022044201</v>
      </c>
      <c r="K305" s="20">
        <v>1.05</v>
      </c>
      <c r="L305" s="20">
        <v>1.1000000000000001</v>
      </c>
      <c r="M305" s="20">
        <v>1</v>
      </c>
      <c r="N305" s="20">
        <v>1.02</v>
      </c>
      <c r="O305" s="20">
        <v>1.2</v>
      </c>
      <c r="P305" s="20">
        <v>1.2</v>
      </c>
      <c r="Q305">
        <v>1.05</v>
      </c>
      <c r="R305">
        <f t="shared" si="19"/>
        <v>0.14205582952229279</v>
      </c>
    </row>
    <row r="306" spans="1:18" s="12" customFormat="1" ht="16" x14ac:dyDescent="0.2">
      <c r="A306" s="17" t="s">
        <v>133</v>
      </c>
      <c r="B306" s="17">
        <f>600*5</f>
        <v>3000</v>
      </c>
      <c r="C306" s="12" t="s">
        <v>18</v>
      </c>
      <c r="D306" s="12" t="s">
        <v>13</v>
      </c>
      <c r="F306" s="12" t="s">
        <v>12</v>
      </c>
      <c r="G306" s="17" t="s">
        <v>134</v>
      </c>
      <c r="H306" s="11" t="s">
        <v>250</v>
      </c>
      <c r="I306" s="12">
        <v>2</v>
      </c>
      <c r="J306">
        <f t="shared" si="18"/>
        <v>8.0063675676502459</v>
      </c>
      <c r="K306" s="20">
        <v>1.05</v>
      </c>
      <c r="L306" s="20">
        <v>1.1000000000000001</v>
      </c>
      <c r="M306" s="20">
        <v>1</v>
      </c>
      <c r="N306" s="20">
        <v>1.02</v>
      </c>
      <c r="O306" s="20">
        <v>1.2</v>
      </c>
      <c r="P306" s="20">
        <v>1.2</v>
      </c>
      <c r="Q306">
        <v>1.05</v>
      </c>
      <c r="R306">
        <f t="shared" si="19"/>
        <v>0.14205582952229279</v>
      </c>
    </row>
    <row r="307" spans="1:18" s="12" customFormat="1" ht="16" x14ac:dyDescent="0.2">
      <c r="A307" s="17" t="s">
        <v>136</v>
      </c>
      <c r="B307" s="17">
        <f>7*5</f>
        <v>35</v>
      </c>
      <c r="C307" s="12" t="s">
        <v>18</v>
      </c>
      <c r="D307" s="12" t="s">
        <v>13</v>
      </c>
      <c r="F307" s="12" t="s">
        <v>12</v>
      </c>
      <c r="G307" s="17" t="s">
        <v>137</v>
      </c>
      <c r="H307" s="11" t="s">
        <v>250</v>
      </c>
      <c r="I307" s="12">
        <v>2</v>
      </c>
      <c r="J307">
        <f t="shared" si="18"/>
        <v>3.5553480614894135</v>
      </c>
      <c r="K307" s="20">
        <v>1.05</v>
      </c>
      <c r="L307" s="20">
        <v>1.1000000000000001</v>
      </c>
      <c r="M307" s="20">
        <v>1</v>
      </c>
      <c r="N307" s="20">
        <v>1.02</v>
      </c>
      <c r="O307" s="20">
        <v>1.2</v>
      </c>
      <c r="P307" s="20">
        <v>1.2</v>
      </c>
      <c r="Q307">
        <v>1.05</v>
      </c>
      <c r="R307">
        <f t="shared" si="19"/>
        <v>0.14205582952229279</v>
      </c>
    </row>
    <row r="308" spans="1:18" s="12" customFormat="1" ht="16" x14ac:dyDescent="0.2">
      <c r="A308" s="17" t="s">
        <v>108</v>
      </c>
      <c r="B308" s="17">
        <f>1300*5</f>
        <v>6500</v>
      </c>
      <c r="C308" s="12" t="s">
        <v>18</v>
      </c>
      <c r="D308" s="12" t="s">
        <v>13</v>
      </c>
      <c r="F308" s="12" t="s">
        <v>12</v>
      </c>
      <c r="G308" s="17" t="s">
        <v>45</v>
      </c>
      <c r="H308" s="11" t="s">
        <v>250</v>
      </c>
      <c r="I308" s="12">
        <v>2</v>
      </c>
      <c r="J308">
        <f t="shared" si="18"/>
        <v>8.7795574558837277</v>
      </c>
      <c r="K308" s="20">
        <v>1.05</v>
      </c>
      <c r="L308" s="20">
        <v>1.1000000000000001</v>
      </c>
      <c r="M308" s="20">
        <v>1</v>
      </c>
      <c r="N308" s="20">
        <v>1.02</v>
      </c>
      <c r="O308" s="20">
        <v>1.2</v>
      </c>
      <c r="P308" s="20">
        <v>1.2</v>
      </c>
      <c r="Q308">
        <v>1.05</v>
      </c>
      <c r="R308">
        <f t="shared" si="19"/>
        <v>0.14205582952229279</v>
      </c>
    </row>
    <row r="309" spans="1:18" s="12" customFormat="1" ht="16" x14ac:dyDescent="0.2">
      <c r="A309" s="17" t="s">
        <v>97</v>
      </c>
      <c r="B309" s="17">
        <f>405*5</f>
        <v>2025</v>
      </c>
      <c r="C309" s="12" t="s">
        <v>18</v>
      </c>
      <c r="D309" s="12" t="s">
        <v>13</v>
      </c>
      <c r="F309" s="12" t="s">
        <v>12</v>
      </c>
      <c r="G309" s="17" t="s">
        <v>98</v>
      </c>
      <c r="H309" s="11" t="s">
        <v>250</v>
      </c>
      <c r="I309" s="12">
        <v>2</v>
      </c>
      <c r="J309">
        <f t="shared" si="18"/>
        <v>7.6133249795406392</v>
      </c>
      <c r="K309" s="20">
        <v>1.05</v>
      </c>
      <c r="L309" s="20">
        <v>1.1000000000000001</v>
      </c>
      <c r="M309" s="20">
        <v>1</v>
      </c>
      <c r="N309" s="20">
        <v>1.02</v>
      </c>
      <c r="O309" s="20">
        <v>1.2</v>
      </c>
      <c r="P309" s="20">
        <v>1.2</v>
      </c>
      <c r="Q309">
        <v>1.05</v>
      </c>
      <c r="R309">
        <f t="shared" si="19"/>
        <v>0.14205582952229279</v>
      </c>
    </row>
    <row r="310" spans="1:18" s="12" customFormat="1" ht="16" x14ac:dyDescent="0.2">
      <c r="A310" s="17" t="s">
        <v>109</v>
      </c>
      <c r="B310" s="17">
        <f>400*5</f>
        <v>2000</v>
      </c>
      <c r="C310" s="12" t="s">
        <v>18</v>
      </c>
      <c r="D310" s="12" t="s">
        <v>13</v>
      </c>
      <c r="F310" s="12" t="s">
        <v>12</v>
      </c>
      <c r="G310" s="17" t="s">
        <v>47</v>
      </c>
      <c r="H310" s="11" t="s">
        <v>250</v>
      </c>
      <c r="I310" s="12">
        <v>2</v>
      </c>
      <c r="J310">
        <f t="shared" si="18"/>
        <v>7.6009024595420822</v>
      </c>
      <c r="K310" s="20">
        <v>1.05</v>
      </c>
      <c r="L310" s="20">
        <v>1.1000000000000001</v>
      </c>
      <c r="M310" s="20">
        <v>1</v>
      </c>
      <c r="N310" s="20">
        <v>1.02</v>
      </c>
      <c r="O310" s="20">
        <v>1.2</v>
      </c>
      <c r="P310" s="20">
        <v>1.2</v>
      </c>
      <c r="Q310">
        <v>1.05</v>
      </c>
      <c r="R310">
        <f t="shared" si="19"/>
        <v>0.14205582952229279</v>
      </c>
    </row>
    <row r="311" spans="1:18" s="12" customFormat="1" ht="16" x14ac:dyDescent="0.2">
      <c r="A311" s="17" t="s">
        <v>21</v>
      </c>
      <c r="B311" s="17">
        <f>405*5</f>
        <v>2025</v>
      </c>
      <c r="C311" s="12" t="s">
        <v>18</v>
      </c>
      <c r="D311" s="12" t="s">
        <v>13</v>
      </c>
      <c r="F311" s="12" t="s">
        <v>12</v>
      </c>
      <c r="G311" s="17" t="s">
        <v>16</v>
      </c>
      <c r="H311" s="11" t="s">
        <v>250</v>
      </c>
      <c r="I311" s="12">
        <v>2</v>
      </c>
      <c r="J311">
        <f t="shared" si="18"/>
        <v>7.6133249795406392</v>
      </c>
      <c r="K311" s="20">
        <v>1.05</v>
      </c>
      <c r="L311" s="20">
        <v>1.1000000000000001</v>
      </c>
      <c r="M311" s="20">
        <v>1</v>
      </c>
      <c r="N311" s="20">
        <v>1.02</v>
      </c>
      <c r="O311" s="20">
        <v>1.2</v>
      </c>
      <c r="P311" s="20">
        <v>1.2</v>
      </c>
      <c r="Q311">
        <v>1.05</v>
      </c>
      <c r="R311">
        <f t="shared" si="19"/>
        <v>0.14205582952229279</v>
      </c>
    </row>
    <row r="312" spans="1:18" s="12" customFormat="1" ht="16" x14ac:dyDescent="0.2">
      <c r="A312" s="17" t="s">
        <v>108</v>
      </c>
      <c r="B312" s="17">
        <f>1000*5</f>
        <v>5000</v>
      </c>
      <c r="C312" s="12" t="s">
        <v>18</v>
      </c>
      <c r="D312" s="12" t="s">
        <v>13</v>
      </c>
      <c r="F312" s="12" t="s">
        <v>12</v>
      </c>
      <c r="G312" s="17" t="s">
        <v>45</v>
      </c>
      <c r="H312" s="11" t="s">
        <v>251</v>
      </c>
      <c r="I312" s="12">
        <v>2</v>
      </c>
      <c r="J312">
        <f t="shared" si="18"/>
        <v>8.5171931914162382</v>
      </c>
      <c r="K312" s="20">
        <v>1.05</v>
      </c>
      <c r="L312" s="20">
        <v>1.1000000000000001</v>
      </c>
      <c r="M312" s="20">
        <v>1</v>
      </c>
      <c r="N312" s="20">
        <v>1.02</v>
      </c>
      <c r="O312" s="20">
        <v>1.2</v>
      </c>
      <c r="P312" s="20">
        <v>1.2</v>
      </c>
      <c r="Q312">
        <v>1.05</v>
      </c>
      <c r="R312">
        <f t="shared" si="19"/>
        <v>0.14205582952229279</v>
      </c>
    </row>
    <row r="313" spans="1:18" s="12" customFormat="1" ht="16" x14ac:dyDescent="0.2">
      <c r="A313" s="17" t="s">
        <v>97</v>
      </c>
      <c r="B313" s="17">
        <f>1500*5</f>
        <v>7500</v>
      </c>
      <c r="C313" s="12" t="s">
        <v>18</v>
      </c>
      <c r="D313" s="12" t="s">
        <v>13</v>
      </c>
      <c r="F313" s="12" t="s">
        <v>12</v>
      </c>
      <c r="G313" s="17" t="s">
        <v>98</v>
      </c>
      <c r="H313" s="11" t="s">
        <v>251</v>
      </c>
      <c r="I313" s="12">
        <v>2</v>
      </c>
      <c r="J313">
        <f t="shared" si="18"/>
        <v>8.9226582995244019</v>
      </c>
      <c r="K313" s="20">
        <v>1.05</v>
      </c>
      <c r="L313" s="20">
        <v>1.1000000000000001</v>
      </c>
      <c r="M313" s="20">
        <v>1</v>
      </c>
      <c r="N313" s="20">
        <v>1.02</v>
      </c>
      <c r="O313" s="20">
        <v>1.2</v>
      </c>
      <c r="P313" s="20">
        <v>1.2</v>
      </c>
      <c r="Q313">
        <v>1.05</v>
      </c>
      <c r="R313">
        <f t="shared" si="19"/>
        <v>0.14205582952229279</v>
      </c>
    </row>
    <row r="314" spans="1:18" s="12" customFormat="1" ht="16" x14ac:dyDescent="0.2">
      <c r="A314" s="17" t="s">
        <v>109</v>
      </c>
      <c r="B314" s="17">
        <f>1000*5</f>
        <v>5000</v>
      </c>
      <c r="C314" s="12" t="s">
        <v>18</v>
      </c>
      <c r="D314" s="12" t="s">
        <v>13</v>
      </c>
      <c r="F314" s="12" t="s">
        <v>12</v>
      </c>
      <c r="G314" s="17" t="s">
        <v>47</v>
      </c>
      <c r="H314" s="11" t="s">
        <v>251</v>
      </c>
      <c r="I314" s="12">
        <v>2</v>
      </c>
      <c r="J314">
        <f t="shared" si="18"/>
        <v>8.5171931914162382</v>
      </c>
      <c r="K314" s="20">
        <v>1.05</v>
      </c>
      <c r="L314" s="20">
        <v>1.1000000000000001</v>
      </c>
      <c r="M314" s="20">
        <v>1</v>
      </c>
      <c r="N314" s="20">
        <v>1.02</v>
      </c>
      <c r="O314" s="20">
        <v>1.2</v>
      </c>
      <c r="P314" s="20">
        <v>1.2</v>
      </c>
      <c r="Q314">
        <v>1.05</v>
      </c>
      <c r="R314">
        <f t="shared" si="19"/>
        <v>0.14205582952229279</v>
      </c>
    </row>
    <row r="315" spans="1:18" s="12" customFormat="1" ht="16" x14ac:dyDescent="0.2">
      <c r="A315" s="17" t="s">
        <v>21</v>
      </c>
      <c r="B315" s="17">
        <f>1500*5</f>
        <v>7500</v>
      </c>
      <c r="C315" s="12" t="s">
        <v>18</v>
      </c>
      <c r="D315" s="12" t="s">
        <v>13</v>
      </c>
      <c r="F315" s="12" t="s">
        <v>12</v>
      </c>
      <c r="G315" s="17" t="s">
        <v>16</v>
      </c>
      <c r="H315" s="11" t="s">
        <v>251</v>
      </c>
      <c r="I315" s="12">
        <v>2</v>
      </c>
      <c r="J315">
        <f t="shared" si="18"/>
        <v>8.9226582995244019</v>
      </c>
      <c r="K315" s="20">
        <v>1.05</v>
      </c>
      <c r="L315" s="20">
        <v>1.1000000000000001</v>
      </c>
      <c r="M315" s="20">
        <v>1</v>
      </c>
      <c r="N315" s="20">
        <v>1.02</v>
      </c>
      <c r="O315" s="20">
        <v>1.2</v>
      </c>
      <c r="P315" s="20">
        <v>1.2</v>
      </c>
      <c r="Q315">
        <v>1.05</v>
      </c>
      <c r="R315">
        <f t="shared" si="19"/>
        <v>0.14205582952229279</v>
      </c>
    </row>
    <row r="316" spans="1:18" s="12" customFormat="1" ht="16" x14ac:dyDescent="0.2">
      <c r="A316" s="17" t="s">
        <v>19</v>
      </c>
      <c r="B316" s="17">
        <v>100</v>
      </c>
      <c r="C316" s="12" t="s">
        <v>18</v>
      </c>
      <c r="D316" s="12" t="s">
        <v>13</v>
      </c>
      <c r="F316" s="12" t="s">
        <v>12</v>
      </c>
      <c r="G316" s="17" t="s">
        <v>20</v>
      </c>
      <c r="H316" s="11" t="s">
        <v>252</v>
      </c>
      <c r="I316" s="12">
        <v>2</v>
      </c>
      <c r="J316">
        <f t="shared" si="18"/>
        <v>4.6051701859880918</v>
      </c>
      <c r="K316" s="20">
        <v>1.05</v>
      </c>
      <c r="L316" s="20">
        <v>1.1000000000000001</v>
      </c>
      <c r="M316" s="20">
        <v>1</v>
      </c>
      <c r="N316" s="20">
        <v>1.02</v>
      </c>
      <c r="O316" s="20">
        <v>1.2</v>
      </c>
      <c r="P316" s="20">
        <v>1.2</v>
      </c>
      <c r="Q316">
        <v>1.05</v>
      </c>
      <c r="R316">
        <f t="shared" si="19"/>
        <v>0.14205582952229279</v>
      </c>
    </row>
    <row r="317" spans="1:18" s="12" customFormat="1" ht="16" x14ac:dyDescent="0.2">
      <c r="A317" s="17" t="s">
        <v>92</v>
      </c>
      <c r="B317" s="17">
        <v>200</v>
      </c>
      <c r="C317" s="12" t="s">
        <v>18</v>
      </c>
      <c r="D317" s="12" t="s">
        <v>13</v>
      </c>
      <c r="F317" s="12" t="s">
        <v>12</v>
      </c>
      <c r="G317" s="17" t="s">
        <v>93</v>
      </c>
      <c r="H317" s="11" t="s">
        <v>252</v>
      </c>
      <c r="I317" s="12">
        <v>2</v>
      </c>
      <c r="J317">
        <f t="shared" si="18"/>
        <v>5.2983173665480363</v>
      </c>
      <c r="K317" s="20">
        <v>1.05</v>
      </c>
      <c r="L317" s="20">
        <v>1.1000000000000001</v>
      </c>
      <c r="M317" s="20">
        <v>1</v>
      </c>
      <c r="N317" s="20">
        <v>1.02</v>
      </c>
      <c r="O317" s="20">
        <v>1.2</v>
      </c>
      <c r="P317" s="20">
        <v>1.2</v>
      </c>
      <c r="Q317">
        <v>1.05</v>
      </c>
      <c r="R317">
        <f t="shared" si="19"/>
        <v>0.14205582952229279</v>
      </c>
    </row>
    <row r="318" spans="1:18" s="12" customFormat="1" ht="16" x14ac:dyDescent="0.2">
      <c r="A318" s="17" t="s">
        <v>108</v>
      </c>
      <c r="B318" s="17">
        <v>600</v>
      </c>
      <c r="C318" s="12" t="s">
        <v>18</v>
      </c>
      <c r="D318" s="12" t="s">
        <v>13</v>
      </c>
      <c r="F318" s="12" t="s">
        <v>12</v>
      </c>
      <c r="G318" s="17" t="s">
        <v>45</v>
      </c>
      <c r="H318" s="11" t="s">
        <v>252</v>
      </c>
      <c r="I318" s="12">
        <v>2</v>
      </c>
      <c r="J318">
        <f t="shared" si="18"/>
        <v>6.3969296552161463</v>
      </c>
      <c r="K318" s="20">
        <v>1.05</v>
      </c>
      <c r="L318" s="20">
        <v>1.1000000000000001</v>
      </c>
      <c r="M318" s="20">
        <v>1</v>
      </c>
      <c r="N318" s="20">
        <v>1.02</v>
      </c>
      <c r="O318" s="20">
        <v>1.2</v>
      </c>
      <c r="P318" s="20">
        <v>1.2</v>
      </c>
      <c r="Q318">
        <v>1.05</v>
      </c>
      <c r="R318">
        <f t="shared" si="19"/>
        <v>0.14205582952229279</v>
      </c>
    </row>
    <row r="319" spans="1:18" s="12" customFormat="1" ht="16" x14ac:dyDescent="0.2">
      <c r="A319" s="17" t="s">
        <v>81</v>
      </c>
      <c r="B319" s="17">
        <v>100</v>
      </c>
      <c r="C319" s="12" t="s">
        <v>18</v>
      </c>
      <c r="D319" s="12" t="s">
        <v>13</v>
      </c>
      <c r="F319" s="12" t="s">
        <v>12</v>
      </c>
      <c r="G319" s="17" t="s">
        <v>46</v>
      </c>
      <c r="H319" s="11" t="s">
        <v>252</v>
      </c>
      <c r="I319" s="12">
        <v>2</v>
      </c>
      <c r="J319">
        <f t="shared" si="18"/>
        <v>4.6051701859880918</v>
      </c>
      <c r="K319" s="20">
        <v>1.05</v>
      </c>
      <c r="L319" s="20">
        <v>1.1000000000000001</v>
      </c>
      <c r="M319" s="20">
        <v>1</v>
      </c>
      <c r="N319" s="20">
        <v>1.02</v>
      </c>
      <c r="O319" s="20">
        <v>1.2</v>
      </c>
      <c r="P319" s="20">
        <v>1.2</v>
      </c>
      <c r="Q319">
        <v>1.05</v>
      </c>
      <c r="R319">
        <f t="shared" si="19"/>
        <v>0.14205582952229279</v>
      </c>
    </row>
    <row r="320" spans="1:18" s="12" customFormat="1" ht="16" x14ac:dyDescent="0.2">
      <c r="A320" s="17" t="s">
        <v>109</v>
      </c>
      <c r="B320" s="17">
        <v>600</v>
      </c>
      <c r="C320" s="12" t="s">
        <v>18</v>
      </c>
      <c r="D320" s="12" t="s">
        <v>13</v>
      </c>
      <c r="F320" s="12" t="s">
        <v>12</v>
      </c>
      <c r="G320" s="17" t="s">
        <v>47</v>
      </c>
      <c r="H320" s="11" t="s">
        <v>252</v>
      </c>
      <c r="I320" s="12">
        <v>2</v>
      </c>
      <c r="J320">
        <f t="shared" si="18"/>
        <v>6.3969296552161463</v>
      </c>
      <c r="K320" s="20">
        <v>1.05</v>
      </c>
      <c r="L320" s="20">
        <v>1.1000000000000001</v>
      </c>
      <c r="M320" s="20">
        <v>1</v>
      </c>
      <c r="N320" s="20">
        <v>1.02</v>
      </c>
      <c r="O320" s="20">
        <v>1.2</v>
      </c>
      <c r="P320" s="20">
        <v>1.2</v>
      </c>
      <c r="Q320">
        <v>1.05</v>
      </c>
      <c r="R320">
        <f t="shared" si="19"/>
        <v>0.14205582952229279</v>
      </c>
    </row>
    <row r="321" spans="1:18" s="12" customFormat="1" ht="16" x14ac:dyDescent="0.2">
      <c r="A321" s="17" t="s">
        <v>110</v>
      </c>
      <c r="B321" s="17">
        <v>100</v>
      </c>
      <c r="C321" s="12" t="s">
        <v>18</v>
      </c>
      <c r="D321" s="12" t="s">
        <v>13</v>
      </c>
      <c r="F321" s="12" t="s">
        <v>12</v>
      </c>
      <c r="G321" s="17" t="s">
        <v>48</v>
      </c>
      <c r="H321" s="11" t="s">
        <v>252</v>
      </c>
      <c r="I321" s="12">
        <v>2</v>
      </c>
      <c r="J321">
        <f t="shared" si="18"/>
        <v>4.6051701859880918</v>
      </c>
      <c r="K321" s="20">
        <v>1.05</v>
      </c>
      <c r="L321" s="20">
        <v>1.1000000000000001</v>
      </c>
      <c r="M321" s="20">
        <v>1</v>
      </c>
      <c r="N321" s="20">
        <v>1.02</v>
      </c>
      <c r="O321" s="20">
        <v>1.2</v>
      </c>
      <c r="P321" s="20">
        <v>1.2</v>
      </c>
      <c r="Q321">
        <v>1.05</v>
      </c>
      <c r="R321">
        <f t="shared" si="19"/>
        <v>0.14205582952229279</v>
      </c>
    </row>
    <row r="322" spans="1:18" s="12" customFormat="1" ht="16" x14ac:dyDescent="0.2">
      <c r="A322" s="17" t="s">
        <v>111</v>
      </c>
      <c r="B322" s="17">
        <v>200</v>
      </c>
      <c r="C322" s="12" t="s">
        <v>18</v>
      </c>
      <c r="D322" s="12" t="s">
        <v>13</v>
      </c>
      <c r="F322" s="12" t="s">
        <v>12</v>
      </c>
      <c r="G322" s="17" t="s">
        <v>49</v>
      </c>
      <c r="H322" s="11" t="s">
        <v>252</v>
      </c>
      <c r="I322" s="12">
        <v>2</v>
      </c>
      <c r="J322">
        <f t="shared" si="18"/>
        <v>5.2983173665480363</v>
      </c>
      <c r="K322" s="20">
        <v>1.05</v>
      </c>
      <c r="L322" s="20">
        <v>1.1000000000000001</v>
      </c>
      <c r="M322" s="20">
        <v>1</v>
      </c>
      <c r="N322" s="20">
        <v>1.02</v>
      </c>
      <c r="O322" s="20">
        <v>1.2</v>
      </c>
      <c r="P322" s="20">
        <v>1.2</v>
      </c>
      <c r="Q322">
        <v>1.05</v>
      </c>
      <c r="R322">
        <f t="shared" si="19"/>
        <v>0.14205582952229279</v>
      </c>
    </row>
    <row r="323" spans="1:18" s="12" customFormat="1" ht="16" x14ac:dyDescent="0.2">
      <c r="A323" s="17" t="s">
        <v>32</v>
      </c>
      <c r="B323" s="17">
        <v>100</v>
      </c>
      <c r="C323" s="12" t="s">
        <v>18</v>
      </c>
      <c r="D323" s="12" t="s">
        <v>13</v>
      </c>
      <c r="F323" s="12" t="s">
        <v>12</v>
      </c>
      <c r="G323" s="17" t="s">
        <v>31</v>
      </c>
      <c r="H323" s="11" t="s">
        <v>253</v>
      </c>
      <c r="I323" s="12">
        <v>2</v>
      </c>
      <c r="J323">
        <f t="shared" si="18"/>
        <v>4.6051701859880918</v>
      </c>
      <c r="K323" s="20">
        <v>1.05</v>
      </c>
      <c r="L323" s="20">
        <v>1.1000000000000001</v>
      </c>
      <c r="M323" s="20">
        <v>1</v>
      </c>
      <c r="N323" s="20">
        <v>1.02</v>
      </c>
      <c r="O323" s="20">
        <v>1.2</v>
      </c>
      <c r="P323" s="20">
        <v>1.2</v>
      </c>
      <c r="Q323">
        <v>1.05</v>
      </c>
      <c r="R323">
        <f t="shared" si="19"/>
        <v>0.14205582952229279</v>
      </c>
    </row>
    <row r="324" spans="1:18" s="12" customFormat="1" ht="16" x14ac:dyDescent="0.2">
      <c r="A324" s="17" t="s">
        <v>97</v>
      </c>
      <c r="B324" s="17">
        <f>25.3+2.1</f>
        <v>27.400000000000002</v>
      </c>
      <c r="C324" s="12" t="s">
        <v>18</v>
      </c>
      <c r="D324" s="12" t="s">
        <v>13</v>
      </c>
      <c r="F324" s="12" t="s">
        <v>12</v>
      </c>
      <c r="G324" s="17" t="s">
        <v>98</v>
      </c>
      <c r="H324" s="11" t="s">
        <v>254</v>
      </c>
      <c r="I324" s="12">
        <v>2</v>
      </c>
      <c r="J324">
        <f t="shared" si="18"/>
        <v>3.3105430133940246</v>
      </c>
      <c r="K324" s="20">
        <v>1.05</v>
      </c>
      <c r="L324" s="20">
        <v>1.1000000000000001</v>
      </c>
      <c r="M324" s="20">
        <v>1</v>
      </c>
      <c r="N324" s="20">
        <v>1.02</v>
      </c>
      <c r="O324" s="20">
        <v>1.2</v>
      </c>
      <c r="P324" s="20">
        <v>1.2</v>
      </c>
      <c r="Q324">
        <v>1.05</v>
      </c>
      <c r="R324">
        <f t="shared" si="19"/>
        <v>0.14205582952229279</v>
      </c>
    </row>
    <row r="325" spans="1:18" s="12" customFormat="1" ht="16" x14ac:dyDescent="0.2">
      <c r="A325" s="17" t="s">
        <v>21</v>
      </c>
      <c r="B325" s="17">
        <f>25.3+2.1</f>
        <v>27.400000000000002</v>
      </c>
      <c r="C325" s="12" t="s">
        <v>18</v>
      </c>
      <c r="D325" s="12" t="s">
        <v>13</v>
      </c>
      <c r="F325" s="12" t="s">
        <v>12</v>
      </c>
      <c r="G325" s="17" t="s">
        <v>16</v>
      </c>
      <c r="H325" s="11" t="s">
        <v>254</v>
      </c>
      <c r="I325" s="12">
        <v>2</v>
      </c>
      <c r="J325">
        <f t="shared" si="18"/>
        <v>3.3105430133940246</v>
      </c>
      <c r="K325" s="20">
        <v>1.05</v>
      </c>
      <c r="L325" s="20">
        <v>1.1000000000000001</v>
      </c>
      <c r="M325" s="20">
        <v>1</v>
      </c>
      <c r="N325" s="20">
        <v>1.02</v>
      </c>
      <c r="O325" s="20">
        <v>1.2</v>
      </c>
      <c r="P325" s="20">
        <v>1.2</v>
      </c>
      <c r="Q325">
        <v>1.05</v>
      </c>
      <c r="R325">
        <f t="shared" si="19"/>
        <v>0.14205582952229279</v>
      </c>
    </row>
    <row r="326" spans="1:18" s="12" customFormat="1" ht="16" x14ac:dyDescent="0.2">
      <c r="A326" s="17" t="s">
        <v>97</v>
      </c>
      <c r="B326" s="17">
        <v>2.4</v>
      </c>
      <c r="C326" s="12" t="s">
        <v>18</v>
      </c>
      <c r="D326" s="12" t="s">
        <v>13</v>
      </c>
      <c r="F326" s="12" t="s">
        <v>12</v>
      </c>
      <c r="G326" s="17" t="s">
        <v>98</v>
      </c>
      <c r="H326" s="11" t="s">
        <v>255</v>
      </c>
      <c r="I326" s="12">
        <v>2</v>
      </c>
      <c r="J326">
        <f t="shared" si="18"/>
        <v>0.87546873735389985</v>
      </c>
      <c r="K326" s="20">
        <v>1.05</v>
      </c>
      <c r="L326" s="20">
        <v>1.1000000000000001</v>
      </c>
      <c r="M326" s="20">
        <v>1</v>
      </c>
      <c r="N326" s="20">
        <v>1.02</v>
      </c>
      <c r="O326" s="20">
        <v>1.2</v>
      </c>
      <c r="P326" s="20">
        <v>1.2</v>
      </c>
      <c r="Q326">
        <v>1.05</v>
      </c>
      <c r="R326">
        <f t="shared" si="19"/>
        <v>0.14205582952229279</v>
      </c>
    </row>
    <row r="327" spans="1:18" s="12" customFormat="1" ht="16" x14ac:dyDescent="0.2">
      <c r="A327" s="17" t="s">
        <v>21</v>
      </c>
      <c r="B327" s="17">
        <v>2.4</v>
      </c>
      <c r="C327" s="12" t="s">
        <v>18</v>
      </c>
      <c r="D327" s="12" t="s">
        <v>13</v>
      </c>
      <c r="F327" s="12" t="s">
        <v>12</v>
      </c>
      <c r="G327" s="17" t="s">
        <v>16</v>
      </c>
      <c r="H327" s="11" t="s">
        <v>255</v>
      </c>
      <c r="I327" s="12">
        <v>2</v>
      </c>
      <c r="J327">
        <f t="shared" si="18"/>
        <v>0.87546873735389985</v>
      </c>
      <c r="K327" s="20">
        <v>1.05</v>
      </c>
      <c r="L327" s="20">
        <v>1.1000000000000001</v>
      </c>
      <c r="M327" s="20">
        <v>1</v>
      </c>
      <c r="N327" s="20">
        <v>1.02</v>
      </c>
      <c r="O327" s="20">
        <v>1.2</v>
      </c>
      <c r="P327" s="20">
        <v>1.2</v>
      </c>
      <c r="Q327">
        <v>1.05</v>
      </c>
      <c r="R327">
        <f t="shared" si="19"/>
        <v>0.14205582952229279</v>
      </c>
    </row>
    <row r="328" spans="1:18" s="12" customFormat="1" ht="16" x14ac:dyDescent="0.2">
      <c r="A328" s="17" t="s">
        <v>97</v>
      </c>
      <c r="B328" s="17">
        <f>11+53.1</f>
        <v>64.099999999999994</v>
      </c>
      <c r="C328" s="12" t="s">
        <v>18</v>
      </c>
      <c r="D328" s="12" t="s">
        <v>13</v>
      </c>
      <c r="F328" s="12" t="s">
        <v>12</v>
      </c>
      <c r="G328" s="17" t="s">
        <v>98</v>
      </c>
      <c r="H328" s="11" t="s">
        <v>256</v>
      </c>
      <c r="I328" s="12">
        <v>2</v>
      </c>
      <c r="J328">
        <f t="shared" si="18"/>
        <v>4.160444363926624</v>
      </c>
      <c r="K328" s="20">
        <v>1.05</v>
      </c>
      <c r="L328" s="20">
        <v>1.1000000000000001</v>
      </c>
      <c r="M328" s="20">
        <v>1</v>
      </c>
      <c r="N328" s="20">
        <v>1.02</v>
      </c>
      <c r="O328" s="20">
        <v>1.2</v>
      </c>
      <c r="P328" s="20">
        <v>1.2</v>
      </c>
      <c r="Q328">
        <v>1.05</v>
      </c>
      <c r="R328">
        <f t="shared" si="19"/>
        <v>0.14205582952229279</v>
      </c>
    </row>
    <row r="329" spans="1:18" s="12" customFormat="1" ht="16" x14ac:dyDescent="0.2">
      <c r="A329" s="17" t="s">
        <v>21</v>
      </c>
      <c r="B329" s="17">
        <f>11+53.1</f>
        <v>64.099999999999994</v>
      </c>
      <c r="C329" s="12" t="s">
        <v>18</v>
      </c>
      <c r="D329" s="12" t="s">
        <v>13</v>
      </c>
      <c r="F329" s="12" t="s">
        <v>12</v>
      </c>
      <c r="G329" s="17" t="s">
        <v>16</v>
      </c>
      <c r="H329" s="11" t="s">
        <v>256</v>
      </c>
      <c r="I329" s="12">
        <v>2</v>
      </c>
      <c r="J329">
        <f t="shared" si="18"/>
        <v>4.160444363926624</v>
      </c>
      <c r="K329" s="20">
        <v>1.05</v>
      </c>
      <c r="L329" s="20">
        <v>1.1000000000000001</v>
      </c>
      <c r="M329" s="20">
        <v>1</v>
      </c>
      <c r="N329" s="20">
        <v>1.02</v>
      </c>
      <c r="O329" s="20">
        <v>1.2</v>
      </c>
      <c r="P329" s="20">
        <v>1.2</v>
      </c>
      <c r="Q329">
        <v>1.05</v>
      </c>
      <c r="R329">
        <f t="shared" si="19"/>
        <v>0.14205582952229279</v>
      </c>
    </row>
    <row r="330" spans="1:18" s="12" customFormat="1" ht="16" x14ac:dyDescent="0.2">
      <c r="A330" s="17" t="s">
        <v>97</v>
      </c>
      <c r="B330" s="17">
        <f>29.3+121</f>
        <v>150.30000000000001</v>
      </c>
      <c r="C330" s="12" t="s">
        <v>18</v>
      </c>
      <c r="D330" s="12" t="s">
        <v>13</v>
      </c>
      <c r="F330" s="12" t="s">
        <v>12</v>
      </c>
      <c r="G330" s="17" t="s">
        <v>98</v>
      </c>
      <c r="H330" s="11" t="s">
        <v>257</v>
      </c>
      <c r="I330" s="12">
        <v>2</v>
      </c>
      <c r="J330">
        <f t="shared" si="18"/>
        <v>5.0126332967589287</v>
      </c>
      <c r="K330" s="20">
        <v>1.05</v>
      </c>
      <c r="L330" s="20">
        <v>1.1000000000000001</v>
      </c>
      <c r="M330" s="20">
        <v>1</v>
      </c>
      <c r="N330" s="20">
        <v>1.02</v>
      </c>
      <c r="O330" s="20">
        <v>1.2</v>
      </c>
      <c r="P330" s="20">
        <v>1.2</v>
      </c>
      <c r="Q330">
        <v>1.05</v>
      </c>
      <c r="R330">
        <f t="shared" si="19"/>
        <v>0.14205582952229279</v>
      </c>
    </row>
    <row r="331" spans="1:18" s="12" customFormat="1" ht="16" x14ac:dyDescent="0.2">
      <c r="A331" s="17" t="s">
        <v>21</v>
      </c>
      <c r="B331" s="17">
        <f>29.3+121</f>
        <v>150.30000000000001</v>
      </c>
      <c r="C331" s="12" t="s">
        <v>18</v>
      </c>
      <c r="D331" s="12" t="s">
        <v>13</v>
      </c>
      <c r="F331" s="12" t="s">
        <v>12</v>
      </c>
      <c r="G331" s="17" t="s">
        <v>16</v>
      </c>
      <c r="H331" s="11" t="s">
        <v>257</v>
      </c>
      <c r="I331" s="12">
        <v>2</v>
      </c>
      <c r="J331">
        <f t="shared" si="18"/>
        <v>5.0126332967589287</v>
      </c>
      <c r="K331" s="20">
        <v>1.05</v>
      </c>
      <c r="L331" s="20">
        <v>1.1000000000000001</v>
      </c>
      <c r="M331" s="20">
        <v>1</v>
      </c>
      <c r="N331" s="20">
        <v>1.02</v>
      </c>
      <c r="O331" s="20">
        <v>1.2</v>
      </c>
      <c r="P331" s="20">
        <v>1.2</v>
      </c>
      <c r="Q331">
        <v>1.05</v>
      </c>
      <c r="R331">
        <f t="shared" si="19"/>
        <v>0.14205582952229279</v>
      </c>
    </row>
    <row r="332" spans="1:18" s="12" customFormat="1" ht="16" x14ac:dyDescent="0.2">
      <c r="A332" s="17" t="s">
        <v>258</v>
      </c>
      <c r="B332" s="17">
        <f>0.4+1</f>
        <v>1.4</v>
      </c>
      <c r="C332" s="12" t="s">
        <v>18</v>
      </c>
      <c r="D332" s="12" t="s">
        <v>13</v>
      </c>
      <c r="F332" s="12" t="s">
        <v>12</v>
      </c>
      <c r="G332" s="17" t="s">
        <v>259</v>
      </c>
      <c r="H332" s="11" t="s">
        <v>260</v>
      </c>
      <c r="I332" s="12">
        <v>2</v>
      </c>
      <c r="J332">
        <f t="shared" si="18"/>
        <v>0.33647223662121289</v>
      </c>
      <c r="K332" s="20">
        <v>1.05</v>
      </c>
      <c r="L332" s="20">
        <v>1.1000000000000001</v>
      </c>
      <c r="M332" s="20">
        <v>1</v>
      </c>
      <c r="N332" s="20">
        <v>1.02</v>
      </c>
      <c r="O332" s="20">
        <v>1.2</v>
      </c>
      <c r="P332" s="20">
        <v>1.2</v>
      </c>
      <c r="Q332">
        <v>1.05</v>
      </c>
      <c r="R332">
        <f t="shared" si="19"/>
        <v>0.14205582952229279</v>
      </c>
    </row>
    <row r="333" spans="1:18" s="12" customFormat="1" ht="16" x14ac:dyDescent="0.2">
      <c r="A333" s="17" t="s">
        <v>118</v>
      </c>
      <c r="B333" s="17">
        <f>0.4+1</f>
        <v>1.4</v>
      </c>
      <c r="C333" s="12" t="s">
        <v>18</v>
      </c>
      <c r="D333" s="12" t="s">
        <v>13</v>
      </c>
      <c r="F333" s="12" t="s">
        <v>12</v>
      </c>
      <c r="G333" s="17" t="s">
        <v>119</v>
      </c>
      <c r="H333" s="11" t="s">
        <v>260</v>
      </c>
      <c r="I333" s="12">
        <v>2</v>
      </c>
      <c r="J333">
        <f t="shared" si="18"/>
        <v>0.33647223662121289</v>
      </c>
      <c r="K333" s="20">
        <v>1.05</v>
      </c>
      <c r="L333" s="20">
        <v>1.1000000000000001</v>
      </c>
      <c r="M333" s="20">
        <v>1</v>
      </c>
      <c r="N333" s="20">
        <v>1.02</v>
      </c>
      <c r="O333" s="20">
        <v>1.2</v>
      </c>
      <c r="P333" s="20">
        <v>1.2</v>
      </c>
      <c r="Q333">
        <v>1.05</v>
      </c>
      <c r="R333">
        <f t="shared" si="19"/>
        <v>0.14205582952229279</v>
      </c>
    </row>
    <row r="334" spans="1:18" s="12" customFormat="1" ht="16" x14ac:dyDescent="0.2">
      <c r="A334" s="17" t="s">
        <v>110</v>
      </c>
      <c r="B334" s="17">
        <f>0.4+1</f>
        <v>1.4</v>
      </c>
      <c r="C334" s="12" t="s">
        <v>18</v>
      </c>
      <c r="D334" s="12" t="s">
        <v>13</v>
      </c>
      <c r="F334" s="12" t="s">
        <v>12</v>
      </c>
      <c r="G334" s="17" t="s">
        <v>48</v>
      </c>
      <c r="H334" s="11" t="s">
        <v>260</v>
      </c>
      <c r="I334" s="12">
        <v>2</v>
      </c>
      <c r="J334">
        <f t="shared" si="18"/>
        <v>0.33647223662121289</v>
      </c>
      <c r="K334" s="20">
        <v>1.05</v>
      </c>
      <c r="L334" s="20">
        <v>1.1000000000000001</v>
      </c>
      <c r="M334" s="20">
        <v>1</v>
      </c>
      <c r="N334" s="20">
        <v>1.02</v>
      </c>
      <c r="O334" s="20">
        <v>1.2</v>
      </c>
      <c r="P334" s="20">
        <v>1.2</v>
      </c>
      <c r="Q334">
        <v>1.05</v>
      </c>
      <c r="R334">
        <f t="shared" si="19"/>
        <v>0.14205582952229279</v>
      </c>
    </row>
    <row r="335" spans="1:18" s="12" customFormat="1" ht="16" x14ac:dyDescent="0.2">
      <c r="A335" s="17" t="s">
        <v>92</v>
      </c>
      <c r="B335" s="17">
        <f>0.9+1.9</f>
        <v>2.8</v>
      </c>
      <c r="C335" s="12" t="s">
        <v>18</v>
      </c>
      <c r="D335" s="12" t="s">
        <v>13</v>
      </c>
      <c r="F335" s="12" t="s">
        <v>12</v>
      </c>
      <c r="G335" s="17" t="s">
        <v>93</v>
      </c>
      <c r="H335" s="11" t="s">
        <v>260</v>
      </c>
      <c r="I335" s="12">
        <v>2</v>
      </c>
      <c r="J335">
        <f t="shared" si="18"/>
        <v>1.0296194171811581</v>
      </c>
      <c r="K335" s="20">
        <v>1.05</v>
      </c>
      <c r="L335" s="20">
        <v>1.1000000000000001</v>
      </c>
      <c r="M335" s="20">
        <v>1</v>
      </c>
      <c r="N335" s="20">
        <v>1.02</v>
      </c>
      <c r="O335" s="20">
        <v>1.2</v>
      </c>
      <c r="P335" s="20">
        <v>1.2</v>
      </c>
      <c r="Q335">
        <v>1.05</v>
      </c>
      <c r="R335">
        <f t="shared" si="19"/>
        <v>0.14205582952229279</v>
      </c>
    </row>
    <row r="336" spans="1:18" s="12" customFormat="1" ht="16" x14ac:dyDescent="0.2">
      <c r="A336" s="17" t="s">
        <v>111</v>
      </c>
      <c r="B336" s="17">
        <f>0.9+1.9</f>
        <v>2.8</v>
      </c>
      <c r="C336" s="12" t="s">
        <v>18</v>
      </c>
      <c r="D336" s="12" t="s">
        <v>13</v>
      </c>
      <c r="F336" s="12" t="s">
        <v>12</v>
      </c>
      <c r="G336" s="17" t="s">
        <v>49</v>
      </c>
      <c r="H336" s="11" t="s">
        <v>260</v>
      </c>
      <c r="I336" s="12">
        <v>2</v>
      </c>
      <c r="J336">
        <f t="shared" si="18"/>
        <v>1.0296194171811581</v>
      </c>
      <c r="K336" s="20">
        <v>1.05</v>
      </c>
      <c r="L336" s="20">
        <v>1.1000000000000001</v>
      </c>
      <c r="M336" s="20">
        <v>1</v>
      </c>
      <c r="N336" s="20">
        <v>1.02</v>
      </c>
      <c r="O336" s="20">
        <v>1.2</v>
      </c>
      <c r="P336" s="20">
        <v>1.2</v>
      </c>
      <c r="Q336">
        <v>1.05</v>
      </c>
      <c r="R336">
        <f t="shared" si="19"/>
        <v>0.14205582952229279</v>
      </c>
    </row>
    <row r="337" spans="1:18" s="12" customFormat="1" ht="16" x14ac:dyDescent="0.2">
      <c r="A337" s="17" t="s">
        <v>108</v>
      </c>
      <c r="B337" s="17">
        <f>2.7+5.8</f>
        <v>8.5</v>
      </c>
      <c r="C337" s="12" t="s">
        <v>18</v>
      </c>
      <c r="D337" s="12" t="s">
        <v>13</v>
      </c>
      <c r="F337" s="12" t="s">
        <v>12</v>
      </c>
      <c r="G337" s="17" t="s">
        <v>45</v>
      </c>
      <c r="H337" s="11" t="s">
        <v>260</v>
      </c>
      <c r="I337" s="12">
        <v>2</v>
      </c>
      <c r="J337">
        <f t="shared" si="18"/>
        <v>2.1400661634962708</v>
      </c>
      <c r="K337" s="20">
        <v>1.05</v>
      </c>
      <c r="L337" s="20">
        <v>1.1000000000000001</v>
      </c>
      <c r="M337" s="20">
        <v>1</v>
      </c>
      <c r="N337" s="20">
        <v>1.02</v>
      </c>
      <c r="O337" s="20">
        <v>1.2</v>
      </c>
      <c r="P337" s="20">
        <v>1.2</v>
      </c>
      <c r="Q337">
        <v>1.05</v>
      </c>
      <c r="R337">
        <f t="shared" si="19"/>
        <v>0.14205582952229279</v>
      </c>
    </row>
    <row r="338" spans="1:18" s="12" customFormat="1" ht="16" x14ac:dyDescent="0.2">
      <c r="A338" s="17" t="s">
        <v>109</v>
      </c>
      <c r="B338" s="17">
        <f>2.7+5.8</f>
        <v>8.5</v>
      </c>
      <c r="C338" s="12" t="s">
        <v>18</v>
      </c>
      <c r="D338" s="12" t="s">
        <v>13</v>
      </c>
      <c r="F338" s="12" t="s">
        <v>12</v>
      </c>
      <c r="G338" s="17" t="s">
        <v>47</v>
      </c>
      <c r="H338" s="11" t="s">
        <v>260</v>
      </c>
      <c r="I338" s="12">
        <v>2</v>
      </c>
      <c r="J338">
        <f t="shared" si="18"/>
        <v>2.1400661634962708</v>
      </c>
      <c r="K338" s="20">
        <v>1.05</v>
      </c>
      <c r="L338" s="20">
        <v>1.1000000000000001</v>
      </c>
      <c r="M338" s="20">
        <v>1</v>
      </c>
      <c r="N338" s="20">
        <v>1.02</v>
      </c>
      <c r="O338" s="20">
        <v>1.2</v>
      </c>
      <c r="P338" s="20">
        <v>1.2</v>
      </c>
      <c r="Q338">
        <v>1.05</v>
      </c>
      <c r="R338">
        <f t="shared" si="19"/>
        <v>0.14205582952229279</v>
      </c>
    </row>
    <row r="339" spans="1:18" s="12" customFormat="1" ht="16" x14ac:dyDescent="0.2">
      <c r="A339" s="17" t="s">
        <v>108</v>
      </c>
      <c r="B339" s="17">
        <f>92.3+359.8</f>
        <v>452.1</v>
      </c>
      <c r="C339" s="12" t="s">
        <v>18</v>
      </c>
      <c r="D339" s="12" t="s">
        <v>13</v>
      </c>
      <c r="F339" s="12" t="s">
        <v>12</v>
      </c>
      <c r="G339" s="17" t="s">
        <v>45</v>
      </c>
      <c r="H339" s="11" t="s">
        <v>261</v>
      </c>
      <c r="I339" s="12">
        <v>2</v>
      </c>
      <c r="J339">
        <f t="shared" si="18"/>
        <v>6.1139033943005598</v>
      </c>
      <c r="K339" s="20">
        <v>1.05</v>
      </c>
      <c r="L339" s="20">
        <v>1.1000000000000001</v>
      </c>
      <c r="M339" s="20">
        <v>1</v>
      </c>
      <c r="N339" s="20">
        <v>1.02</v>
      </c>
      <c r="O339" s="20">
        <v>1.2</v>
      </c>
      <c r="P339" s="20">
        <v>1.2</v>
      </c>
      <c r="Q339">
        <v>1.05</v>
      </c>
      <c r="R339">
        <f t="shared" si="19"/>
        <v>0.14205582952229279</v>
      </c>
    </row>
    <row r="340" spans="1:18" s="12" customFormat="1" ht="16" x14ac:dyDescent="0.2">
      <c r="A340" s="17" t="s">
        <v>109</v>
      </c>
      <c r="B340" s="17">
        <f>92.3+359.8</f>
        <v>452.1</v>
      </c>
      <c r="C340" s="12" t="s">
        <v>18</v>
      </c>
      <c r="D340" s="12" t="s">
        <v>13</v>
      </c>
      <c r="F340" s="12" t="s">
        <v>12</v>
      </c>
      <c r="G340" s="17" t="s">
        <v>47</v>
      </c>
      <c r="H340" s="11" t="s">
        <v>261</v>
      </c>
      <c r="I340" s="12">
        <v>2</v>
      </c>
      <c r="J340">
        <f t="shared" si="18"/>
        <v>6.1139033943005598</v>
      </c>
      <c r="K340" s="20">
        <v>1.05</v>
      </c>
      <c r="L340" s="20">
        <v>1.1000000000000001</v>
      </c>
      <c r="M340" s="20">
        <v>1</v>
      </c>
      <c r="N340" s="20">
        <v>1.02</v>
      </c>
      <c r="O340" s="20">
        <v>1.2</v>
      </c>
      <c r="P340" s="20">
        <v>1.2</v>
      </c>
      <c r="Q340">
        <v>1.05</v>
      </c>
      <c r="R340">
        <f t="shared" si="19"/>
        <v>0.14205582952229279</v>
      </c>
    </row>
    <row r="341" spans="1:18" s="12" customFormat="1" ht="16" x14ac:dyDescent="0.2">
      <c r="A341" s="17" t="s">
        <v>108</v>
      </c>
      <c r="B341" s="17">
        <v>399</v>
      </c>
      <c r="C341" s="12" t="s">
        <v>18</v>
      </c>
      <c r="D341" s="12" t="s">
        <v>13</v>
      </c>
      <c r="F341" s="12" t="s">
        <v>12</v>
      </c>
      <c r="G341" s="17" t="s">
        <v>45</v>
      </c>
      <c r="H341" s="11" t="s">
        <v>262</v>
      </c>
      <c r="I341" s="12">
        <v>2</v>
      </c>
      <c r="J341">
        <f t="shared" si="18"/>
        <v>5.9889614168898637</v>
      </c>
      <c r="K341" s="20">
        <v>1.05</v>
      </c>
      <c r="L341" s="20">
        <v>1.1000000000000001</v>
      </c>
      <c r="M341" s="20">
        <v>1</v>
      </c>
      <c r="N341" s="20">
        <v>1.02</v>
      </c>
      <c r="O341" s="20">
        <v>1.2</v>
      </c>
      <c r="P341" s="20">
        <v>1.2</v>
      </c>
      <c r="Q341">
        <v>1.05</v>
      </c>
      <c r="R341">
        <f t="shared" si="19"/>
        <v>0.14205582952229279</v>
      </c>
    </row>
    <row r="342" spans="1:18" s="12" customFormat="1" ht="16" x14ac:dyDescent="0.2">
      <c r="A342" s="17" t="s">
        <v>109</v>
      </c>
      <c r="B342" s="17">
        <v>399</v>
      </c>
      <c r="C342" s="12" t="s">
        <v>18</v>
      </c>
      <c r="D342" s="12" t="s">
        <v>13</v>
      </c>
      <c r="F342" s="12" t="s">
        <v>12</v>
      </c>
      <c r="G342" s="17" t="s">
        <v>47</v>
      </c>
      <c r="H342" s="11" t="s">
        <v>262</v>
      </c>
      <c r="I342" s="12">
        <v>2</v>
      </c>
      <c r="J342">
        <f t="shared" si="18"/>
        <v>5.9889614168898637</v>
      </c>
      <c r="K342" s="20">
        <v>1.05</v>
      </c>
      <c r="L342" s="20">
        <v>1.1000000000000001</v>
      </c>
      <c r="M342" s="20">
        <v>1</v>
      </c>
      <c r="N342" s="20">
        <v>1.02</v>
      </c>
      <c r="O342" s="20">
        <v>1.2</v>
      </c>
      <c r="P342" s="20">
        <v>1.2</v>
      </c>
      <c r="Q342">
        <v>1.05</v>
      </c>
      <c r="R342">
        <f t="shared" si="19"/>
        <v>0.14205582952229279</v>
      </c>
    </row>
    <row r="343" spans="1:18" s="12" customFormat="1" ht="16" x14ac:dyDescent="0.2">
      <c r="A343" s="17" t="s">
        <v>108</v>
      </c>
      <c r="B343" s="17">
        <v>7</v>
      </c>
      <c r="C343" s="12" t="s">
        <v>18</v>
      </c>
      <c r="D343" s="12" t="s">
        <v>13</v>
      </c>
      <c r="F343" s="12" t="s">
        <v>12</v>
      </c>
      <c r="G343" s="17" t="s">
        <v>45</v>
      </c>
      <c r="H343" s="11" t="s">
        <v>263</v>
      </c>
      <c r="I343" s="12">
        <v>2</v>
      </c>
      <c r="J343">
        <f t="shared" si="18"/>
        <v>1.9459101490553132</v>
      </c>
      <c r="K343" s="20">
        <v>1.05</v>
      </c>
      <c r="L343" s="20">
        <v>1.1000000000000001</v>
      </c>
      <c r="M343" s="20">
        <v>1</v>
      </c>
      <c r="N343" s="20">
        <v>1.02</v>
      </c>
      <c r="O343" s="20">
        <v>1.2</v>
      </c>
      <c r="P343" s="20">
        <v>1.2</v>
      </c>
      <c r="Q343">
        <v>1.05</v>
      </c>
      <c r="R343">
        <f t="shared" si="19"/>
        <v>0.14205582952229279</v>
      </c>
    </row>
    <row r="344" spans="1:18" s="12" customFormat="1" ht="16" x14ac:dyDescent="0.2">
      <c r="A344" s="17" t="s">
        <v>109</v>
      </c>
      <c r="B344" s="17">
        <v>7</v>
      </c>
      <c r="C344" s="12" t="s">
        <v>18</v>
      </c>
      <c r="D344" s="12" t="s">
        <v>13</v>
      </c>
      <c r="F344" s="12" t="s">
        <v>12</v>
      </c>
      <c r="G344" s="17" t="s">
        <v>47</v>
      </c>
      <c r="H344" s="11" t="s">
        <v>263</v>
      </c>
      <c r="I344" s="12">
        <v>2</v>
      </c>
      <c r="J344">
        <f t="shared" si="18"/>
        <v>1.9459101490553132</v>
      </c>
      <c r="K344" s="20">
        <v>1.05</v>
      </c>
      <c r="L344" s="20">
        <v>1.1000000000000001</v>
      </c>
      <c r="M344" s="20">
        <v>1</v>
      </c>
      <c r="N344" s="20">
        <v>1.02</v>
      </c>
      <c r="O344" s="20">
        <v>1.2</v>
      </c>
      <c r="P344" s="20">
        <v>1.2</v>
      </c>
      <c r="Q344">
        <v>1.05</v>
      </c>
      <c r="R344">
        <f t="shared" si="19"/>
        <v>0.14205582952229279</v>
      </c>
    </row>
    <row r="345" spans="1:18" s="12" customFormat="1" ht="16" x14ac:dyDescent="0.2">
      <c r="A345" s="17" t="s">
        <v>19</v>
      </c>
      <c r="B345" s="17">
        <v>1</v>
      </c>
      <c r="C345" s="12" t="s">
        <v>18</v>
      </c>
      <c r="D345" s="12" t="s">
        <v>13</v>
      </c>
      <c r="F345" s="12" t="s">
        <v>12</v>
      </c>
      <c r="G345" s="17" t="s">
        <v>20</v>
      </c>
      <c r="H345" s="11" t="s">
        <v>264</v>
      </c>
      <c r="I345" s="12">
        <v>2</v>
      </c>
      <c r="J345">
        <f t="shared" si="18"/>
        <v>0</v>
      </c>
      <c r="K345" s="20">
        <v>1.05</v>
      </c>
      <c r="L345" s="20">
        <v>1.1000000000000001</v>
      </c>
      <c r="M345" s="20">
        <v>1</v>
      </c>
      <c r="N345" s="20">
        <v>1.02</v>
      </c>
      <c r="O345" s="20">
        <v>1.2</v>
      </c>
      <c r="P345" s="20">
        <v>1.2</v>
      </c>
      <c r="Q345">
        <v>1.05</v>
      </c>
      <c r="R345">
        <f t="shared" si="19"/>
        <v>0.14205582952229279</v>
      </c>
    </row>
    <row r="346" spans="1:18" s="12" customFormat="1" ht="16" x14ac:dyDescent="0.2">
      <c r="A346" s="17" t="s">
        <v>92</v>
      </c>
      <c r="B346" s="17">
        <v>0.7</v>
      </c>
      <c r="C346" s="12" t="s">
        <v>18</v>
      </c>
      <c r="D346" s="12" t="s">
        <v>13</v>
      </c>
      <c r="F346" s="12" t="s">
        <v>12</v>
      </c>
      <c r="G346" s="17" t="s">
        <v>93</v>
      </c>
      <c r="H346" s="11" t="s">
        <v>264</v>
      </c>
      <c r="I346" s="12">
        <v>2</v>
      </c>
      <c r="J346">
        <f t="shared" si="18"/>
        <v>-0.35667494393873245</v>
      </c>
      <c r="K346" s="20">
        <v>1.05</v>
      </c>
      <c r="L346" s="20">
        <v>1.1000000000000001</v>
      </c>
      <c r="M346" s="20">
        <v>1</v>
      </c>
      <c r="N346" s="20">
        <v>1.02</v>
      </c>
      <c r="O346" s="20">
        <v>1.2</v>
      </c>
      <c r="P346" s="20">
        <v>1.2</v>
      </c>
      <c r="Q346">
        <v>1.05</v>
      </c>
      <c r="R346">
        <f t="shared" si="19"/>
        <v>0.14205582952229279</v>
      </c>
    </row>
    <row r="347" spans="1:18" s="12" customFormat="1" ht="16" x14ac:dyDescent="0.2">
      <c r="A347" s="17" t="s">
        <v>108</v>
      </c>
      <c r="B347" s="17">
        <v>3</v>
      </c>
      <c r="C347" s="12" t="s">
        <v>18</v>
      </c>
      <c r="D347" s="12" t="s">
        <v>13</v>
      </c>
      <c r="F347" s="12" t="s">
        <v>12</v>
      </c>
      <c r="G347" s="17" t="s">
        <v>265</v>
      </c>
      <c r="H347" s="11" t="s">
        <v>264</v>
      </c>
      <c r="I347" s="12">
        <v>2</v>
      </c>
      <c r="J347">
        <f t="shared" si="18"/>
        <v>1.0986122886681098</v>
      </c>
      <c r="K347" s="20">
        <v>1.05</v>
      </c>
      <c r="L347" s="20">
        <v>1.1000000000000001</v>
      </c>
      <c r="M347" s="20">
        <v>1</v>
      </c>
      <c r="N347" s="20">
        <v>1.02</v>
      </c>
      <c r="O347" s="20">
        <v>1.2</v>
      </c>
      <c r="P347" s="20">
        <v>1.2</v>
      </c>
      <c r="Q347">
        <v>1.05</v>
      </c>
      <c r="R347">
        <f t="shared" si="19"/>
        <v>0.14205582952229279</v>
      </c>
    </row>
    <row r="348" spans="1:18" s="12" customFormat="1" ht="16" x14ac:dyDescent="0.2">
      <c r="A348" s="17" t="s">
        <v>110</v>
      </c>
      <c r="B348" s="17">
        <v>0.2</v>
      </c>
      <c r="C348" s="12" t="s">
        <v>18</v>
      </c>
      <c r="D348" s="12" t="s">
        <v>13</v>
      </c>
      <c r="F348" s="12" t="s">
        <v>12</v>
      </c>
      <c r="G348" s="17" t="s">
        <v>48</v>
      </c>
      <c r="H348" s="11" t="s">
        <v>264</v>
      </c>
      <c r="I348" s="12">
        <v>2</v>
      </c>
      <c r="J348">
        <f t="shared" si="18"/>
        <v>-1.6094379124341003</v>
      </c>
      <c r="K348" s="20">
        <v>1.05</v>
      </c>
      <c r="L348" s="20">
        <v>1.1000000000000001</v>
      </c>
      <c r="M348" s="20">
        <v>1</v>
      </c>
      <c r="N348" s="20">
        <v>1.02</v>
      </c>
      <c r="O348" s="20">
        <v>1.2</v>
      </c>
      <c r="P348" s="20">
        <v>1.2</v>
      </c>
      <c r="Q348">
        <v>1.05</v>
      </c>
      <c r="R348">
        <f t="shared" si="19"/>
        <v>0.14205582952229279</v>
      </c>
    </row>
    <row r="349" spans="1:18" s="12" customFormat="1" ht="16" x14ac:dyDescent="0.2">
      <c r="A349" s="17" t="s">
        <v>111</v>
      </c>
      <c r="B349" s="17">
        <v>0.7</v>
      </c>
      <c r="C349" s="12" t="s">
        <v>18</v>
      </c>
      <c r="D349" s="12" t="s">
        <v>13</v>
      </c>
      <c r="F349" s="12" t="s">
        <v>12</v>
      </c>
      <c r="G349" s="17" t="s">
        <v>49</v>
      </c>
      <c r="H349" s="11" t="s">
        <v>264</v>
      </c>
      <c r="I349" s="12">
        <v>2</v>
      </c>
      <c r="J349">
        <f t="shared" si="18"/>
        <v>-0.35667494393873245</v>
      </c>
      <c r="K349" s="20">
        <v>1.05</v>
      </c>
      <c r="L349" s="20">
        <v>1.1000000000000001</v>
      </c>
      <c r="M349" s="20">
        <v>1</v>
      </c>
      <c r="N349" s="20">
        <v>1.02</v>
      </c>
      <c r="O349" s="20">
        <v>1.2</v>
      </c>
      <c r="P349" s="20">
        <v>1.2</v>
      </c>
      <c r="Q349">
        <v>1.05</v>
      </c>
      <c r="R349">
        <f t="shared" si="19"/>
        <v>0.14205582952229279</v>
      </c>
    </row>
    <row r="350" spans="1:18" s="12" customFormat="1" ht="16" x14ac:dyDescent="0.2">
      <c r="A350" s="17" t="s">
        <v>27</v>
      </c>
      <c r="B350" s="17">
        <v>1503.6</v>
      </c>
      <c r="C350" s="12" t="s">
        <v>18</v>
      </c>
      <c r="D350" s="12" t="s">
        <v>13</v>
      </c>
      <c r="F350" s="12" t="s">
        <v>12</v>
      </c>
      <c r="G350" s="17" t="s">
        <v>28</v>
      </c>
      <c r="H350" s="11" t="s">
        <v>266</v>
      </c>
      <c r="I350" s="12">
        <v>2</v>
      </c>
      <c r="J350">
        <f t="shared" si="18"/>
        <v>7.3156175116900233</v>
      </c>
      <c r="K350" s="20">
        <v>1.05</v>
      </c>
      <c r="L350" s="20">
        <v>1.1000000000000001</v>
      </c>
      <c r="M350" s="20">
        <v>1</v>
      </c>
      <c r="N350" s="20">
        <v>1.02</v>
      </c>
      <c r="O350" s="20">
        <v>1.2</v>
      </c>
      <c r="P350" s="20">
        <v>1.2</v>
      </c>
      <c r="Q350">
        <v>1.05</v>
      </c>
      <c r="R350">
        <f t="shared" si="19"/>
        <v>0.14205582952229279</v>
      </c>
    </row>
    <row r="351" spans="1:18" s="12" customFormat="1" ht="16" x14ac:dyDescent="0.2">
      <c r="A351" s="17" t="s">
        <v>109</v>
      </c>
      <c r="B351" s="17">
        <v>1503.6</v>
      </c>
      <c r="C351" s="12" t="s">
        <v>18</v>
      </c>
      <c r="D351" s="12" t="s">
        <v>13</v>
      </c>
      <c r="F351" s="12" t="s">
        <v>12</v>
      </c>
      <c r="G351" s="17" t="s">
        <v>47</v>
      </c>
      <c r="H351" s="11" t="s">
        <v>266</v>
      </c>
      <c r="I351" s="12">
        <v>2</v>
      </c>
      <c r="J351">
        <f t="shared" si="18"/>
        <v>7.3156175116900233</v>
      </c>
      <c r="K351" s="20">
        <v>1.05</v>
      </c>
      <c r="L351" s="20">
        <v>1.1000000000000001</v>
      </c>
      <c r="M351" s="20">
        <v>1</v>
      </c>
      <c r="N351" s="20">
        <v>1.02</v>
      </c>
      <c r="O351" s="20">
        <v>1.2</v>
      </c>
      <c r="P351" s="20">
        <v>1.2</v>
      </c>
      <c r="Q351">
        <v>1.05</v>
      </c>
      <c r="R351">
        <f t="shared" si="19"/>
        <v>0.14205582952229279</v>
      </c>
    </row>
    <row r="352" spans="1:18" s="12" customFormat="1" ht="16" x14ac:dyDescent="0.2">
      <c r="A352" s="17" t="s">
        <v>127</v>
      </c>
      <c r="B352" s="17">
        <v>534</v>
      </c>
      <c r="C352" s="12" t="s">
        <v>18</v>
      </c>
      <c r="D352" s="12" t="s">
        <v>13</v>
      </c>
      <c r="F352" s="12" t="s">
        <v>12</v>
      </c>
      <c r="G352" s="17" t="s">
        <v>128</v>
      </c>
      <c r="H352" s="11" t="s">
        <v>267</v>
      </c>
      <c r="I352" s="12">
        <v>2</v>
      </c>
      <c r="J352">
        <f t="shared" si="18"/>
        <v>6.280395838960195</v>
      </c>
      <c r="K352" s="20">
        <v>1.05</v>
      </c>
      <c r="L352" s="20">
        <v>1.1000000000000001</v>
      </c>
      <c r="M352" s="20">
        <v>1</v>
      </c>
      <c r="N352" s="20">
        <v>1.02</v>
      </c>
      <c r="O352" s="20">
        <v>1.2</v>
      </c>
      <c r="P352" s="20">
        <v>1.2</v>
      </c>
      <c r="Q352">
        <v>1.05</v>
      </c>
      <c r="R352">
        <f t="shared" si="19"/>
        <v>0.14205582952229279</v>
      </c>
    </row>
    <row r="353" spans="1:18" s="12" customFormat="1" ht="16" x14ac:dyDescent="0.2">
      <c r="A353" s="17" t="s">
        <v>130</v>
      </c>
      <c r="B353" s="17">
        <v>534</v>
      </c>
      <c r="C353" s="12" t="s">
        <v>18</v>
      </c>
      <c r="D353" s="12" t="s">
        <v>13</v>
      </c>
      <c r="F353" s="12" t="s">
        <v>12</v>
      </c>
      <c r="G353" s="17" t="s">
        <v>131</v>
      </c>
      <c r="H353" s="11" t="s">
        <v>267</v>
      </c>
      <c r="I353" s="12">
        <v>2</v>
      </c>
      <c r="J353">
        <f t="shared" si="18"/>
        <v>6.280395838960195</v>
      </c>
      <c r="K353" s="20">
        <v>1.05</v>
      </c>
      <c r="L353" s="20">
        <v>1.1000000000000001</v>
      </c>
      <c r="M353" s="20">
        <v>1</v>
      </c>
      <c r="N353" s="20">
        <v>1.02</v>
      </c>
      <c r="O353" s="20">
        <v>1.2</v>
      </c>
      <c r="P353" s="20">
        <v>1.2</v>
      </c>
      <c r="Q353">
        <v>1.05</v>
      </c>
      <c r="R353">
        <f t="shared" si="19"/>
        <v>0.14205582952229279</v>
      </c>
    </row>
    <row r="354" spans="1:18" s="12" customFormat="1" ht="16" x14ac:dyDescent="0.2">
      <c r="A354" s="17" t="s">
        <v>108</v>
      </c>
      <c r="B354" s="17">
        <v>267</v>
      </c>
      <c r="C354" s="12" t="s">
        <v>18</v>
      </c>
      <c r="D354" s="12" t="s">
        <v>13</v>
      </c>
      <c r="F354" s="12" t="s">
        <v>12</v>
      </c>
      <c r="G354" s="17" t="s">
        <v>45</v>
      </c>
      <c r="H354" s="11" t="s">
        <v>267</v>
      </c>
      <c r="I354" s="12">
        <v>2</v>
      </c>
      <c r="J354">
        <f t="shared" si="18"/>
        <v>5.5872486584002496</v>
      </c>
      <c r="K354" s="20">
        <v>1.05</v>
      </c>
      <c r="L354" s="20">
        <v>1.1000000000000001</v>
      </c>
      <c r="M354" s="20">
        <v>1</v>
      </c>
      <c r="N354" s="20">
        <v>1.02</v>
      </c>
      <c r="O354" s="20">
        <v>1.2</v>
      </c>
      <c r="P354" s="20">
        <v>1.2</v>
      </c>
      <c r="Q354">
        <v>1.05</v>
      </c>
      <c r="R354">
        <f t="shared" si="19"/>
        <v>0.14205582952229279</v>
      </c>
    </row>
    <row r="355" spans="1:18" s="12" customFormat="1" ht="16" x14ac:dyDescent="0.2">
      <c r="A355" s="17" t="s">
        <v>109</v>
      </c>
      <c r="B355" s="17">
        <v>267</v>
      </c>
      <c r="C355" s="12" t="s">
        <v>18</v>
      </c>
      <c r="D355" s="12" t="s">
        <v>13</v>
      </c>
      <c r="F355" s="12" t="s">
        <v>12</v>
      </c>
      <c r="G355" s="17" t="s">
        <v>47</v>
      </c>
      <c r="H355" s="11" t="s">
        <v>267</v>
      </c>
      <c r="I355" s="12">
        <v>2</v>
      </c>
      <c r="J355">
        <f t="shared" si="18"/>
        <v>5.5872486584002496</v>
      </c>
      <c r="K355" s="20">
        <v>1.05</v>
      </c>
      <c r="L355" s="20">
        <v>1.1000000000000001</v>
      </c>
      <c r="M355" s="20">
        <v>1</v>
      </c>
      <c r="N355" s="20">
        <v>1.02</v>
      </c>
      <c r="O355" s="20">
        <v>1.2</v>
      </c>
      <c r="P355" s="20">
        <v>1.2</v>
      </c>
      <c r="Q355">
        <v>1.05</v>
      </c>
      <c r="R355">
        <f t="shared" si="19"/>
        <v>0.14205582952229279</v>
      </c>
    </row>
    <row r="356" spans="1:18" s="12" customFormat="1" ht="16" x14ac:dyDescent="0.2">
      <c r="A356" s="17" t="s">
        <v>97</v>
      </c>
      <c r="B356" s="17">
        <v>588</v>
      </c>
      <c r="C356" s="12" t="s">
        <v>18</v>
      </c>
      <c r="D356" s="12" t="s">
        <v>13</v>
      </c>
      <c r="F356" s="12" t="s">
        <v>12</v>
      </c>
      <c r="G356" s="17" t="s">
        <v>98</v>
      </c>
      <c r="H356" s="11" t="s">
        <v>139</v>
      </c>
      <c r="I356" s="12">
        <v>2</v>
      </c>
      <c r="J356">
        <f t="shared" si="18"/>
        <v>6.3767269478986268</v>
      </c>
      <c r="K356" s="20">
        <v>1.05</v>
      </c>
      <c r="L356" s="20">
        <v>1.1000000000000001</v>
      </c>
      <c r="M356" s="20">
        <v>1</v>
      </c>
      <c r="N356" s="20">
        <v>1.02</v>
      </c>
      <c r="O356" s="20">
        <v>1.2</v>
      </c>
      <c r="P356" s="20">
        <v>1.2</v>
      </c>
      <c r="Q356">
        <v>1.05</v>
      </c>
      <c r="R356">
        <f t="shared" si="19"/>
        <v>0.14205582952229279</v>
      </c>
    </row>
    <row r="357" spans="1:18" s="12" customFormat="1" ht="16" x14ac:dyDescent="0.2">
      <c r="A357" s="17" t="s">
        <v>21</v>
      </c>
      <c r="B357" s="17">
        <v>588</v>
      </c>
      <c r="C357" s="12" t="s">
        <v>18</v>
      </c>
      <c r="D357" s="12" t="s">
        <v>13</v>
      </c>
      <c r="F357" s="12" t="s">
        <v>12</v>
      </c>
      <c r="G357" s="17" t="s">
        <v>16</v>
      </c>
      <c r="H357" s="11" t="s">
        <v>139</v>
      </c>
      <c r="I357" s="12">
        <v>2</v>
      </c>
      <c r="J357">
        <f t="shared" si="18"/>
        <v>6.3767269478986268</v>
      </c>
      <c r="K357" s="20">
        <v>1.05</v>
      </c>
      <c r="L357" s="20">
        <v>1.1000000000000001</v>
      </c>
      <c r="M357" s="20">
        <v>1</v>
      </c>
      <c r="N357" s="20">
        <v>1.02</v>
      </c>
      <c r="O357" s="20">
        <v>1.2</v>
      </c>
      <c r="P357" s="20">
        <v>1.2</v>
      </c>
      <c r="Q357">
        <v>1.05</v>
      </c>
      <c r="R357">
        <f t="shared" si="19"/>
        <v>0.14205582952229279</v>
      </c>
    </row>
    <row r="358" spans="1:18" s="12" customFormat="1" ht="16" x14ac:dyDescent="0.2">
      <c r="A358" s="17" t="s">
        <v>140</v>
      </c>
      <c r="B358" s="17">
        <v>33.299999999999997</v>
      </c>
      <c r="C358" s="12" t="s">
        <v>18</v>
      </c>
      <c r="D358" s="12" t="s">
        <v>141</v>
      </c>
      <c r="F358" s="12" t="s">
        <v>12</v>
      </c>
      <c r="G358" s="17" t="s">
        <v>142</v>
      </c>
      <c r="H358" s="11" t="s">
        <v>139</v>
      </c>
      <c r="I358" s="12">
        <v>2</v>
      </c>
      <c r="J358">
        <f t="shared" si="18"/>
        <v>3.505557396986398</v>
      </c>
      <c r="K358" s="20">
        <v>1.05</v>
      </c>
      <c r="L358" s="20">
        <v>1.1000000000000001</v>
      </c>
      <c r="M358" s="20">
        <v>1</v>
      </c>
      <c r="N358" s="20">
        <v>1.02</v>
      </c>
      <c r="O358" s="20">
        <v>1.2</v>
      </c>
      <c r="P358" s="20">
        <v>1.2</v>
      </c>
      <c r="Q358">
        <v>1.05</v>
      </c>
      <c r="R358">
        <f t="shared" si="19"/>
        <v>0.14205582952229279</v>
      </c>
    </row>
    <row r="359" spans="1:18" s="12" customFormat="1" ht="16" x14ac:dyDescent="0.2">
      <c r="A359" s="17" t="s">
        <v>109</v>
      </c>
      <c r="B359" s="17">
        <v>2250</v>
      </c>
      <c r="C359" s="12" t="s">
        <v>18</v>
      </c>
      <c r="D359" s="12" t="s">
        <v>13</v>
      </c>
      <c r="F359" s="12" t="s">
        <v>12</v>
      </c>
      <c r="G359" s="17" t="s">
        <v>47</v>
      </c>
      <c r="H359" s="11" t="s">
        <v>143</v>
      </c>
      <c r="I359" s="12">
        <v>2</v>
      </c>
      <c r="J359">
        <f t="shared" si="18"/>
        <v>7.718685495198466</v>
      </c>
      <c r="K359" s="20">
        <v>1.05</v>
      </c>
      <c r="L359" s="20">
        <v>1.1000000000000001</v>
      </c>
      <c r="M359" s="20">
        <v>1</v>
      </c>
      <c r="N359" s="20">
        <v>1.02</v>
      </c>
      <c r="O359" s="20">
        <v>1.2</v>
      </c>
      <c r="P359" s="20">
        <v>1.2</v>
      </c>
      <c r="Q359">
        <v>1.05</v>
      </c>
      <c r="R359">
        <f t="shared" si="19"/>
        <v>0.14205582952229279</v>
      </c>
    </row>
    <row r="360" spans="1:18" s="12" customFormat="1" ht="16" x14ac:dyDescent="0.2">
      <c r="A360" s="17" t="s">
        <v>268</v>
      </c>
      <c r="B360" s="17">
        <v>2250</v>
      </c>
      <c r="C360" s="12" t="s">
        <v>18</v>
      </c>
      <c r="D360" s="12" t="s">
        <v>13</v>
      </c>
      <c r="F360" s="12" t="s">
        <v>12</v>
      </c>
      <c r="G360" s="17" t="s">
        <v>269</v>
      </c>
      <c r="H360" s="11" t="s">
        <v>143</v>
      </c>
      <c r="I360" s="12">
        <v>2</v>
      </c>
      <c r="J360">
        <f t="shared" si="18"/>
        <v>7.718685495198466</v>
      </c>
      <c r="K360" s="20">
        <v>1.05</v>
      </c>
      <c r="L360" s="20">
        <v>1.1000000000000001</v>
      </c>
      <c r="M360" s="20">
        <v>1</v>
      </c>
      <c r="N360" s="20">
        <v>1.02</v>
      </c>
      <c r="O360" s="20">
        <v>1.2</v>
      </c>
      <c r="P360" s="20">
        <v>1.2</v>
      </c>
      <c r="Q360">
        <v>1.05</v>
      </c>
      <c r="R360">
        <f t="shared" si="19"/>
        <v>0.14205582952229279</v>
      </c>
    </row>
    <row r="361" spans="1:18" s="12" customFormat="1" ht="16" x14ac:dyDescent="0.2">
      <c r="A361" s="17" t="s">
        <v>144</v>
      </c>
      <c r="B361" s="17">
        <v>2.2999999999999998</v>
      </c>
      <c r="C361" s="12" t="s">
        <v>53</v>
      </c>
      <c r="D361" s="12" t="s">
        <v>33</v>
      </c>
      <c r="F361" s="12" t="s">
        <v>12</v>
      </c>
      <c r="G361" s="17" t="s">
        <v>145</v>
      </c>
      <c r="H361" s="11" t="s">
        <v>270</v>
      </c>
      <c r="I361" s="12">
        <v>2</v>
      </c>
      <c r="J361">
        <f t="shared" si="18"/>
        <v>0.83290912293510388</v>
      </c>
      <c r="K361" s="20">
        <v>1.05</v>
      </c>
      <c r="L361" s="20">
        <v>1.1000000000000001</v>
      </c>
      <c r="M361" s="20">
        <v>1</v>
      </c>
      <c r="N361" s="20">
        <v>1.02</v>
      </c>
      <c r="O361" s="20">
        <v>1.2</v>
      </c>
      <c r="P361" s="20">
        <v>1.2</v>
      </c>
      <c r="Q361">
        <v>1.05</v>
      </c>
      <c r="R361">
        <f t="shared" si="19"/>
        <v>0.14205582952229279</v>
      </c>
    </row>
    <row r="362" spans="1:18" s="12" customFormat="1" ht="16" x14ac:dyDescent="0.2">
      <c r="A362" s="12" t="s">
        <v>36</v>
      </c>
      <c r="B362" s="13">
        <v>76420.2</v>
      </c>
      <c r="C362" s="12" t="s">
        <v>18</v>
      </c>
      <c r="D362" s="12" t="s">
        <v>38</v>
      </c>
      <c r="F362" s="12" t="s">
        <v>12</v>
      </c>
      <c r="G362" s="12" t="s">
        <v>39</v>
      </c>
      <c r="H362" s="12" t="s">
        <v>103</v>
      </c>
      <c r="I362" s="12">
        <v>2</v>
      </c>
      <c r="J362">
        <f t="shared" si="18"/>
        <v>11.244002338113404</v>
      </c>
      <c r="K362" s="20">
        <v>1.05</v>
      </c>
      <c r="L362" s="20">
        <v>1.1000000000000001</v>
      </c>
      <c r="M362" s="20">
        <v>1</v>
      </c>
      <c r="N362" s="20">
        <v>1.02</v>
      </c>
      <c r="O362" s="20">
        <v>1.2</v>
      </c>
      <c r="P362" s="20">
        <v>1.2</v>
      </c>
      <c r="Q362">
        <v>1.05</v>
      </c>
      <c r="R362">
        <f t="shared" si="19"/>
        <v>0.14205582952229279</v>
      </c>
    </row>
    <row r="363" spans="1:18" s="12" customFormat="1" ht="16" x14ac:dyDescent="0.2">
      <c r="B363" s="17"/>
      <c r="F363" s="11"/>
      <c r="G363" s="11"/>
      <c r="K363" s="13"/>
      <c r="L363" s="13"/>
      <c r="M363" s="13"/>
      <c r="N363" s="13"/>
      <c r="O363" s="13"/>
      <c r="P363"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2023-06-22T10:28:11Z</dcterms:modified>
</cp:coreProperties>
</file>