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hnme_a\PycharmProjects\premise\dev\"/>
    </mc:Choice>
  </mc:AlternateContent>
  <bookViews>
    <workbookView xWindow="0" yWindow="0" windowWidth="28800" windowHeight="8985"/>
  </bookViews>
  <sheets>
    <sheet name="Method" sheetId="8" r:id="rId1"/>
    <sheet name="Comparison" sheetId="6" r:id="rId2"/>
    <sheet name="Ecoinvent" sheetId="1" r:id="rId3"/>
    <sheet name="European Union" sheetId="3" r:id="rId4"/>
    <sheet name="DLR" sheetId="2" r:id="rId5"/>
    <sheet name="WB" sheetId="5" r:id="rId6"/>
    <sheet name="IEA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0" i="8" l="1"/>
  <c r="H217" i="8"/>
  <c r="H215" i="8"/>
  <c r="H210" i="8"/>
  <c r="H208" i="8"/>
  <c r="H190" i="8"/>
  <c r="H189" i="8"/>
  <c r="H188" i="8"/>
  <c r="H187" i="8"/>
  <c r="H185" i="8"/>
  <c r="H184" i="8"/>
  <c r="H183" i="8"/>
  <c r="H182" i="8"/>
  <c r="H180" i="8"/>
  <c r="H179" i="8"/>
  <c r="H178" i="8"/>
  <c r="H177" i="8"/>
  <c r="H175" i="8"/>
  <c r="H174" i="8"/>
  <c r="H173" i="8"/>
  <c r="H172" i="8"/>
  <c r="H162" i="8"/>
  <c r="H161" i="8"/>
  <c r="H160" i="8"/>
  <c r="H159" i="8"/>
  <c r="H157" i="8"/>
  <c r="H156" i="8"/>
  <c r="H155" i="8"/>
  <c r="H154" i="8"/>
  <c r="H143" i="8"/>
  <c r="H142" i="8"/>
  <c r="H141" i="8"/>
  <c r="H140" i="8"/>
  <c r="H138" i="8"/>
  <c r="H137" i="8"/>
  <c r="H136" i="8"/>
  <c r="H135" i="8"/>
  <c r="H130" i="8"/>
  <c r="H128" i="8"/>
  <c r="H126" i="8"/>
  <c r="H124" i="8"/>
  <c r="H122" i="8"/>
  <c r="H120" i="8"/>
  <c r="H118" i="8"/>
  <c r="H84" i="8"/>
  <c r="H80" i="8"/>
  <c r="H77" i="8"/>
  <c r="H67" i="8"/>
  <c r="H69" i="8"/>
  <c r="H53" i="8"/>
  <c r="H51" i="8"/>
  <c r="H50" i="8"/>
  <c r="H45" i="8"/>
  <c r="H48" i="8"/>
  <c r="H47" i="8"/>
  <c r="H46" i="8"/>
  <c r="H39" i="8"/>
  <c r="H37" i="8"/>
  <c r="H35" i="8"/>
  <c r="H33" i="8"/>
  <c r="H29" i="8"/>
  <c r="H27" i="8"/>
  <c r="H25" i="8"/>
  <c r="H23" i="8"/>
</calcChain>
</file>

<file path=xl/sharedStrings.xml><?xml version="1.0" encoding="utf-8"?>
<sst xmlns="http://schemas.openxmlformats.org/spreadsheetml/2006/main" count="3312" uniqueCount="561">
  <si>
    <t>Actinium, in ground</t>
  </si>
  <si>
    <t>('natural resource', 'in ground')</t>
  </si>
  <si>
    <t>natural resource</t>
  </si>
  <si>
    <t>kilogram</t>
  </si>
  <si>
    <t>('biosphere3', '7781bd84-0ca4-5bf1-8fc5-15cdc1fb0796')</t>
  </si>
  <si>
    <t>Aluminium, 24% in bauxite, 11% in crude ore, in ground</t>
  </si>
  <si>
    <t>('biosphere3', '8bc65fca-548d-4831-b102-391bbdd6bc8c')</t>
  </si>
  <si>
    <t>Aluminium, in ground</t>
  </si>
  <si>
    <t>('biosphere3', 'a45cd247-3532-4e27-bddc-b519fdb5e08f')</t>
  </si>
  <si>
    <t>Anhydrite, in ground</t>
  </si>
  <si>
    <t>('biosphere3', '6df9ea09-115a-4678-9f30-d92c877a46ec')</t>
  </si>
  <si>
    <t>Antimony, in ground</t>
  </si>
  <si>
    <t>('biosphere3', '47262180-8308-5d4c-9332-c77617e032ef')</t>
  </si>
  <si>
    <t>Arsenic, in ground</t>
  </si>
  <si>
    <t>('biosphere3', 'e16fd15c-0ebc-55ba-8d3b-9704f13663cb')</t>
  </si>
  <si>
    <t>Astatine, in ground</t>
  </si>
  <si>
    <t>('biosphere3', 'e58cbe2f-15da-5fbe-8899-d632e3cbdfe9')</t>
  </si>
  <si>
    <t>Barite, 15% in crude ore, in ground</t>
  </si>
  <si>
    <t>('biosphere3', 'c13beafb-2aed-4a52-b09a-78d28913b6ce')</t>
  </si>
  <si>
    <t>Barium, in ground</t>
  </si>
  <si>
    <t>('biosphere3', '240177d8-6f3b-43f5-8d1e-0c18114dfa02')</t>
  </si>
  <si>
    <t>Basalt, in ground</t>
  </si>
  <si>
    <t>('biosphere3', 'ac3a8914-35f0-4c34-a956-f26b3a053e4a')</t>
  </si>
  <si>
    <t>Beryllium, in ground</t>
  </si>
  <si>
    <t>('biosphere3', '68f7bc03-0665-55a1-bd99-96530eab30e2')</t>
  </si>
  <si>
    <t>Bismuth, in ground</t>
  </si>
  <si>
    <t>('biosphere3', '0124b342-4bdd-5cbf-ba2a-dce8a259755c')</t>
  </si>
  <si>
    <t>Borax, in ground</t>
  </si>
  <si>
    <t>('biosphere3', 'eead2933-c2be-4a53-a0bd-bd33b67e4145')</t>
  </si>
  <si>
    <t>Boron, in ground</t>
  </si>
  <si>
    <t>('biosphere3', 'b053aa52-bfac-5435-a0b1-4ca374b0e991')</t>
  </si>
  <si>
    <t>Cadmium, 0.30% in sulfide, Cd 0.18%, Pb, Zn, Ag, In, in ground</t>
  </si>
  <si>
    <t>('biosphere3', '621b1cf1-9b47-4c44-b71e-ebeb9afd9bbc')</t>
  </si>
  <si>
    <t>Cadmium, in ground</t>
  </si>
  <si>
    <t>('biosphere3', 'bf377e4f-3a95-4ce2-a9ba-66ee31f00f60')</t>
  </si>
  <si>
    <t>Caesium, in ground</t>
  </si>
  <si>
    <t>('biosphere3', '0e2f5e72-a754-5a14-bce5-6f8d66276d82')</t>
  </si>
  <si>
    <t>Calcite, in ground</t>
  </si>
  <si>
    <t>('biosphere3', '99ee393d-4bd1-4cc8-b0a0-d956865fb7bf')</t>
  </si>
  <si>
    <t>Calcium, in ground</t>
  </si>
  <si>
    <t>('biosphere3', 'c8fc4197-7410-42f2-aeb4-c08c6a693992')</t>
  </si>
  <si>
    <t>Carbon, organic, in soil or biomass stock</t>
  </si>
  <si>
    <t>('biosphere3', '8c2fe757-6866-4ed2-9f89-81012ad774a0')</t>
  </si>
  <si>
    <t>Cerium, 24% in bastnasite, 2.4% in crude ore, in ground</t>
  </si>
  <si>
    <t>('biosphere3', '7a636bea-94c0-4774-a791-2512b7fbda94')</t>
  </si>
  <si>
    <t>Cerium, in ground</t>
  </si>
  <si>
    <t>('biosphere3', '4057f8b4-f20a-59c9-9bb7-fdeaf5ad106d')</t>
  </si>
  <si>
    <t>Chromium, 25.5% in chromite, 11.6% in crude ore, in ground</t>
  </si>
  <si>
    <t>('biosphere3', 'ef6dd09f-bddc-49b4-a207-dbaec2f07bb5')</t>
  </si>
  <si>
    <t>Chromium, in ground</t>
  </si>
  <si>
    <t>('biosphere3', 'e189e2d4-3d3f-4ada-b302-91611784311f')</t>
  </si>
  <si>
    <t>Chrysotile, in ground</t>
  </si>
  <si>
    <t>('biosphere3', 'c5f5aeb8-7558-4a0c-9594-27621b9cfbc5')</t>
  </si>
  <si>
    <t>Cinnabar, in ground</t>
  </si>
  <si>
    <t>('biosphere3', '15545dca-018d-4f7f-aa1f-796b707180af')</t>
  </si>
  <si>
    <t>Clay, bentonite, in ground</t>
  </si>
  <si>
    <t>('biosphere3', '93806a54-46f5-409c-99c5-4144a1e73b5d')</t>
  </si>
  <si>
    <t>Clay, unspecified, in ground</t>
  </si>
  <si>
    <t>('biosphere3', 'f7519ca9-5ffc-41c3-a33e-806da82cfc0e')</t>
  </si>
  <si>
    <t>Coal, brown, in ground</t>
  </si>
  <si>
    <t>('biosphere3', '024c9722-1e88-412b-8c4b-10c532be8dca')</t>
  </si>
  <si>
    <t>Coal, hard, unspecified, in ground</t>
  </si>
  <si>
    <t>('biosphere3', 'b6d0042d-0ef8-49ed-9162-a07ff1ccf750')</t>
  </si>
  <si>
    <t>Cobalt, Co 5.0E-2%, in mixed ore, in ground</t>
  </si>
  <si>
    <t>('biosphere3', '02e8658e-3c88-404c-865d-4d4934661ea6')</t>
  </si>
  <si>
    <t>Cobalt, in ground</t>
  </si>
  <si>
    <t>('biosphere3', 'd0779a5e-6969-4144-954e-ceb81fb83f15')</t>
  </si>
  <si>
    <t>Colemanite, in ground</t>
  </si>
  <si>
    <t>('biosphere3', 'ec72c523-9e1a-466a-98c3-e4098e90fd27')</t>
  </si>
  <si>
    <t>Copper, 0.52% in sulfide, Cu 0.27% and Mo 8.2E-3% in crude ore, in ground</t>
  </si>
  <si>
    <t>('biosphere3', '1aee4aa7-32e0-48e7-a6b5-73d8acf672d3')</t>
  </si>
  <si>
    <t>Copper, 0.59% in sulfide, Cu 0.22% and Mo 8.2E-3% in crude ore, in ground</t>
  </si>
  <si>
    <t>('biosphere3', '1b35070a-eb57-4f0f-a27f-5ba181ff0d4d')</t>
  </si>
  <si>
    <t>Copper, 0.97% in sulfide, Cu 0.36% and Mo 4.1E-2% in crude ore, in ground</t>
  </si>
  <si>
    <t>('biosphere3', '19988f5b-a9a6-48f3-9e8e-150b66a1bf12')</t>
  </si>
  <si>
    <t>Copper, 0.99% in sulfide, Cu 0.36% and Mo 8.2E-3% in crude ore, in ground</t>
  </si>
  <si>
    <t>('biosphere3', '79df5650-160a-4ab7-a14f-cc8162877f4a')</t>
  </si>
  <si>
    <t>Copper, 1.13% in sulfide, Cu 0.76% and Ni 0.76% in crude ore, in ground</t>
  </si>
  <si>
    <t>('biosphere3', 'ed5ace5c-a203-4816-b33b-9fe0c5f0f519')</t>
  </si>
  <si>
    <t>Copper, 1.18% in sulfide, Cu 0.39% and Mo 8.2E-3% in crude ore, in ground</t>
  </si>
  <si>
    <t>('biosphere3', '31998285-fb5c-411d-b853-ce78be2a0b49')</t>
  </si>
  <si>
    <t>Copper, 1.25% in sulfide, Cu 0.24% and Zn 0,1% in crude ore, in ground</t>
  </si>
  <si>
    <t>('biosphere3', '01b9f1e8-4423-5393-ba63-2067935bdb13')</t>
  </si>
  <si>
    <t>Copper, 1.42% in sulfide, Cu 0.81% and Mo 8.2E-3% in crude ore, in ground</t>
  </si>
  <si>
    <t>('biosphere3', 'c8f18160-6937-4bb9-ad0c-dffa942ca41e')</t>
  </si>
  <si>
    <t>Copper, 2.19% in sulfide, Cu 1.83% and Mo 8.2E-3% in crude ore, in ground</t>
  </si>
  <si>
    <t>('biosphere3', 'b569dc97-52fe-4e39-9627-183b1002c287')</t>
  </si>
  <si>
    <t>Copper, Cu 0.2%, in mixed ore, in ground</t>
  </si>
  <si>
    <t>('biosphere3', '704399e3-cf6b-483d-84f5-466e91a9d17c')</t>
  </si>
  <si>
    <t>Copper, Cu 0.38%, in mixed ore, in ground</t>
  </si>
  <si>
    <t>('biosphere3', '5afa470c-ab8c-4ec3-8a18-5c0bed973571')</t>
  </si>
  <si>
    <t>Copper, Cu 6.8E-1%, in mixed ore, in ground</t>
  </si>
  <si>
    <t>('biosphere3', '4f684798-3870-45a1-b5f2-aa3444c0b8d6')</t>
  </si>
  <si>
    <t>Copper, in ground</t>
  </si>
  <si>
    <t>('biosphere3', 'a9ac40a0-9bea-4c48-afa7-66aa6eb90624')</t>
  </si>
  <si>
    <t>Cu, Cu 3.2E+0%, Pt 2.5E-4%, Pd 7.3E-4%, Rh 2.0E-5%, Ni 2.3E+0% in ore, in ground</t>
  </si>
  <si>
    <t>('biosphere3', '73b7f080-b7ae-417c-b740-b4c9eabfb35a')</t>
  </si>
  <si>
    <t>Cu, Cu 5.2E-2%, Pt 4.8E-4%, Pd 2.0E-4%, Rh 2.4E-5%, Ni 3.7E-2% in ore, in ground</t>
  </si>
  <si>
    <t>('biosphere3', '8508a83c-6a37-4159-93cc-21a2645390ab')</t>
  </si>
  <si>
    <t>Diatomite, in ground</t>
  </si>
  <si>
    <t>('biosphere3', '9877ce00-65f8-4c0c-9fcf-92aa53a2c9c0')</t>
  </si>
  <si>
    <t>Dolomite, in ground</t>
  </si>
  <si>
    <t>('biosphere3', 'c7aee986-b7d8-4ad9-ad45-1ac0d68e6b78')</t>
  </si>
  <si>
    <t>Dysprosium, in ground</t>
  </si>
  <si>
    <t>('biosphere3', '9e28eac3-49f9-5a0d-a8d0-dc4e071ad9e6')</t>
  </si>
  <si>
    <t>Energy, geothermal, converted</t>
  </si>
  <si>
    <t>megajoule</t>
  </si>
  <si>
    <t>('biosphere3', '8bc09c04-2190-4ee2-9ee2-ae988ccd4e0c')</t>
  </si>
  <si>
    <t>Erbium, in ground</t>
  </si>
  <si>
    <t>('biosphere3', '110a04f0-af53-5499-b22e-79b1b91e5a66')</t>
  </si>
  <si>
    <t>Europium, 0.06% in bastnasite, 0.006% in crude ore, in ground</t>
  </si>
  <si>
    <t>('biosphere3', '7c954971-4bce-41db-9e8b-2b2f049539d7')</t>
  </si>
  <si>
    <t>Europium, in ground</t>
  </si>
  <si>
    <t>('biosphere3', '3d73ec21-de4d-5b68-b504-4ef59e15bd0e')</t>
  </si>
  <si>
    <t>Feldspar, in ground</t>
  </si>
  <si>
    <t>('biosphere3', '26296ec9-ff93-41e6-bbbf-6175af04284d')</t>
  </si>
  <si>
    <t>Fluorine, 4.5% in apatite, 1% in crude ore, in ground</t>
  </si>
  <si>
    <t>('biosphere3', 'e5fadc0b-1d79-4604-ac32-fd3321f27933')</t>
  </si>
  <si>
    <t>Fluorine, 4.5% in apatite, 3% in crude ore, in ground</t>
  </si>
  <si>
    <t>('biosphere3', '355785ee-56e0-455b-aaa6-bee43c82b49c')</t>
  </si>
  <si>
    <t>Fluorine, in ground</t>
  </si>
  <si>
    <t>('biosphere3', '3048af84-1d72-5e3f-a739-b2d7fa7d4773')</t>
  </si>
  <si>
    <t>Fluorspar, 92%, in ground</t>
  </si>
  <si>
    <t>('biosphere3', 'de2d220b-9fe8-4c39-bef7-a76c00d6ff33')</t>
  </si>
  <si>
    <t>Fluorspar, in ground</t>
  </si>
  <si>
    <t>('biosphere3', '0fa4f51e-b0dc-5d11-84d3-b32f0f3c88d5')</t>
  </si>
  <si>
    <t>Gadolinium, 0.15% in bastnasite, 0.015% in crude ore, in ground</t>
  </si>
  <si>
    <t>('biosphere3', 'b878ca93-d699-421e-a4b6-f694dc627062')</t>
  </si>
  <si>
    <t>Gadolinium, in ground</t>
  </si>
  <si>
    <t>('biosphere3', 'f55e2203-ef91-50bf-8f5a-119bb210522c')</t>
  </si>
  <si>
    <t>Gallium, 0.014% in bauxite, in ground</t>
  </si>
  <si>
    <t>('biosphere3', 'e2c5109f-9a68-4828-b824-eb2193864803')</t>
  </si>
  <si>
    <t>Gallium, in ground</t>
  </si>
  <si>
    <t>('biosphere3', '0878c1c6-4c1d-4f90-a2de-a9383855d5c6')</t>
  </si>
  <si>
    <t>Gangue, bauxite, in ground</t>
  </si>
  <si>
    <t>('biosphere3', '43b2649e-26f8-400d-bc0a-a0667e850915')</t>
  </si>
  <si>
    <t>Gangue, in ground</t>
  </si>
  <si>
    <t>('biosphere3', '0d218f74-181d-49b6-978c-8af836611102')</t>
  </si>
  <si>
    <t>Gas, mine, off-gas, process, coal mining</t>
  </si>
  <si>
    <t>cubic meter</t>
  </si>
  <si>
    <t>('biosphere3', '3ed5f377-344f-423a-b5ec-9a9a1162b944')</t>
  </si>
  <si>
    <t>Gas, natural, in ground</t>
  </si>
  <si>
    <t>('biosphere3', '7c337428-fb1b-45c7-bbb2-2ee4d29e17ba')</t>
  </si>
  <si>
    <t>Germanium, in ground</t>
  </si>
  <si>
    <t>('biosphere3', 'd3e547dc-1a29-5ece-8dbb-bd9c0ad3cc46')</t>
  </si>
  <si>
    <t>Gold, Au 1.0E-7%, in mixed ore, in ground</t>
  </si>
  <si>
    <t>('biosphere3', '60b67dea-a332-4d8d-968b-df8f3df6088a')</t>
  </si>
  <si>
    <t>Gold, Au 1.1E-4%, Ag 4.2E-3%, in ore, in ground</t>
  </si>
  <si>
    <t>('biosphere3', 'ff741136-d6ee-444a-a15b-3b308e376db8')</t>
  </si>
  <si>
    <t>Gold, Au 1.3E-4%, Ag 4.6E-5%, in ore, in ground</t>
  </si>
  <si>
    <t>('biosphere3', '7cd1d217-70a7-4452-abc4-3b1100763d6d')</t>
  </si>
  <si>
    <t>Gold, Au 1.4E-4%, in ore, in ground</t>
  </si>
  <si>
    <t>('biosphere3', 'a8896ed6-4c9d-4b06-a356-49d8cdd9e9d7')</t>
  </si>
  <si>
    <t>Gold, Au 1.8E-4%, in mixed ore, in ground</t>
  </si>
  <si>
    <t>('biosphere3', '16ddda12-daf4-460c-83fb-c361bdbbc9e9')</t>
  </si>
  <si>
    <t>Gold, Au 2.1E-4%, Ag 2.1E-4%, in ore, in ground</t>
  </si>
  <si>
    <t>('biosphere3', '2d65a3f7-2a10-4a10-ac9e-a0cc7cd57979')</t>
  </si>
  <si>
    <t>Gold, Au 4.3E-4%, in ore, in ground</t>
  </si>
  <si>
    <t>('biosphere3', '95268685-7bea-4883-a412-119d7e88372c')</t>
  </si>
  <si>
    <t>Gold, Au 4.9E-5%, in ore, in ground</t>
  </si>
  <si>
    <t>('biosphere3', '8c888d2b-d608-4dac-bad5-1c2a17050838')</t>
  </si>
  <si>
    <t>Gold, Au 5.4E-4%, Ag 1.5E-5%, in ore, in ground</t>
  </si>
  <si>
    <t>('biosphere3', 'd6c7644f-0d7c-4bb3-b8bb-686ebede951e')</t>
  </si>
  <si>
    <t>Gold, Au 6.7E-4%, in ore, in ground</t>
  </si>
  <si>
    <t>('biosphere3', '3eece329-cf79-4167-93c2-b8d7d7eb5058')</t>
  </si>
  <si>
    <t>Gold, Au 6.8E-4%, Ag 1.5E-4%, in ore, in ground</t>
  </si>
  <si>
    <t>('biosphere3', '4f5aad55-54d2-4628-a509-b28ef1929bb4')</t>
  </si>
  <si>
    <t>Gold, Au 7.1E-4%, in ore, in ground</t>
  </si>
  <si>
    <t>('biosphere3', 'd28f9d42-5df5-41c3-be59-fdfa7ff57112')</t>
  </si>
  <si>
    <t>Gold, Au 9.7E-4%, in mixed ore, in ground</t>
  </si>
  <si>
    <t>('biosphere3', 'cf3d3dbc-0e4b-402d-92a1-8ea6b4869ed5')</t>
  </si>
  <si>
    <t>Gold, Au 9.7E-5%, Ag 7.6E-5%, in ore, in ground</t>
  </si>
  <si>
    <t>('biosphere3', 'c7d38707-3b22-4fb1-b001-0c8cad496a60')</t>
  </si>
  <si>
    <t>Gold, in ground</t>
  </si>
  <si>
    <t>('biosphere3', 'd080e6a4-42c6-484e-b5d7-d74693aec7d9')</t>
  </si>
  <si>
    <t>Granite, in ground</t>
  </si>
  <si>
    <t>('biosphere3', 'a4375a18-172c-4f82-90b7-bca972f75548')</t>
  </si>
  <si>
    <t>Gravel, in ground</t>
  </si>
  <si>
    <t>('biosphere3', '238f8ea9-98df-41dc-ab93-ea5b549a0b96')</t>
  </si>
  <si>
    <t>Gypsum, in ground</t>
  </si>
  <si>
    <t>('biosphere3', '11a2a7b1-ab2f-47b8-9e29-6f33d5207fa6')</t>
  </si>
  <si>
    <t>Hafnium, in ground</t>
  </si>
  <si>
    <t>('biosphere3', '1836d8db-abda-5275-8445-4904f7a8f91d')</t>
  </si>
  <si>
    <t>Helium, 0.08% in natural gas, in ground</t>
  </si>
  <si>
    <t>('biosphere3', '4c276350-de3d-4bba-90a9-0d0a9ad097c0')</t>
  </si>
  <si>
    <t>Helium, in natural gas, in ground</t>
  </si>
  <si>
    <t>('biosphere3', 'b6381644-4633-5bc6-9e90-c5d0514f9363')</t>
  </si>
  <si>
    <t>Holmium, in ground</t>
  </si>
  <si>
    <t>('biosphere3', 'f2f53dc8-8e09-511f-8dd2-4bae3625ba27')</t>
  </si>
  <si>
    <t>Indium, 0.005% in sulfide, In 0.003%, Pb, Zn, Ag, Cd, in ground</t>
  </si>
  <si>
    <t>('biosphere3', 'e5cbe371-d33e-46ef-a832-a176f5e28520')</t>
  </si>
  <si>
    <t>Indium, in ground</t>
  </si>
  <si>
    <t>('biosphere3', '7aaf1a4e-f72f-5dc6-b999-de4e99948eb8')</t>
  </si>
  <si>
    <t>Iridium, in ground</t>
  </si>
  <si>
    <t>('biosphere3', 'cdf6212a-1fed-5c8f-b204-04b6ae233893')</t>
  </si>
  <si>
    <t>Iron, 46% in ore, 25% in crude ore, in ground</t>
  </si>
  <si>
    <t>('biosphere3', 'f77aacc3-2c22-4bda-99ab-fe1110a1b891')</t>
  </si>
  <si>
    <t>Iron, 72% in magnetite, 14% in crude ore, in ground</t>
  </si>
  <si>
    <t>('biosphere3', '99c56f25-9ebb-4e6a-a3e2-e4dc61e9d697')</t>
  </si>
  <si>
    <t>Iron, in ground</t>
  </si>
  <si>
    <t>('biosphere3', '8ce3ff02-7a1e-48e3-881e-3248b944f28a')</t>
  </si>
  <si>
    <t>Kaolinite, 24% in crude ore, in ground</t>
  </si>
  <si>
    <t>('biosphere3', 'ee540366-b970-46af-94d8-4c253ded5577')</t>
  </si>
  <si>
    <t>Kaolinite, in ground</t>
  </si>
  <si>
    <t>('biosphere3', '81ff5c0b-c44f-534e-a55e-8fc017e33dd2')</t>
  </si>
  <si>
    <t>Kieserite, 25% in crude ore, in ground</t>
  </si>
  <si>
    <t>('biosphere3', '38eff837-5465-47a9-a1c9-e1edd70922ef')</t>
  </si>
  <si>
    <t>Kieserite, in ground</t>
  </si>
  <si>
    <t>('biosphere3', 'f3380341-7f76-5423-9704-c25ccf777a39')</t>
  </si>
  <si>
    <t>Lanthanum, 7.2% in bastnasite, 0.72% in crude ore, in ground</t>
  </si>
  <si>
    <t>('biosphere3', 'd61418f3-c1a4-4b95-807c-06b7e1fa2915')</t>
  </si>
  <si>
    <t>Lanthanum, in ground</t>
  </si>
  <si>
    <t>('biosphere3', '176598c1-699c-5dd8-8c33-d269ff7f5edd')</t>
  </si>
  <si>
    <t>Laterite, in ground</t>
  </si>
  <si>
    <t>('biosphere3', '86fb18d4-a425-407a-94bc-194254e4d7d7')</t>
  </si>
  <si>
    <t>Lead, 5.0% in sulfide, Pb 3.0%, Zn, Ag, Cd, In, in ground</t>
  </si>
  <si>
    <t>('biosphere3', '4f701354-38fd-40b0-8c90-4c1df36ec45a')</t>
  </si>
  <si>
    <t>Lead, in ground</t>
  </si>
  <si>
    <t>('biosphere3', 'fbcb9c7a-eea7-4694-ba6c-568e01d28883')</t>
  </si>
  <si>
    <t>Lead, Pb 0.014%, in mixed ore, in ground</t>
  </si>
  <si>
    <t>('biosphere3', '2d9f9c6b-8dca-4641-8ff9-53cb8beabd13')</t>
  </si>
  <si>
    <t>Lead, Pb 3.6E-1%, in mixed ore, in ground</t>
  </si>
  <si>
    <t>('biosphere3', '4df0eac4-44bb-46b6-b588-e3513a1ead2f')</t>
  </si>
  <si>
    <t>Lithium, 0.15% in brine, in ground</t>
  </si>
  <si>
    <t>('biosphere3', 'a9ad523f-b721-4f07-ad9f-584053f3454d')</t>
  </si>
  <si>
    <t>Lithium, in ground</t>
  </si>
  <si>
    <t>('biosphere3', '7d2c1cdd-a64a-5936-a577-5b82db0c0d1b')</t>
  </si>
  <si>
    <t>Lutetium, in ground</t>
  </si>
  <si>
    <t>('biosphere3', 'd9a2f8e5-f04a-5ffa-8c75-8133ac7f525c')</t>
  </si>
  <si>
    <t>Magnesite, 60% in crude ore, in ground</t>
  </si>
  <si>
    <t>('biosphere3', 'd2bf022d-9cbf-4f19-a8ec-7f507746942b')</t>
  </si>
  <si>
    <t>Magnesite, in ground</t>
  </si>
  <si>
    <t>('biosphere3', 'a4bab069-74a9-5b4c-8d6e-5ca984cd9ecd')</t>
  </si>
  <si>
    <t>Magnesium, in ground</t>
  </si>
  <si>
    <t>('biosphere3', '9e5823ad-9d9b-4b98-b627-e39611b6a8bd')</t>
  </si>
  <si>
    <t>Manganese, 35.7% in sedimentary deposit, 14.2% in crude ore, in ground</t>
  </si>
  <si>
    <t>('biosphere3', '9f9f1f14-6eee-4067-b4a5-80e75fc7b295')</t>
  </si>
  <si>
    <t>Manganese, in ground</t>
  </si>
  <si>
    <t>('biosphere3', 'c2586875-bb56-4b1e-84c5-5ff255a1108b')</t>
  </si>
  <si>
    <t>Mercury, in ground</t>
  </si>
  <si>
    <t>('biosphere3', '54b9cbd0-65df-4fd3-8a19-dd3b8eccc619')</t>
  </si>
  <si>
    <t>Metamorphous rock, graphite containing, in ground</t>
  </si>
  <si>
    <t>('biosphere3', '5666353e-2db2-41d3-8414-404709151422')</t>
  </si>
  <si>
    <t>Molybdenum, 0.010% in sulfide, Mo 8.2E-3% and Cu 1.83% in crude ore, in ground</t>
  </si>
  <si>
    <t>('biosphere3', '06874cbb-2daf-4981-a55e-2c38be5b7277')</t>
  </si>
  <si>
    <t>Molybdenum, 0.014% in sulfide, Mo 8.2E-3% and Cu 0.81% in crude ore, in ground</t>
  </si>
  <si>
    <t>('biosphere3', '5514ccd2-469f-4074-9905-529154e7f742')</t>
  </si>
  <si>
    <t>Molybdenum, 0.016% in sulfide, Mo 8.2E-3% and Cu 0.27% in crude ore, in ground</t>
  </si>
  <si>
    <t>('biosphere3', 'ac8571b8-b00b-479d-93cf-b9374feaee05')</t>
  </si>
  <si>
    <t>Molybdenum, 0.022% in sulfide, Mo 8.2E-3% and Cu 0.22% in crude ore, in ground</t>
  </si>
  <si>
    <t>('biosphere3', 'a76cf135-2be1-4e53-9423-9211acd100f1')</t>
  </si>
  <si>
    <t>Molybdenum, 0.022% in sulfide, Mo 8.2E-3% and Cu 0.36% in crude ore, in ground</t>
  </si>
  <si>
    <t>('biosphere3', '30fed59d-d722-482f-be4f-f3d93bdd2527')</t>
  </si>
  <si>
    <t>Molybdenum, 0.025% in sulfide, Mo 8.2E-3% and Cu 0.39% in crude ore, in ground</t>
  </si>
  <si>
    <t>('biosphere3', '719def62-0941-4264-bc54-97093d847d7a')</t>
  </si>
  <si>
    <t>Molybdenum, 0.11% in sulfide, Mo 4.1E-2% and Cu 0.36% in crude ore, in ground</t>
  </si>
  <si>
    <t>('biosphere3', 'eda28c96-8899-4d84-bf18-35c3f1de518e')</t>
  </si>
  <si>
    <t>Molybdenum, in ground</t>
  </si>
  <si>
    <t>('biosphere3', 'e5a3dff5-72dc-5287-893c-597dd4a19566')</t>
  </si>
  <si>
    <t>Neodymium, 4% in bastnasite, 0.4% in crude ore, in ground</t>
  </si>
  <si>
    <t>('biosphere3', 'c970e81e-1c4e-4f21-814c-0c25444f41d2')</t>
  </si>
  <si>
    <t>Neodymium, in ground</t>
  </si>
  <si>
    <t>('biosphere3', 'db0c855c-e9ef-58d9-97cc-960e646fc882')</t>
  </si>
  <si>
    <t>Ni, Ni 2.3E+0%, Pt 2.5E-4%, Pd 7.3E-4%, Rh 2.0E-5%, Cu 3.2E+0% in ore, in ground</t>
  </si>
  <si>
    <t>('biosphere3', '0d7f8b87-12f4-4e83-a5a2-854e2f2b47de')</t>
  </si>
  <si>
    <t>Ni, Ni 3.7E-2%, Pt 4.8E-4%, Pd 2.0E-4%, Rh 2.4E-5%, Cu 5.2E-2% in ore, in ground</t>
  </si>
  <si>
    <t>('biosphere3', 'febbfa6e-44d4-42a0-abcd-aec8a428f75e')</t>
  </si>
  <si>
    <t>Nickel, 1.13% in sulfide, Ni 0.76% and Cu 0.76% in crude ore, in ground</t>
  </si>
  <si>
    <t>('biosphere3', '86c6e6cd-c2f5-4977-bad6-ce9cd48cf721')</t>
  </si>
  <si>
    <t>Nickel, 1.98% in silicates, 1.04% in crude ore, in ground</t>
  </si>
  <si>
    <t>('biosphere3', 'e47e4e5f-6528-413d-a8fb-1cd1875fbd73')</t>
  </si>
  <si>
    <t>Nickel, in ground</t>
  </si>
  <si>
    <t>('biosphere3', '974213ef-1ba0-40e5-bc7b-52ef099e9e09')</t>
  </si>
  <si>
    <t>Nickel, Ni 2.5E+0%, in mixed ore, in ground</t>
  </si>
  <si>
    <t>('biosphere3', 'f09c3144-a268-4bed-8ca2-63005b6ef75f')</t>
  </si>
  <si>
    <t>Niobium, in ground</t>
  </si>
  <si>
    <t>('biosphere3', '8de8befc-efa2-5d07-a58b-b29ea97a3f41')</t>
  </si>
  <si>
    <t>Oil, crude, in ground</t>
  </si>
  <si>
    <t>('biosphere3', '88d06db9-59a1-4719-9174-afeb1fa4026a')</t>
  </si>
  <si>
    <t>Olivine, in ground</t>
  </si>
  <si>
    <t>('biosphere3', 'd7cadc9a-f42c-4711-a8e2-0b626c0a4c7a')</t>
  </si>
  <si>
    <t>Osmium, in ground</t>
  </si>
  <si>
    <t>('biosphere3', '221d3aa1-6443-5d83-aad7-72929641bd0f')</t>
  </si>
  <si>
    <t>Palladium, in ground</t>
  </si>
  <si>
    <t>('biosphere3', 'edc69c63-a776-4dbf-acbf-e0368914980a')</t>
  </si>
  <si>
    <t>Palladium, Pd 1.6E-6%, in mixed ore, in ground</t>
  </si>
  <si>
    <t>('biosphere3', '669ab0eb-c020-4b98-bfe4-e0989013121a')</t>
  </si>
  <si>
    <t>Pd, Pd 2.0E-4%, Pt 4.8E-4%, Rh 2.4E-5%, Ni 3.7E-2%, Cu 5.2E-2% in ore, in ground</t>
  </si>
  <si>
    <t>('biosphere3', '4b8ac2cb-3fa6-4047-a9ab-183d9e63ccac')</t>
  </si>
  <si>
    <t>Pd, Pd 7.3E-4%, Pt 2.5E-4%, Rh 2.0E-5%, Ni 2.3E+0%, Cu 3.2E+0% in ore, in ground</t>
  </si>
  <si>
    <t>('biosphere3', '535bbc83-033b-42fe-9a68-8dc9eb420385')</t>
  </si>
  <si>
    <t>Peat, in ground</t>
  </si>
  <si>
    <t>('natural resource', 'biotic')</t>
  </si>
  <si>
    <t>('biosphere3', 'c5035ce2-5ee5-431f-a287-4b25da42be74')</t>
  </si>
  <si>
    <t>Perlite, in ground</t>
  </si>
  <si>
    <t>('biosphere3', '09a68c14-01f6-4dee-ba29-8b7f400b72b5')</t>
  </si>
  <si>
    <t>Phosphorus, 18% in apatite, 12% in crude ore, in ground</t>
  </si>
  <si>
    <t>('biosphere3', 'a64e65fe-3c33-44f1-bd2d-ab7fac07653f')</t>
  </si>
  <si>
    <t>Phosphorus, 18% in apatite, 4% in crude ore, in ground</t>
  </si>
  <si>
    <t>('biosphere3', '9a7380d1-6e23-48ad-b35a-14bd1ecb3133')</t>
  </si>
  <si>
    <t>Phosphorus, in ground</t>
  </si>
  <si>
    <t>('biosphere3', '483ae3c5-4eb0-46e4-b811-a72ad391716b')</t>
  </si>
  <si>
    <t>Platinum, in ground</t>
  </si>
  <si>
    <t>('biosphere3', 'd13b2665-505d-49e2-8edd-dc966b0342af')</t>
  </si>
  <si>
    <t>Platinum, Pt 4.7E-7%, in mixed ore, in ground</t>
  </si>
  <si>
    <t>('biosphere3', '68be4a67-89e0-4cfe-a089-fa8706de230e')</t>
  </si>
  <si>
    <t>Polonium, in ground</t>
  </si>
  <si>
    <t>('biosphere3', '0407ec6b-8635-57d0-b250-b06e53b28d32')</t>
  </si>
  <si>
    <t>Potassium, in ground</t>
  </si>
  <si>
    <t>('biosphere3', 'e373f7b4-42e9-4cc7-a73c-f87bec88008b')</t>
  </si>
  <si>
    <t>Praseodymium, 0.42% in bastnasite, 0.042% in crude ore, in ground</t>
  </si>
  <si>
    <t>('biosphere3', '909bc093-18b2-4a7e-8131-16f68eebc193')</t>
  </si>
  <si>
    <t>Praseodymium, in ground</t>
  </si>
  <si>
    <t>('biosphere3', '35da65ff-7287-571d-b859-13d398ac5182')</t>
  </si>
  <si>
    <t>Protactinium, in ground</t>
  </si>
  <si>
    <t>('biosphere3', 'a99250bc-bf0c-5d06-8fe3-ec126461c616')</t>
  </si>
  <si>
    <t>Pt, Pt 2.5E-4%, Pd 7.3E-4%, Rh 2.0E-5%, Ni 2.3E+0%, Cu 3.2E+0% in ore, in ground</t>
  </si>
  <si>
    <t>('biosphere3', '3250f566-58bc-46d3-ab88-1d2e23ca3e1b')</t>
  </si>
  <si>
    <t>Pt, Pt 4.8E-4%, Pd 2.0E-4%, Rh 2.4E-5%, Ni 3.7E-2%, Cu 5.2E-2% in ore, in ground</t>
  </si>
  <si>
    <t>('biosphere3', '636a8446-9899-43a6-b4bf-213f25d69c88')</t>
  </si>
  <si>
    <t>Pumice, in ground</t>
  </si>
  <si>
    <t>('biosphere3', '4402f445-984c-4728-be22-6f9aea1146b9')</t>
  </si>
  <si>
    <t>Pyrite, in ground</t>
  </si>
  <si>
    <t>('biosphere3', 'c73e75dc-c02d-4192-ab43-faf29c119fae')</t>
  </si>
  <si>
    <t>Pyrolusite, in ground</t>
  </si>
  <si>
    <t>('biosphere3', 'aaceb467-2e6a-464e-9a0f-2545e31850ba')</t>
  </si>
  <si>
    <t>Radium, in ground</t>
  </si>
  <si>
    <t>('biosphere3', '6cc66c8e-d3e5-5be8-aa77-d98156305121')</t>
  </si>
  <si>
    <t>Rh, Rh 2.0E-5%, Pt 2.5E-4%, Pd 7.3E-4%, Ni 2.3E+0%, Cu 3.2E+0% in ore, in ground</t>
  </si>
  <si>
    <t>('biosphere3', '7005a356-23d8-4d38-9dbc-fa75401b400e')</t>
  </si>
  <si>
    <t>Rh, Rh 2.4E-5%, Pt 4.8E-4%, Pd 2.0E-4%, Ni 3.7E-2%, Cu 5.2E-2% in ore, in ground</t>
  </si>
  <si>
    <t>('biosphere3', 'f7360584-688a-4b6f-bc4a-db00a1e7b022')</t>
  </si>
  <si>
    <t>Rhenium, in crude ore, in ground</t>
  </si>
  <si>
    <t>('biosphere3', 'a3930b4d-74da-4489-9a50-d175c25d4fe8')</t>
  </si>
  <si>
    <t>Rhenium, in ground</t>
  </si>
  <si>
    <t>('biosphere3', 'a2e6fb74-b047-5697-b5dd-e28cc68f29e6')</t>
  </si>
  <si>
    <t>Rhodium, in ground</t>
  </si>
  <si>
    <t>('biosphere3', '4803f22f-6950-489b-914d-fa953a8081f6')</t>
  </si>
  <si>
    <t>Rhodium, Rh 1.6E-7%, in mixed ore, in ground</t>
  </si>
  <si>
    <t>('biosphere3', 'ba2da2fe-3420-45d1-9d1b-58b9e99714eb')</t>
  </si>
  <si>
    <t>Rubidium, in ground</t>
  </si>
  <si>
    <t>('biosphere3', 'df8d7d19-797a-5677-8136-88d31d9d0305')</t>
  </si>
  <si>
    <t>Ruthenium, in ground</t>
  </si>
  <si>
    <t>('biosphere3', 'c7ef04b7-15e1-5cb9-a2c8-93d15d4e36a4')</t>
  </si>
  <si>
    <t>Samarium, 0.3% in bastnasite, 0.03% in crude ore, in ground</t>
  </si>
  <si>
    <t>('biosphere3', 'f46130cc-dbd4-4a3b-a537-5efbcd89063f')</t>
  </si>
  <si>
    <t>Samarium, in ground</t>
  </si>
  <si>
    <t>('biosphere3', 'cf791833-26bc-5207-a9bd-6ddcd8ac7625')</t>
  </si>
  <si>
    <t>Sand, unspecified, in ground</t>
  </si>
  <si>
    <t>('biosphere3', '423ef039-6057-4f63-94bd-e9410d024bd0')</t>
  </si>
  <si>
    <t>Scandium, in ground</t>
  </si>
  <si>
    <t>('biosphere3', '7f9f9b59-35a0-584d-ad5e-07da01dde768')</t>
  </si>
  <si>
    <t>Selenium, in ground</t>
  </si>
  <si>
    <t>('biosphere3', '5f47f918-1c32-5870-b992-db91f843ff34')</t>
  </si>
  <si>
    <t>Shale, in ground</t>
  </si>
  <si>
    <t>('biosphere3', '9e9b6792-40e6-4d62-a3e0-ebebc0c65166')</t>
  </si>
  <si>
    <t>Silicon, in ground</t>
  </si>
  <si>
    <t>('biosphere3', '00143719-33a7-5738-aa1b-131f97b4fef3')</t>
  </si>
  <si>
    <t>Silver, 0.007% in sulfide, Ag 0.004%, Pb, Zn, Cd, In, in ground</t>
  </si>
  <si>
    <t>('biosphere3', 'c15f6c4d-bf7a-4a7c-91c6-53aad6a630a8')</t>
  </si>
  <si>
    <t>Silver, 0.01% in crude ore, in ground</t>
  </si>
  <si>
    <t>('biosphere3', 'bc153c00-6c93-412f-aadc-750f2fc6f9c7')</t>
  </si>
  <si>
    <t>Silver, 3.2ppm in sulfide, Ag 1.2ppm, Cu and Te, in crude ore, in ground</t>
  </si>
  <si>
    <t>('biosphere3', '14946240-b1ee-412c-b900-ed5728a4e684')</t>
  </si>
  <si>
    <t>Silver, Ag 1.5E-4%, Au 6.8E-4%, in ore, in ground</t>
  </si>
  <si>
    <t>('biosphere3', 'ed8c57b5-6012-4f21-8b70-92a85923786a')</t>
  </si>
  <si>
    <t>Silver, Ag 1.5E-5%, Au 5.4E-4%, in ore, in ground</t>
  </si>
  <si>
    <t>('biosphere3', 'adfff256-b19a-4083-9783-ffbc7a7cb437')</t>
  </si>
  <si>
    <t>Silver, Ag 1.8E-6%, in mixed ore, in ground</t>
  </si>
  <si>
    <t>('biosphere3', '45ed0c16-0e34-45f1-8bf9-3b1ce8489e73')</t>
  </si>
  <si>
    <t>Silver, Ag 2.1E-4%, Au 2.1E-4%, in ore, in ground</t>
  </si>
  <si>
    <t>('biosphere3', 'd02343bd-b00d-4fb3-9bda-2e8183f3b012')</t>
  </si>
  <si>
    <t>Silver, Ag 4.2E-3%, Au 1.1E-4%, in ore, in ground</t>
  </si>
  <si>
    <t>('biosphere3', 'd76320f7-6761-4864-92a6-660fa3453ffa')</t>
  </si>
  <si>
    <t>Silver, Ag 4.6E-5%, Au 1.3E-4%, in ore, in ground</t>
  </si>
  <si>
    <t>('biosphere3', '6f70e7c7-ef61-4489-b4f3-157e7e8541ef')</t>
  </si>
  <si>
    <t>Silver, Ag 5.4E-3%, in mixed ore, in ground</t>
  </si>
  <si>
    <t>('biosphere3', 'eaa3e9d4-68d6-4267-a7a5-48b141c3861e')</t>
  </si>
  <si>
    <t>Silver, Ag 7.6E-5%, Au 9.7E-5%, in ore, in ground</t>
  </si>
  <si>
    <t>('biosphere3', '781dda0c-ffeb-4664-9667-7506ce6269b9')</t>
  </si>
  <si>
    <t>Silver, Ag 9.7E-4%, in mixed ore, in ground</t>
  </si>
  <si>
    <t>('biosphere3', 'cfaa80f4-8e19-4fd6-942a-eaea14812896')</t>
  </si>
  <si>
    <t>Silver, in ground</t>
  </si>
  <si>
    <t>('biosphere3', '361a64cb-ab76-4a72-9ea1-c07d6a20c124')</t>
  </si>
  <si>
    <t>Sodium chloride, in ground</t>
  </si>
  <si>
    <t>('biosphere3', '0b9159dd-305d-4add-802f-f7b780ed0289')</t>
  </si>
  <si>
    <t>Sodium nitrate, in ground</t>
  </si>
  <si>
    <t>('biosphere3', 'a2a4f255-ad47-4cf8-b6a9-e10885d61407')</t>
  </si>
  <si>
    <t>Sodium sulphate, various forms, in ground</t>
  </si>
  <si>
    <t>('biosphere3', '5bbcdc6d-b1a7-4b63-b625-76060c767de7')</t>
  </si>
  <si>
    <t>Sodium, in ground</t>
  </si>
  <si>
    <t>('biosphere3', 'fab932d4-0a58-491c-9d7f-294d07a7953d')</t>
  </si>
  <si>
    <t>Spodumene, in ground</t>
  </si>
  <si>
    <t>('biosphere3', '5324b57a-96f1-4dc3-9dc5-544881960f4f')</t>
  </si>
  <si>
    <t>Steatite, in ground</t>
  </si>
  <si>
    <t>('biosphere3', 'd5b20a8b-48ac-4dcf-9f6e-dd5da5248c05')</t>
  </si>
  <si>
    <t>Stibnite, in ground</t>
  </si>
  <si>
    <t>('biosphere3', '3e0034cd-21d6-4582-9fbf-09c26edd05df')</t>
  </si>
  <si>
    <t>Strontium, in ground</t>
  </si>
  <si>
    <t>('biosphere3', '0f1b21d0-2780-4742-87f2-28fb21a44db5')</t>
  </si>
  <si>
    <t>Sulfur, in ground</t>
  </si>
  <si>
    <t>('biosphere3', '852281f6-db73-4250-84d3-86b569fce0c1')</t>
  </si>
  <si>
    <t>Sylvite, 25 % in sylvinite, in ground</t>
  </si>
  <si>
    <t>('biosphere3', 'd80610f2-df83-4e2a-9dc3-f74fced6577f')</t>
  </si>
  <si>
    <t>Sylvite, in ground</t>
  </si>
  <si>
    <t>('biosphere3', 'b1e13de6-e0a4-56b6-b096-7ab1171d60e3')</t>
  </si>
  <si>
    <t>Talc, in ground</t>
  </si>
  <si>
    <t>('biosphere3', 'bc97531c-12d8-4113-bcb2-663a47d12d0f')</t>
  </si>
  <si>
    <t>Tantalum, 81.9% in tantalite, 1.6E-4% in crude ore, in ground</t>
  </si>
  <si>
    <t>('biosphere3', '5f1d740e-804d-4080-8ef9-aeaa0d8e1115')</t>
  </si>
  <si>
    <t>Tantalum, in ground</t>
  </si>
  <si>
    <t>('biosphere3', '775fdf03-b0bb-5c25-b14d-107231d5b2f0')</t>
  </si>
  <si>
    <t>Tellurium, 0.5ppm in sulfide, Te 0.2ppm, Cu and Ag, in crude ore, in ground</t>
  </si>
  <si>
    <t>('biosphere3', '7a81cd45-7f4c-40b3-989c-6a65f42df999')</t>
  </si>
  <si>
    <t>Tellurium, in ground</t>
  </si>
  <si>
    <t>('biosphere3', '7b6da1f2-e191-5a77-ae06-af96201f5803')</t>
  </si>
  <si>
    <t>Terbium, in ground</t>
  </si>
  <si>
    <t>('biosphere3', '6ec6a8a8-4c94-5bc5-93c5-62928fcf3935')</t>
  </si>
  <si>
    <t>Thallium, in ground</t>
  </si>
  <si>
    <t>('biosphere3', 'f0e37b5f-3f67-516a-afd5-442c83e094bc')</t>
  </si>
  <si>
    <t>Thorium, in ground</t>
  </si>
  <si>
    <t>('biosphere3', 'e6f4c904-1cb6-5c9c-a098-6505e98391ce')</t>
  </si>
  <si>
    <t>Thulium, in ground</t>
  </si>
  <si>
    <t>('biosphere3', 'a34e010c-6f68-5c79-8b45-2955b91f7dc2')</t>
  </si>
  <si>
    <t>Tin, 79% in cassiterite, 0.1% in crude ore, in ground</t>
  </si>
  <si>
    <t>('biosphere3', '31b4eea9-640e-4056-ac2f-0555627af18a')</t>
  </si>
  <si>
    <t>Tin, in ground</t>
  </si>
  <si>
    <t>('biosphere3', '53d5ef26-66d8-4536-afa2-2f6b114189ba')</t>
  </si>
  <si>
    <t>TiO2, 54% in ilmenite, 18% in crude ore, in ground</t>
  </si>
  <si>
    <t>('biosphere3', '90a94ea5-bca4-483d-a591-2e886c0ff47f')</t>
  </si>
  <si>
    <t>TiO2, 54% in ilmenite, 2.6% in crude ore, in ground</t>
  </si>
  <si>
    <t>('biosphere3', '78cd4852-e7b9-4301-adf7-51e730b0356a')</t>
  </si>
  <si>
    <t>TiO2, 95% in rutile, 0.40% in crude ore, in ground</t>
  </si>
  <si>
    <t>('biosphere3', 'ec0fa5ce-51b4-4792-a8e8-c4ee668eddc3')</t>
  </si>
  <si>
    <t>Titanium, in ground</t>
  </si>
  <si>
    <t>('biosphere3', '2f033407-6060-4e1e-868c-9f362d10fdb2')</t>
  </si>
  <si>
    <t>Tungsten, in ground</t>
  </si>
  <si>
    <t>('biosphere3', 'ebcc1f0c-6b19-501d-86a4-629df2a457b5')</t>
  </si>
  <si>
    <t>Ulexite, in ground</t>
  </si>
  <si>
    <t>('biosphere3', 'd0696f95-6cb3-453b-b849-c99ba9c90c28')</t>
  </si>
  <si>
    <t>Uranium, in ground</t>
  </si>
  <si>
    <t>('biosphere3', '2ba5e39b-adb6-4767-a51d-90c1cf32fe98')</t>
  </si>
  <si>
    <t>Vanadium, in ground</t>
  </si>
  <si>
    <t>('biosphere3', 'c9c4b80a-73dd-415a-92fb-f877595651c1')</t>
  </si>
  <si>
    <t>Vermiculite, in ground</t>
  </si>
  <si>
    <t>('biosphere3', 'bea19217-6a28-4711-8142-2e71090c0b46')</t>
  </si>
  <si>
    <t>Volume occupied, final repository for low-active radioactive waste</t>
  </si>
  <si>
    <t>('biosphere3', 'f6df5030-8e06-4276-bfeb-219db8dab104')</t>
  </si>
  <si>
    <t>Volume occupied, final repository for radioactive waste</t>
  </si>
  <si>
    <t>('biosphere3', 'adb4b590-7fb2-47b6-84e7-d4746a94c7b5')</t>
  </si>
  <si>
    <t>Volume occupied, underground deposit</t>
  </si>
  <si>
    <t>('biosphere3', '8bd1295e-4af1-4177-88a2-6f56ac8e4546')</t>
  </si>
  <si>
    <t>Water, unspecified natural origin</t>
  </si>
  <si>
    <t>('biosphere3', '478e8437-1c21-4032-8438-872a6b5ddcdf')</t>
  </si>
  <si>
    <t>Water, well, in ground</t>
  </si>
  <si>
    <t>('natural resource', 'in water')</t>
  </si>
  <si>
    <t>('biosphere3', '67c40aae-d403-464d-9649-c12695e43ad8')</t>
  </si>
  <si>
    <t>Ytterbium, in ground</t>
  </si>
  <si>
    <t>('biosphere3', 'ea659cca-fe3d-5b03-90d2-60719a862874')</t>
  </si>
  <si>
    <t>Yttrium, in ground</t>
  </si>
  <si>
    <t>('biosphere3', '89b567f2-2cab-503e-b796-42cba72fce16')</t>
  </si>
  <si>
    <t>Zinc, 9.0% in sulfide, Zn 5.3%, Pb, Ag, Cd, In, in ground</t>
  </si>
  <si>
    <t>('biosphere3', '3faef344-9e52-47a3-a317-e17b824cc540')</t>
  </si>
  <si>
    <t>Zinc, in ground</t>
  </si>
  <si>
    <t>('biosphere3', 'be73218b-18af-492e-96e6-addd309d1e32')</t>
  </si>
  <si>
    <t>Zinc, Zn 0.63%, in mixed ore, in ground</t>
  </si>
  <si>
    <t>('biosphere3', 'f8f1ba14-9934-4678-8a78-e2cf1fce7775')</t>
  </si>
  <si>
    <t>Zinc, Zn 3.1%, in mixed ore, in ground</t>
  </si>
  <si>
    <t>('biosphere3', 'c3b2ba62-b158-47b1-8e1e-e76156e5292a')</t>
  </si>
  <si>
    <t>Zirconia, as baddeleyite, in ground</t>
  </si>
  <si>
    <t>('biosphere3', 'e07b4402-abe3-4346-8c42-051c5983bd1e')</t>
  </si>
  <si>
    <t>Zirconium, 50% in zircon, 0.39% in crude ore, in ground</t>
  </si>
  <si>
    <t>('biosphere3', 'fcee6eab-e906-4ddf-bc14-2b131b937893')</t>
  </si>
  <si>
    <t>Zirconium, in ground</t>
  </si>
  <si>
    <t>('biosphere3', 'cd2932c5-a486-4bf1-99b8-815d8a7ce11a')</t>
  </si>
  <si>
    <t>Activity</t>
  </si>
  <si>
    <t>Categories</t>
  </si>
  <si>
    <t>Type</t>
  </si>
  <si>
    <t>Unit</t>
  </si>
  <si>
    <t>Key</t>
  </si>
  <si>
    <t>Silver</t>
  </si>
  <si>
    <t>Cadmium</t>
  </si>
  <si>
    <t>Cerium</t>
  </si>
  <si>
    <t>Cobalt</t>
  </si>
  <si>
    <t>Dysprosium</t>
  </si>
  <si>
    <t>Galium</t>
  </si>
  <si>
    <t>Gadolinium</t>
  </si>
  <si>
    <t>Ge</t>
  </si>
  <si>
    <t>Germanium</t>
  </si>
  <si>
    <t>Indium</t>
  </si>
  <si>
    <t>Iridium</t>
  </si>
  <si>
    <t>Potassium</t>
  </si>
  <si>
    <t>Lanthanum</t>
  </si>
  <si>
    <t>Lithium</t>
  </si>
  <si>
    <t>Manganese</t>
  </si>
  <si>
    <t>Neodymium</t>
  </si>
  <si>
    <t>Nickel</t>
  </si>
  <si>
    <t>Platinum</t>
  </si>
  <si>
    <t>Sulfur</t>
  </si>
  <si>
    <t>Scandium</t>
  </si>
  <si>
    <t>Selenium</t>
  </si>
  <si>
    <t>Strontium</t>
  </si>
  <si>
    <t>Tellurium</t>
  </si>
  <si>
    <t>Vanadium</t>
  </si>
  <si>
    <t>Yttrium</t>
  </si>
  <si>
    <t>Zirconium</t>
  </si>
  <si>
    <t>https://ec.europa.eu/docsroom/documents/42849</t>
  </si>
  <si>
    <t>Critical Raw Materials Resilience: Charting a Path towards greater Security and</t>
  </si>
  <si>
    <t>Minerals for Climate Action: The Mineral Intensity of the Clean Energy Transition</t>
  </si>
  <si>
    <t>https://pubdocs.worldbank.org/en/961711588875536384/Minerals-for-Climate-Action-The-Mineral-Intensity-of-the-Clean-Energy-Transition.pdf</t>
  </si>
  <si>
    <t>Antimony</t>
  </si>
  <si>
    <t>Baryte</t>
  </si>
  <si>
    <t>Beryllium</t>
  </si>
  <si>
    <t>Bismuth</t>
  </si>
  <si>
    <t>Borate</t>
  </si>
  <si>
    <t>Coking coal</t>
  </si>
  <si>
    <t>Fluorspar</t>
  </si>
  <si>
    <t>Gallium</t>
  </si>
  <si>
    <t>Hafnium</t>
  </si>
  <si>
    <t>Heavy Rare Earth Elements</t>
  </si>
  <si>
    <t>Light Rare Earth Elements</t>
  </si>
  <si>
    <t>Magnesium</t>
  </si>
  <si>
    <t>Natural Graphite</t>
  </si>
  <si>
    <t>Natural Rubber</t>
  </si>
  <si>
    <t>Niobium</t>
  </si>
  <si>
    <t>Platinum Group Metals</t>
  </si>
  <si>
    <t>Phosphate rock</t>
  </si>
  <si>
    <t>Phosphorus</t>
  </si>
  <si>
    <t>Silicon metal</t>
  </si>
  <si>
    <t>Tantalum</t>
  </si>
  <si>
    <t>Tungsten</t>
  </si>
  <si>
    <t>Bauxite</t>
  </si>
  <si>
    <t>Titanium</t>
  </si>
  <si>
    <t>Aluminium</t>
  </si>
  <si>
    <t>Chromium</t>
  </si>
  <si>
    <t>Copper</t>
  </si>
  <si>
    <t>Graphite</t>
  </si>
  <si>
    <t>Iron</t>
  </si>
  <si>
    <t>Lead</t>
  </si>
  <si>
    <t>Molybdenum</t>
  </si>
  <si>
    <t>Zinc</t>
  </si>
  <si>
    <t>DLR</t>
  </si>
  <si>
    <t>European Union</t>
  </si>
  <si>
    <t>WorldBank</t>
  </si>
  <si>
    <t>https://www.sciencedirect.com/science/article/pii/S095965261932387X</t>
  </si>
  <si>
    <t>https://investingnews.com/daily/resource-investing/critical-metals-investing/rare-earth-investing/investing-in-rare-earth-heavy-vs-light/</t>
  </si>
  <si>
    <t>Included in DLR</t>
  </si>
  <si>
    <t>CRMs</t>
  </si>
  <si>
    <t>Group</t>
  </si>
  <si>
    <t>No</t>
  </si>
  <si>
    <t>Yes</t>
  </si>
  <si>
    <t>Factor</t>
  </si>
  <si>
    <t>https://ecoinvent.org/wp-content/uploads/2020/08/200712_frischknecht_jungbluth_overview_methodology_ecoinvent2.pdf</t>
  </si>
  <si>
    <t>CRM</t>
  </si>
  <si>
    <t>Gold</t>
  </si>
  <si>
    <t>Palladium</t>
  </si>
  <si>
    <t>Rhodium</t>
  </si>
  <si>
    <t>`</t>
  </si>
  <si>
    <t>Osmium</t>
  </si>
  <si>
    <t>Praseodymium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</si>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</sst>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theme="1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5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3" applyAlignment="1">
      <alignment vertical="center"/>
    </xf>
    <xf numFmtId="0" fontId="4" fillId="0" borderId="0" xfId="3"/>
    <xf numFmtId="0" fontId="1" fillId="2" borderId="0" xfId="1"/>
    <xf numFmtId="0" fontId="2" fillId="3" borderId="0" xfId="2"/>
    <xf numFmtId="0" fontId="5" fillId="4" borderId="1" xfId="0" applyFont="1" applyFill="1" applyBorder="1"/>
    <xf numFmtId="0" fontId="0" fillId="6" borderId="0" xfId="0" applyFill="1"/>
    <xf numFmtId="0" fontId="6" fillId="5" borderId="0" xfId="4"/>
  </cellXfs>
  <cellStyles count="5">
    <cellStyle name="Bad" xfId="4" builtinId="27"/>
    <cellStyle name="Good" xfId="1" builtinId="26"/>
    <cellStyle name="Hyperlink" xfId="3" builtinId="8"/>
    <cellStyle name="Neutral" xfId="2" builtinId="2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819150</xdr:colOff>
      <xdr:row>2</xdr:row>
      <xdr:rowOff>171450</xdr:rowOff>
    </xdr:from>
    <xdr:to>
      <xdr:col>22</xdr:col>
      <xdr:colOff>515451</xdr:colOff>
      <xdr:row>24</xdr:row>
      <xdr:rowOff>19614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07150" y="552450"/>
          <a:ext cx="7887801" cy="4039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2</xdr:row>
      <xdr:rowOff>180975</xdr:rowOff>
    </xdr:from>
    <xdr:to>
      <xdr:col>19</xdr:col>
      <xdr:colOff>86890</xdr:colOff>
      <xdr:row>21</xdr:row>
      <xdr:rowOff>10006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561975"/>
          <a:ext cx="8345065" cy="3448531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514350</xdr:colOff>
      <xdr:row>25</xdr:row>
      <xdr:rowOff>47625</xdr:rowOff>
    </xdr:from>
    <xdr:to>
      <xdr:col>15</xdr:col>
      <xdr:colOff>410411</xdr:colOff>
      <xdr:row>28</xdr:row>
      <xdr:rowOff>19126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2350" y="4810125"/>
          <a:ext cx="5992061" cy="54300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21</xdr:col>
      <xdr:colOff>487119</xdr:colOff>
      <xdr:row>38</xdr:row>
      <xdr:rowOff>38265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6096000"/>
          <a:ext cx="9631119" cy="1181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0</xdr:row>
      <xdr:rowOff>0</xdr:rowOff>
    </xdr:from>
    <xdr:to>
      <xdr:col>16</xdr:col>
      <xdr:colOff>239244</xdr:colOff>
      <xdr:row>45</xdr:row>
      <xdr:rowOff>105986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0"/>
          <a:ext cx="8021169" cy="86784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2</xdr:row>
      <xdr:rowOff>28575</xdr:rowOff>
    </xdr:from>
    <xdr:to>
      <xdr:col>10</xdr:col>
      <xdr:colOff>333944</xdr:colOff>
      <xdr:row>40</xdr:row>
      <xdr:rowOff>96270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409575"/>
          <a:ext cx="4077269" cy="73066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14" displayName="Table14" ref="A1:I247" totalsRowShown="0" headerRowDxfId="0">
  <autoFilter ref="A1:I247"/>
  <tableColumns count="9">
    <tableColumn id="1" name="Activity"/>
    <tableColumn id="2" name="Categories"/>
    <tableColumn id="3" name="Type"/>
    <tableColumn id="4" name="Unit"/>
    <tableColumn id="5" name="Key"/>
    <tableColumn id="6" name="CRM" dataCellStyle="Good"/>
    <tableColumn id="7" name="Group"/>
    <tableColumn id="9" name="Factor"/>
    <tableColumn id="8" name="Included in DL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56" totalsRowShown="0">
  <autoFilter ref="A1:C56"/>
  <tableColumns count="3">
    <tableColumn id="1" name="DLR"/>
    <tableColumn id="2" name="European Union"/>
    <tableColumn id="3" name="WorldBank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H235" totalsRowShown="0" headerRowDxfId="1">
  <autoFilter ref="A1:H235"/>
  <tableColumns count="8">
    <tableColumn id="1" name="Activity"/>
    <tableColumn id="2" name="Categories"/>
    <tableColumn id="3" name="Type"/>
    <tableColumn id="4" name="Unit"/>
    <tableColumn id="5" name="Key"/>
    <tableColumn id="6" name="CRMs" dataCellStyle="Good"/>
    <tableColumn id="7" name="Group"/>
    <tableColumn id="8" name="Included in DL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pubdocs.worldbank.org/en/961711588875536384/Minerals-for-Climate-Action-The-Mineral-Intensity-of-the-Clean-Energy-Transi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7"/>
  <sheetViews>
    <sheetView tabSelected="1" zoomScaleNormal="100" workbookViewId="0">
      <selection activeCell="H221" sqref="H221"/>
    </sheetView>
  </sheetViews>
  <sheetFormatPr defaultRowHeight="15" x14ac:dyDescent="0.25"/>
  <cols>
    <col min="1" max="1" width="74.42578125" bestFit="1" customWidth="1"/>
    <col min="2" max="2" width="28.5703125" bestFit="1" customWidth="1"/>
    <col min="3" max="3" width="15.5703125" bestFit="1" customWidth="1"/>
    <col min="4" max="4" width="11.42578125" bestFit="1" customWidth="1"/>
    <col min="5" max="5" width="52.85546875" bestFit="1" customWidth="1"/>
    <col min="6" max="6" width="16.42578125" bestFit="1" customWidth="1"/>
    <col min="7" max="7" width="25" bestFit="1" customWidth="1"/>
    <col min="8" max="8" width="25" customWidth="1"/>
    <col min="9" max="9" width="25" bestFit="1" customWidth="1"/>
    <col min="10" max="10" width="13.140625" bestFit="1" customWidth="1"/>
  </cols>
  <sheetData>
    <row r="1" spans="1:23" x14ac:dyDescent="0.25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6" t="s">
        <v>553</v>
      </c>
      <c r="G1" s="6" t="s">
        <v>548</v>
      </c>
      <c r="H1" s="6" t="s">
        <v>551</v>
      </c>
      <c r="I1" s="6" t="s">
        <v>546</v>
      </c>
    </row>
    <row r="2" spans="1:23" x14ac:dyDescent="0.25">
      <c r="A2" t="s">
        <v>5</v>
      </c>
      <c r="B2" t="s">
        <v>1</v>
      </c>
      <c r="C2" t="s">
        <v>2</v>
      </c>
      <c r="D2" t="s">
        <v>3</v>
      </c>
      <c r="E2" t="s">
        <v>6</v>
      </c>
      <c r="F2" t="s">
        <v>533</v>
      </c>
      <c r="H2">
        <v>1</v>
      </c>
      <c r="I2" t="s">
        <v>549</v>
      </c>
      <c r="K2" s="7" t="s">
        <v>552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t="s">
        <v>7</v>
      </c>
      <c r="B3" t="s">
        <v>1</v>
      </c>
      <c r="C3" t="s">
        <v>2</v>
      </c>
      <c r="D3" t="s">
        <v>3</v>
      </c>
      <c r="E3" t="s">
        <v>8</v>
      </c>
      <c r="F3" t="s">
        <v>533</v>
      </c>
      <c r="H3">
        <v>1</v>
      </c>
      <c r="I3" t="s">
        <v>549</v>
      </c>
    </row>
    <row r="4" spans="1:23" x14ac:dyDescent="0.25">
      <c r="A4" t="s">
        <v>11</v>
      </c>
      <c r="B4" t="s">
        <v>1</v>
      </c>
      <c r="C4" t="s">
        <v>2</v>
      </c>
      <c r="D4" t="s">
        <v>3</v>
      </c>
      <c r="E4" t="s">
        <v>12</v>
      </c>
      <c r="F4" t="s">
        <v>510</v>
      </c>
      <c r="H4">
        <v>1</v>
      </c>
      <c r="I4" t="s">
        <v>549</v>
      </c>
    </row>
    <row r="5" spans="1:23" x14ac:dyDescent="0.25">
      <c r="A5" t="s">
        <v>17</v>
      </c>
      <c r="B5" t="s">
        <v>1</v>
      </c>
      <c r="C5" t="s">
        <v>2</v>
      </c>
      <c r="D5" t="s">
        <v>3</v>
      </c>
      <c r="E5" t="s">
        <v>18</v>
      </c>
      <c r="F5" t="s">
        <v>511</v>
      </c>
      <c r="H5">
        <v>1</v>
      </c>
      <c r="I5" t="s">
        <v>549</v>
      </c>
    </row>
    <row r="6" spans="1:23" x14ac:dyDescent="0.25">
      <c r="A6" t="s">
        <v>23</v>
      </c>
      <c r="B6" t="s">
        <v>1</v>
      </c>
      <c r="C6" t="s">
        <v>2</v>
      </c>
      <c r="D6" t="s">
        <v>3</v>
      </c>
      <c r="E6" t="s">
        <v>24</v>
      </c>
      <c r="F6" t="s">
        <v>512</v>
      </c>
      <c r="H6">
        <v>1</v>
      </c>
      <c r="I6" t="s">
        <v>549</v>
      </c>
    </row>
    <row r="7" spans="1:23" x14ac:dyDescent="0.25">
      <c r="A7" t="s">
        <v>25</v>
      </c>
      <c r="B7" t="s">
        <v>1</v>
      </c>
      <c r="C7" t="s">
        <v>2</v>
      </c>
      <c r="D7" t="s">
        <v>3</v>
      </c>
      <c r="E7" t="s">
        <v>26</v>
      </c>
      <c r="F7" t="s">
        <v>513</v>
      </c>
      <c r="H7">
        <v>1</v>
      </c>
      <c r="I7" t="s">
        <v>549</v>
      </c>
    </row>
    <row r="8" spans="1:23" x14ac:dyDescent="0.25">
      <c r="A8" t="s">
        <v>29</v>
      </c>
      <c r="B8" t="s">
        <v>1</v>
      </c>
      <c r="C8" t="s">
        <v>2</v>
      </c>
      <c r="D8" t="s">
        <v>3</v>
      </c>
      <c r="E8" t="s">
        <v>30</v>
      </c>
      <c r="F8" t="s">
        <v>514</v>
      </c>
      <c r="H8">
        <v>1</v>
      </c>
      <c r="I8" t="s">
        <v>549</v>
      </c>
    </row>
    <row r="9" spans="1:23" x14ac:dyDescent="0.25">
      <c r="A9" s="8" t="s">
        <v>31</v>
      </c>
      <c r="B9" s="8" t="s">
        <v>1</v>
      </c>
      <c r="C9" s="8" t="s">
        <v>2</v>
      </c>
      <c r="D9" s="8" t="s">
        <v>3</v>
      </c>
      <c r="E9" s="8" t="s">
        <v>32</v>
      </c>
      <c r="F9" s="8" t="s">
        <v>481</v>
      </c>
      <c r="G9" s="8"/>
      <c r="H9" s="8">
        <v>1</v>
      </c>
      <c r="I9" s="8" t="s">
        <v>550</v>
      </c>
    </row>
    <row r="10" spans="1:23" x14ac:dyDescent="0.25">
      <c r="A10" t="s">
        <v>31</v>
      </c>
      <c r="B10" t="s">
        <v>1</v>
      </c>
      <c r="C10" t="s">
        <v>2</v>
      </c>
      <c r="D10" t="s">
        <v>3</v>
      </c>
      <c r="E10" t="s">
        <v>32</v>
      </c>
      <c r="F10" t="s">
        <v>538</v>
      </c>
      <c r="H10">
        <v>1</v>
      </c>
      <c r="I10" t="s">
        <v>549</v>
      </c>
    </row>
    <row r="11" spans="1:23" x14ac:dyDescent="0.25">
      <c r="A11" t="s">
        <v>31</v>
      </c>
      <c r="B11" t="s">
        <v>1</v>
      </c>
      <c r="C11" t="s">
        <v>2</v>
      </c>
      <c r="D11" t="s">
        <v>3</v>
      </c>
      <c r="E11" t="s">
        <v>32</v>
      </c>
      <c r="F11" t="s">
        <v>540</v>
      </c>
      <c r="H11">
        <v>1</v>
      </c>
      <c r="I11" t="s">
        <v>549</v>
      </c>
    </row>
    <row r="12" spans="1:23" x14ac:dyDescent="0.25">
      <c r="A12" t="s">
        <v>31</v>
      </c>
      <c r="B12" t="s">
        <v>1</v>
      </c>
      <c r="C12" t="s">
        <v>2</v>
      </c>
      <c r="D12" t="s">
        <v>3</v>
      </c>
      <c r="E12" t="s">
        <v>32</v>
      </c>
      <c r="F12" t="s">
        <v>480</v>
      </c>
      <c r="H12">
        <v>1</v>
      </c>
      <c r="I12" t="s">
        <v>550</v>
      </c>
    </row>
    <row r="13" spans="1:23" x14ac:dyDescent="0.25">
      <c r="A13" t="s">
        <v>31</v>
      </c>
      <c r="B13" t="s">
        <v>1</v>
      </c>
      <c r="C13" t="s">
        <v>2</v>
      </c>
      <c r="D13" t="s">
        <v>3</v>
      </c>
      <c r="E13" t="s">
        <v>32</v>
      </c>
      <c r="F13" t="s">
        <v>489</v>
      </c>
      <c r="H13">
        <v>1</v>
      </c>
      <c r="I13" t="s">
        <v>550</v>
      </c>
    </row>
    <row r="14" spans="1:23" x14ac:dyDescent="0.25">
      <c r="A14" t="s">
        <v>33</v>
      </c>
      <c r="B14" t="s">
        <v>1</v>
      </c>
      <c r="C14" t="s">
        <v>2</v>
      </c>
      <c r="D14" t="s">
        <v>3</v>
      </c>
      <c r="E14" t="s">
        <v>34</v>
      </c>
      <c r="F14" t="s">
        <v>481</v>
      </c>
      <c r="H14">
        <v>1</v>
      </c>
      <c r="I14" t="s">
        <v>550</v>
      </c>
    </row>
    <row r="15" spans="1:23" x14ac:dyDescent="0.25">
      <c r="A15" t="s">
        <v>43</v>
      </c>
      <c r="B15" t="s">
        <v>1</v>
      </c>
      <c r="C15" t="s">
        <v>2</v>
      </c>
      <c r="D15" t="s">
        <v>3</v>
      </c>
      <c r="E15" t="s">
        <v>44</v>
      </c>
      <c r="F15" t="s">
        <v>482</v>
      </c>
      <c r="G15" t="s">
        <v>520</v>
      </c>
      <c r="H15">
        <v>1</v>
      </c>
      <c r="I15" t="s">
        <v>550</v>
      </c>
    </row>
    <row r="16" spans="1:23" x14ac:dyDescent="0.25">
      <c r="A16" t="s">
        <v>45</v>
      </c>
      <c r="B16" t="s">
        <v>1</v>
      </c>
      <c r="C16" t="s">
        <v>2</v>
      </c>
      <c r="D16" t="s">
        <v>3</v>
      </c>
      <c r="E16" t="s">
        <v>46</v>
      </c>
      <c r="F16" t="s">
        <v>482</v>
      </c>
      <c r="G16" t="s">
        <v>520</v>
      </c>
      <c r="H16">
        <v>1</v>
      </c>
      <c r="I16" t="s">
        <v>550</v>
      </c>
    </row>
    <row r="17" spans="1:9" x14ac:dyDescent="0.25">
      <c r="A17" t="s">
        <v>47</v>
      </c>
      <c r="B17" t="s">
        <v>1</v>
      </c>
      <c r="C17" t="s">
        <v>2</v>
      </c>
      <c r="D17" t="s">
        <v>3</v>
      </c>
      <c r="E17" t="s">
        <v>48</v>
      </c>
      <c r="F17" t="s">
        <v>534</v>
      </c>
      <c r="H17">
        <v>1</v>
      </c>
      <c r="I17" t="s">
        <v>549</v>
      </c>
    </row>
    <row r="18" spans="1:9" x14ac:dyDescent="0.25">
      <c r="A18" t="s">
        <v>49</v>
      </c>
      <c r="B18" t="s">
        <v>1</v>
      </c>
      <c r="C18" t="s">
        <v>2</v>
      </c>
      <c r="D18" t="s">
        <v>3</v>
      </c>
      <c r="E18" t="s">
        <v>50</v>
      </c>
      <c r="F18" t="s">
        <v>534</v>
      </c>
      <c r="H18">
        <v>1</v>
      </c>
      <c r="I18" t="s">
        <v>549</v>
      </c>
    </row>
    <row r="19" spans="1:9" x14ac:dyDescent="0.25">
      <c r="A19" t="s">
        <v>61</v>
      </c>
      <c r="B19" t="s">
        <v>1</v>
      </c>
      <c r="C19" t="s">
        <v>2</v>
      </c>
      <c r="D19" t="s">
        <v>3</v>
      </c>
      <c r="E19" t="s">
        <v>62</v>
      </c>
      <c r="F19" t="s">
        <v>515</v>
      </c>
      <c r="H19">
        <v>1</v>
      </c>
      <c r="I19" t="s">
        <v>549</v>
      </c>
    </row>
    <row r="20" spans="1:9" x14ac:dyDescent="0.25">
      <c r="A20" t="s">
        <v>63</v>
      </c>
      <c r="B20" t="s">
        <v>1</v>
      </c>
      <c r="C20" t="s">
        <v>2</v>
      </c>
      <c r="D20" t="s">
        <v>3</v>
      </c>
      <c r="E20" t="s">
        <v>64</v>
      </c>
      <c r="F20" t="s">
        <v>483</v>
      </c>
      <c r="H20">
        <v>1</v>
      </c>
    </row>
    <row r="21" spans="1:9" x14ac:dyDescent="0.25">
      <c r="A21" t="s">
        <v>65</v>
      </c>
      <c r="B21" t="s">
        <v>1</v>
      </c>
      <c r="C21" t="s">
        <v>2</v>
      </c>
      <c r="D21" t="s">
        <v>3</v>
      </c>
      <c r="E21" t="s">
        <v>66</v>
      </c>
      <c r="F21" t="s">
        <v>483</v>
      </c>
      <c r="H21">
        <v>1</v>
      </c>
      <c r="I21" t="s">
        <v>550</v>
      </c>
    </row>
    <row r="22" spans="1:9" x14ac:dyDescent="0.25">
      <c r="A22" s="4" t="s">
        <v>69</v>
      </c>
      <c r="B22" s="4" t="s">
        <v>1</v>
      </c>
      <c r="C22" s="4" t="s">
        <v>2</v>
      </c>
      <c r="D22" s="4" t="s">
        <v>3</v>
      </c>
      <c r="E22" s="4" t="s">
        <v>70</v>
      </c>
      <c r="F22" s="4" t="s">
        <v>535</v>
      </c>
      <c r="H22">
        <v>1</v>
      </c>
      <c r="I22" t="s">
        <v>549</v>
      </c>
    </row>
    <row r="23" spans="1:9" x14ac:dyDescent="0.25">
      <c r="A23" t="s">
        <v>69</v>
      </c>
      <c r="B23" t="s">
        <v>1</v>
      </c>
      <c r="C23" t="s">
        <v>2</v>
      </c>
      <c r="D23" t="s">
        <v>3</v>
      </c>
      <c r="E23" t="s">
        <v>70</v>
      </c>
      <c r="F23" t="s">
        <v>539</v>
      </c>
      <c r="H23">
        <f>1*(0.0082/0.27)</f>
        <v>3.037037037037037E-2</v>
      </c>
    </row>
    <row r="24" spans="1:9" x14ac:dyDescent="0.25">
      <c r="A24" s="4" t="s">
        <v>71</v>
      </c>
      <c r="B24" s="4" t="s">
        <v>1</v>
      </c>
      <c r="C24" s="4" t="s">
        <v>2</v>
      </c>
      <c r="D24" s="4" t="s">
        <v>3</v>
      </c>
      <c r="E24" s="4" t="s">
        <v>72</v>
      </c>
      <c r="F24" s="4" t="s">
        <v>535</v>
      </c>
      <c r="H24">
        <v>1</v>
      </c>
      <c r="I24" t="s">
        <v>549</v>
      </c>
    </row>
    <row r="25" spans="1:9" x14ac:dyDescent="0.25">
      <c r="A25" t="s">
        <v>71</v>
      </c>
      <c r="B25" t="s">
        <v>1</v>
      </c>
      <c r="C25" t="s">
        <v>2</v>
      </c>
      <c r="D25" t="s">
        <v>3</v>
      </c>
      <c r="E25" t="s">
        <v>72</v>
      </c>
      <c r="F25" t="s">
        <v>539</v>
      </c>
      <c r="H25">
        <f>1*(0.0082/0.22)</f>
        <v>3.7272727272727277E-2</v>
      </c>
    </row>
    <row r="26" spans="1:9" x14ac:dyDescent="0.25">
      <c r="A26" s="4" t="s">
        <v>73</v>
      </c>
      <c r="B26" s="4" t="s">
        <v>1</v>
      </c>
      <c r="C26" s="4" t="s">
        <v>2</v>
      </c>
      <c r="D26" s="4" t="s">
        <v>3</v>
      </c>
      <c r="E26" s="4" t="s">
        <v>74</v>
      </c>
      <c r="F26" s="4" t="s">
        <v>535</v>
      </c>
      <c r="H26">
        <v>1</v>
      </c>
      <c r="I26" t="s">
        <v>549</v>
      </c>
    </row>
    <row r="27" spans="1:9" x14ac:dyDescent="0.25">
      <c r="A27" t="s">
        <v>73</v>
      </c>
      <c r="B27" t="s">
        <v>1</v>
      </c>
      <c r="C27" t="s">
        <v>2</v>
      </c>
      <c r="D27" t="s">
        <v>3</v>
      </c>
      <c r="E27" t="s">
        <v>74</v>
      </c>
      <c r="F27" t="s">
        <v>539</v>
      </c>
      <c r="H27">
        <f>1*(0.041/0.36)</f>
        <v>0.1138888888888889</v>
      </c>
    </row>
    <row r="28" spans="1:9" x14ac:dyDescent="0.25">
      <c r="A28" s="4" t="s">
        <v>75</v>
      </c>
      <c r="B28" s="4" t="s">
        <v>1</v>
      </c>
      <c r="C28" s="4" t="s">
        <v>2</v>
      </c>
      <c r="D28" s="4" t="s">
        <v>3</v>
      </c>
      <c r="E28" s="4" t="s">
        <v>76</v>
      </c>
      <c r="F28" s="4" t="s">
        <v>535</v>
      </c>
      <c r="H28">
        <v>1</v>
      </c>
      <c r="I28" t="s">
        <v>549</v>
      </c>
    </row>
    <row r="29" spans="1:9" x14ac:dyDescent="0.25">
      <c r="A29" t="s">
        <v>75</v>
      </c>
      <c r="B29" t="s">
        <v>1</v>
      </c>
      <c r="C29" t="s">
        <v>2</v>
      </c>
      <c r="D29" t="s">
        <v>3</v>
      </c>
      <c r="E29" t="s">
        <v>76</v>
      </c>
      <c r="F29" t="s">
        <v>539</v>
      </c>
      <c r="H29">
        <f>1*(0.0082/0.36)</f>
        <v>2.2777777777777782E-2</v>
      </c>
    </row>
    <row r="30" spans="1:9" x14ac:dyDescent="0.25">
      <c r="A30" s="4" t="s">
        <v>77</v>
      </c>
      <c r="B30" s="4" t="s">
        <v>1</v>
      </c>
      <c r="C30" s="4" t="s">
        <v>2</v>
      </c>
      <c r="D30" s="4" t="s">
        <v>3</v>
      </c>
      <c r="E30" s="4" t="s">
        <v>78</v>
      </c>
      <c r="F30" s="4" t="s">
        <v>535</v>
      </c>
      <c r="H30">
        <v>1</v>
      </c>
      <c r="I30" t="s">
        <v>549</v>
      </c>
    </row>
    <row r="31" spans="1:9" x14ac:dyDescent="0.25">
      <c r="A31" t="s">
        <v>77</v>
      </c>
      <c r="B31" t="s">
        <v>1</v>
      </c>
      <c r="C31" t="s">
        <v>2</v>
      </c>
      <c r="D31" t="s">
        <v>3</v>
      </c>
      <c r="E31" t="s">
        <v>78</v>
      </c>
      <c r="F31" t="s">
        <v>496</v>
      </c>
      <c r="H31">
        <v>1</v>
      </c>
    </row>
    <row r="32" spans="1:9" x14ac:dyDescent="0.25">
      <c r="A32" s="4" t="s">
        <v>79</v>
      </c>
      <c r="B32" s="4" t="s">
        <v>1</v>
      </c>
      <c r="C32" s="4" t="s">
        <v>2</v>
      </c>
      <c r="D32" s="4" t="s">
        <v>3</v>
      </c>
      <c r="E32" s="4" t="s">
        <v>80</v>
      </c>
      <c r="F32" s="4" t="s">
        <v>535</v>
      </c>
      <c r="H32">
        <v>1</v>
      </c>
      <c r="I32" t="s">
        <v>549</v>
      </c>
    </row>
    <row r="33" spans="1:9" x14ac:dyDescent="0.25">
      <c r="A33" t="s">
        <v>79</v>
      </c>
      <c r="B33" t="s">
        <v>1</v>
      </c>
      <c r="C33" t="s">
        <v>2</v>
      </c>
      <c r="D33" t="s">
        <v>3</v>
      </c>
      <c r="E33" t="s">
        <v>80</v>
      </c>
      <c r="F33" t="s">
        <v>539</v>
      </c>
      <c r="H33">
        <f>1*(0.0082/0.39)</f>
        <v>2.1025641025641025E-2</v>
      </c>
    </row>
    <row r="34" spans="1:9" x14ac:dyDescent="0.25">
      <c r="A34" s="4" t="s">
        <v>81</v>
      </c>
      <c r="B34" s="4" t="s">
        <v>1</v>
      </c>
      <c r="C34" s="4" t="s">
        <v>2</v>
      </c>
      <c r="D34" s="4" t="s">
        <v>3</v>
      </c>
      <c r="E34" s="4" t="s">
        <v>82</v>
      </c>
      <c r="F34" s="4" t="s">
        <v>535</v>
      </c>
      <c r="H34">
        <v>1</v>
      </c>
      <c r="I34" t="s">
        <v>549</v>
      </c>
    </row>
    <row r="35" spans="1:9" x14ac:dyDescent="0.25">
      <c r="A35" t="s">
        <v>81</v>
      </c>
      <c r="B35" t="s">
        <v>1</v>
      </c>
      <c r="C35" t="s">
        <v>2</v>
      </c>
      <c r="D35" t="s">
        <v>3</v>
      </c>
      <c r="E35" t="s">
        <v>82</v>
      </c>
      <c r="F35" t="s">
        <v>540</v>
      </c>
      <c r="H35">
        <f>1*(0.1/0.24)</f>
        <v>0.41666666666666669</v>
      </c>
    </row>
    <row r="36" spans="1:9" x14ac:dyDescent="0.25">
      <c r="A36" s="4" t="s">
        <v>83</v>
      </c>
      <c r="B36" s="4" t="s">
        <v>1</v>
      </c>
      <c r="C36" s="4" t="s">
        <v>2</v>
      </c>
      <c r="D36" s="4" t="s">
        <v>3</v>
      </c>
      <c r="E36" s="4" t="s">
        <v>84</v>
      </c>
      <c r="F36" s="4" t="s">
        <v>535</v>
      </c>
      <c r="H36">
        <v>1</v>
      </c>
      <c r="I36" t="s">
        <v>549</v>
      </c>
    </row>
    <row r="37" spans="1:9" x14ac:dyDescent="0.25">
      <c r="A37" t="s">
        <v>83</v>
      </c>
      <c r="B37" t="s">
        <v>1</v>
      </c>
      <c r="C37" t="s">
        <v>2</v>
      </c>
      <c r="D37" t="s">
        <v>3</v>
      </c>
      <c r="E37" t="s">
        <v>84</v>
      </c>
      <c r="F37" t="s">
        <v>539</v>
      </c>
      <c r="H37">
        <f>1*(0.0082/0.81)</f>
        <v>1.0123456790123457E-2</v>
      </c>
    </row>
    <row r="38" spans="1:9" x14ac:dyDescent="0.25">
      <c r="A38" s="4" t="s">
        <v>85</v>
      </c>
      <c r="B38" s="4" t="s">
        <v>1</v>
      </c>
      <c r="C38" s="4" t="s">
        <v>2</v>
      </c>
      <c r="D38" s="4" t="s">
        <v>3</v>
      </c>
      <c r="E38" s="4" t="s">
        <v>86</v>
      </c>
      <c r="F38" s="4" t="s">
        <v>535</v>
      </c>
      <c r="H38">
        <v>1</v>
      </c>
      <c r="I38" t="s">
        <v>549</v>
      </c>
    </row>
    <row r="39" spans="1:9" x14ac:dyDescent="0.25">
      <c r="A39" t="s">
        <v>85</v>
      </c>
      <c r="B39" t="s">
        <v>1</v>
      </c>
      <c r="C39" t="s">
        <v>2</v>
      </c>
      <c r="D39" t="s">
        <v>3</v>
      </c>
      <c r="E39" t="s">
        <v>86</v>
      </c>
      <c r="F39" t="s">
        <v>539</v>
      </c>
      <c r="H39">
        <f>1*(0.0082/1.83)</f>
        <v>4.4808743169398911E-3</v>
      </c>
    </row>
    <row r="40" spans="1:9" x14ac:dyDescent="0.25">
      <c r="A40" s="4" t="s">
        <v>87</v>
      </c>
      <c r="B40" s="4" t="s">
        <v>1</v>
      </c>
      <c r="C40" s="4" t="s">
        <v>2</v>
      </c>
      <c r="D40" s="4" t="s">
        <v>3</v>
      </c>
      <c r="E40" s="4" t="s">
        <v>88</v>
      </c>
      <c r="F40" s="4" t="s">
        <v>535</v>
      </c>
      <c r="H40">
        <v>1</v>
      </c>
      <c r="I40" t="s">
        <v>549</v>
      </c>
    </row>
    <row r="41" spans="1:9" x14ac:dyDescent="0.25">
      <c r="A41" s="4" t="s">
        <v>89</v>
      </c>
      <c r="B41" s="4" t="s">
        <v>1</v>
      </c>
      <c r="C41" s="4" t="s">
        <v>2</v>
      </c>
      <c r="D41" s="4" t="s">
        <v>3</v>
      </c>
      <c r="E41" s="4" t="s">
        <v>90</v>
      </c>
      <c r="F41" s="4" t="s">
        <v>535</v>
      </c>
      <c r="H41">
        <v>1</v>
      </c>
      <c r="I41" t="s">
        <v>549</v>
      </c>
    </row>
    <row r="42" spans="1:9" x14ac:dyDescent="0.25">
      <c r="A42" s="4" t="s">
        <v>91</v>
      </c>
      <c r="B42" s="4" t="s">
        <v>1</v>
      </c>
      <c r="C42" s="4" t="s">
        <v>2</v>
      </c>
      <c r="D42" s="4" t="s">
        <v>3</v>
      </c>
      <c r="E42" s="4" t="s">
        <v>92</v>
      </c>
      <c r="F42" s="4" t="s">
        <v>535</v>
      </c>
      <c r="H42">
        <v>1</v>
      </c>
      <c r="I42" t="s">
        <v>549</v>
      </c>
    </row>
    <row r="43" spans="1:9" x14ac:dyDescent="0.25">
      <c r="A43" s="4" t="s">
        <v>93</v>
      </c>
      <c r="B43" s="4" t="s">
        <v>1</v>
      </c>
      <c r="C43" s="4" t="s">
        <v>2</v>
      </c>
      <c r="D43" s="4" t="s">
        <v>3</v>
      </c>
      <c r="E43" s="4" t="s">
        <v>94</v>
      </c>
      <c r="F43" s="4" t="s">
        <v>535</v>
      </c>
      <c r="H43">
        <v>1</v>
      </c>
      <c r="I43" t="s">
        <v>549</v>
      </c>
    </row>
    <row r="44" spans="1:9" x14ac:dyDescent="0.25">
      <c r="A44" s="4" t="s">
        <v>95</v>
      </c>
      <c r="B44" s="4" t="s">
        <v>1</v>
      </c>
      <c r="C44" s="4" t="s">
        <v>2</v>
      </c>
      <c r="D44" s="4" t="s">
        <v>3</v>
      </c>
      <c r="E44" s="4" t="s">
        <v>96</v>
      </c>
      <c r="F44" s="4" t="s">
        <v>535</v>
      </c>
      <c r="H44">
        <v>1</v>
      </c>
      <c r="I44" t="s">
        <v>549</v>
      </c>
    </row>
    <row r="45" spans="1:9" x14ac:dyDescent="0.25">
      <c r="A45" t="s">
        <v>95</v>
      </c>
      <c r="B45" t="s">
        <v>1</v>
      </c>
      <c r="C45" t="s">
        <v>2</v>
      </c>
      <c r="D45" t="s">
        <v>3</v>
      </c>
      <c r="E45" t="s">
        <v>96</v>
      </c>
      <c r="F45" t="s">
        <v>497</v>
      </c>
      <c r="G45" t="s">
        <v>525</v>
      </c>
      <c r="H45">
        <f>1*(0.00025/3.2)</f>
        <v>7.8125000000000002E-5</v>
      </c>
    </row>
    <row r="46" spans="1:9" x14ac:dyDescent="0.25">
      <c r="A46" t="s">
        <v>95</v>
      </c>
      <c r="B46" t="s">
        <v>1</v>
      </c>
      <c r="C46" t="s">
        <v>2</v>
      </c>
      <c r="D46" t="s">
        <v>3</v>
      </c>
      <c r="E46" t="s">
        <v>96</v>
      </c>
      <c r="F46" t="s">
        <v>555</v>
      </c>
      <c r="G46" t="s">
        <v>525</v>
      </c>
      <c r="H46">
        <f>1*(0.00073/3.2)</f>
        <v>2.2812499999999997E-4</v>
      </c>
    </row>
    <row r="47" spans="1:9" x14ac:dyDescent="0.25">
      <c r="A47" t="s">
        <v>95</v>
      </c>
      <c r="B47" t="s">
        <v>1</v>
      </c>
      <c r="C47" t="s">
        <v>2</v>
      </c>
      <c r="D47" t="s">
        <v>3</v>
      </c>
      <c r="E47" t="s">
        <v>96</v>
      </c>
      <c r="F47" t="s">
        <v>556</v>
      </c>
      <c r="G47" t="s">
        <v>525</v>
      </c>
      <c r="H47">
        <f>1*(0.00002/3.2)</f>
        <v>6.2500000000000003E-6</v>
      </c>
    </row>
    <row r="48" spans="1:9" x14ac:dyDescent="0.25">
      <c r="A48" t="s">
        <v>95</v>
      </c>
      <c r="B48" t="s">
        <v>1</v>
      </c>
      <c r="C48" t="s">
        <v>2</v>
      </c>
      <c r="D48" t="s">
        <v>3</v>
      </c>
      <c r="E48" t="s">
        <v>96</v>
      </c>
      <c r="F48" t="s">
        <v>496</v>
      </c>
      <c r="H48">
        <f>1*(2.3/3.2)</f>
        <v>0.71874999999999989</v>
      </c>
    </row>
    <row r="49" spans="1:9" x14ac:dyDescent="0.25">
      <c r="A49" s="4" t="s">
        <v>97</v>
      </c>
      <c r="B49" s="4" t="s">
        <v>1</v>
      </c>
      <c r="C49" s="4" t="s">
        <v>2</v>
      </c>
      <c r="D49" s="4" t="s">
        <v>3</v>
      </c>
      <c r="E49" s="4" t="s">
        <v>98</v>
      </c>
      <c r="F49" s="4" t="s">
        <v>535</v>
      </c>
      <c r="H49">
        <v>1</v>
      </c>
      <c r="I49" t="s">
        <v>549</v>
      </c>
    </row>
    <row r="50" spans="1:9" x14ac:dyDescent="0.25">
      <c r="A50" t="s">
        <v>97</v>
      </c>
      <c r="B50" t="s">
        <v>1</v>
      </c>
      <c r="C50" t="s">
        <v>2</v>
      </c>
      <c r="D50" t="s">
        <v>3</v>
      </c>
      <c r="E50" t="s">
        <v>98</v>
      </c>
      <c r="F50" t="s">
        <v>497</v>
      </c>
      <c r="G50" t="s">
        <v>525</v>
      </c>
      <c r="H50">
        <f>1*(0.00048/0.052)</f>
        <v>9.2307692307692316E-3</v>
      </c>
    </row>
    <row r="51" spans="1:9" x14ac:dyDescent="0.25">
      <c r="A51" t="s">
        <v>97</v>
      </c>
      <c r="B51" t="s">
        <v>1</v>
      </c>
      <c r="C51" t="s">
        <v>2</v>
      </c>
      <c r="D51" t="s">
        <v>3</v>
      </c>
      <c r="E51" t="s">
        <v>98</v>
      </c>
      <c r="F51" t="s">
        <v>555</v>
      </c>
      <c r="G51" t="s">
        <v>525</v>
      </c>
      <c r="H51">
        <f>1*(0.0002/0.052)</f>
        <v>3.8461538461538464E-3</v>
      </c>
    </row>
    <row r="52" spans="1:9" x14ac:dyDescent="0.25">
      <c r="A52" t="s">
        <v>97</v>
      </c>
      <c r="B52" t="s">
        <v>1</v>
      </c>
      <c r="C52" t="s">
        <v>2</v>
      </c>
      <c r="D52" t="s">
        <v>3</v>
      </c>
      <c r="E52" t="s">
        <v>98</v>
      </c>
      <c r="F52" t="s">
        <v>556</v>
      </c>
      <c r="G52" t="s">
        <v>525</v>
      </c>
      <c r="H52" t="s">
        <v>557</v>
      </c>
    </row>
    <row r="53" spans="1:9" x14ac:dyDescent="0.25">
      <c r="A53" t="s">
        <v>97</v>
      </c>
      <c r="B53" t="s">
        <v>1</v>
      </c>
      <c r="C53" t="s">
        <v>2</v>
      </c>
      <c r="D53" t="s">
        <v>3</v>
      </c>
      <c r="E53" t="s">
        <v>98</v>
      </c>
      <c r="F53" t="s">
        <v>496</v>
      </c>
      <c r="H53">
        <f>1*(0.037/0.052)</f>
        <v>0.71153846153846156</v>
      </c>
    </row>
    <row r="54" spans="1:9" x14ac:dyDescent="0.25">
      <c r="A54" s="4" t="s">
        <v>103</v>
      </c>
      <c r="B54" s="4" t="s">
        <v>1</v>
      </c>
      <c r="C54" s="4" t="s">
        <v>2</v>
      </c>
      <c r="D54" s="4" t="s">
        <v>3</v>
      </c>
      <c r="E54" s="4" t="s">
        <v>104</v>
      </c>
      <c r="F54" s="4" t="s">
        <v>484</v>
      </c>
      <c r="G54" s="4" t="s">
        <v>519</v>
      </c>
      <c r="H54" s="4">
        <v>1</v>
      </c>
      <c r="I54" t="s">
        <v>550</v>
      </c>
    </row>
    <row r="55" spans="1:9" x14ac:dyDescent="0.25">
      <c r="A55" s="4" t="s">
        <v>108</v>
      </c>
      <c r="B55" s="4" t="s">
        <v>1</v>
      </c>
      <c r="C55" s="4" t="s">
        <v>2</v>
      </c>
      <c r="D55" s="4" t="s">
        <v>3</v>
      </c>
      <c r="E55" s="4" t="s">
        <v>109</v>
      </c>
      <c r="F55" s="4" t="s">
        <v>519</v>
      </c>
      <c r="G55" s="4" t="s">
        <v>519</v>
      </c>
      <c r="H55" s="4">
        <v>1</v>
      </c>
      <c r="I55" t="s">
        <v>549</v>
      </c>
    </row>
    <row r="56" spans="1:9" x14ac:dyDescent="0.25">
      <c r="A56" s="4" t="s">
        <v>122</v>
      </c>
      <c r="B56" s="4" t="s">
        <v>1</v>
      </c>
      <c r="C56" s="4" t="s">
        <v>2</v>
      </c>
      <c r="D56" s="4" t="s">
        <v>3</v>
      </c>
      <c r="E56" s="4" t="s">
        <v>123</v>
      </c>
      <c r="F56" s="4" t="s">
        <v>516</v>
      </c>
      <c r="H56">
        <v>1</v>
      </c>
      <c r="I56" t="s">
        <v>549</v>
      </c>
    </row>
    <row r="57" spans="1:9" x14ac:dyDescent="0.25">
      <c r="A57" s="4" t="s">
        <v>124</v>
      </c>
      <c r="B57" s="4" t="s">
        <v>1</v>
      </c>
      <c r="C57" s="4" t="s">
        <v>2</v>
      </c>
      <c r="D57" s="4" t="s">
        <v>3</v>
      </c>
      <c r="E57" s="4" t="s">
        <v>125</v>
      </c>
      <c r="F57" s="4" t="s">
        <v>516</v>
      </c>
      <c r="H57">
        <v>1</v>
      </c>
      <c r="I57" t="s">
        <v>549</v>
      </c>
    </row>
    <row r="58" spans="1:9" x14ac:dyDescent="0.25">
      <c r="A58" s="4" t="s">
        <v>126</v>
      </c>
      <c r="B58" s="4" t="s">
        <v>1</v>
      </c>
      <c r="C58" s="4" t="s">
        <v>2</v>
      </c>
      <c r="D58" s="4" t="s">
        <v>3</v>
      </c>
      <c r="E58" s="4" t="s">
        <v>127</v>
      </c>
      <c r="F58" s="4" t="s">
        <v>486</v>
      </c>
      <c r="H58">
        <v>1</v>
      </c>
      <c r="I58" t="s">
        <v>550</v>
      </c>
    </row>
    <row r="59" spans="1:9" x14ac:dyDescent="0.25">
      <c r="A59" s="4" t="s">
        <v>128</v>
      </c>
      <c r="B59" s="4" t="s">
        <v>1</v>
      </c>
      <c r="C59" s="4" t="s">
        <v>2</v>
      </c>
      <c r="D59" s="4" t="s">
        <v>3</v>
      </c>
      <c r="E59" s="4" t="s">
        <v>129</v>
      </c>
      <c r="F59" s="4" t="s">
        <v>486</v>
      </c>
      <c r="H59">
        <v>1</v>
      </c>
      <c r="I59" t="s">
        <v>550</v>
      </c>
    </row>
    <row r="60" spans="1:9" x14ac:dyDescent="0.25">
      <c r="A60" s="5" t="s">
        <v>130</v>
      </c>
      <c r="B60" s="4" t="s">
        <v>1</v>
      </c>
      <c r="C60" s="4" t="s">
        <v>2</v>
      </c>
      <c r="D60" s="4" t="s">
        <v>3</v>
      </c>
      <c r="E60" s="4" t="s">
        <v>131</v>
      </c>
      <c r="F60" s="4" t="s">
        <v>517</v>
      </c>
      <c r="H60">
        <v>1</v>
      </c>
      <c r="I60" t="s">
        <v>550</v>
      </c>
    </row>
    <row r="61" spans="1:9" x14ac:dyDescent="0.25">
      <c r="A61" s="4" t="s">
        <v>132</v>
      </c>
      <c r="B61" s="4" t="s">
        <v>1</v>
      </c>
      <c r="C61" s="4" t="s">
        <v>2</v>
      </c>
      <c r="D61" s="4" t="s">
        <v>3</v>
      </c>
      <c r="E61" s="4" t="s">
        <v>133</v>
      </c>
      <c r="F61" s="4" t="s">
        <v>517</v>
      </c>
      <c r="H61">
        <v>1</v>
      </c>
      <c r="I61" t="s">
        <v>550</v>
      </c>
    </row>
    <row r="62" spans="1:9" x14ac:dyDescent="0.25">
      <c r="A62" s="5" t="s">
        <v>134</v>
      </c>
      <c r="B62" t="s">
        <v>1</v>
      </c>
      <c r="C62" t="s">
        <v>2</v>
      </c>
      <c r="D62" t="s">
        <v>3</v>
      </c>
      <c r="E62" t="s">
        <v>135</v>
      </c>
      <c r="F62" s="5" t="s">
        <v>531</v>
      </c>
      <c r="H62">
        <v>1</v>
      </c>
      <c r="I62" t="s">
        <v>549</v>
      </c>
    </row>
    <row r="63" spans="1:9" x14ac:dyDescent="0.25">
      <c r="A63" t="s">
        <v>136</v>
      </c>
      <c r="B63" t="s">
        <v>1</v>
      </c>
      <c r="C63" t="s">
        <v>2</v>
      </c>
      <c r="D63" t="s">
        <v>3</v>
      </c>
      <c r="E63" t="s">
        <v>137</v>
      </c>
      <c r="H63">
        <v>1</v>
      </c>
    </row>
    <row r="64" spans="1:9" x14ac:dyDescent="0.25">
      <c r="A64" s="4" t="s">
        <v>143</v>
      </c>
      <c r="B64" s="4" t="s">
        <v>1</v>
      </c>
      <c r="C64" s="4" t="s">
        <v>2</v>
      </c>
      <c r="D64" s="4" t="s">
        <v>3</v>
      </c>
      <c r="E64" s="4" t="s">
        <v>144</v>
      </c>
      <c r="F64" s="4" t="s">
        <v>488</v>
      </c>
      <c r="H64">
        <v>1</v>
      </c>
      <c r="I64" t="s">
        <v>550</v>
      </c>
    </row>
    <row r="65" spans="1:8" x14ac:dyDescent="0.25">
      <c r="A65" t="s">
        <v>145</v>
      </c>
      <c r="B65" t="s">
        <v>1</v>
      </c>
      <c r="C65" t="s">
        <v>2</v>
      </c>
      <c r="D65" t="s">
        <v>3</v>
      </c>
      <c r="E65" t="s">
        <v>146</v>
      </c>
      <c r="F65" t="s">
        <v>554</v>
      </c>
      <c r="H65">
        <v>1</v>
      </c>
    </row>
    <row r="66" spans="1:8" x14ac:dyDescent="0.25">
      <c r="A66" s="5" t="s">
        <v>147</v>
      </c>
      <c r="B66" s="5" t="s">
        <v>1</v>
      </c>
      <c r="C66" s="5" t="s">
        <v>2</v>
      </c>
      <c r="D66" s="5" t="s">
        <v>3</v>
      </c>
      <c r="E66" s="5" t="s">
        <v>148</v>
      </c>
      <c r="F66" s="5" t="s">
        <v>554</v>
      </c>
      <c r="H66">
        <v>1</v>
      </c>
    </row>
    <row r="67" spans="1:8" x14ac:dyDescent="0.25">
      <c r="A67" t="s">
        <v>147</v>
      </c>
      <c r="B67" t="s">
        <v>1</v>
      </c>
      <c r="C67" t="s">
        <v>2</v>
      </c>
      <c r="D67" t="s">
        <v>3</v>
      </c>
      <c r="E67" t="s">
        <v>148</v>
      </c>
      <c r="F67" t="s">
        <v>480</v>
      </c>
      <c r="H67">
        <f>1*(0.0042/0.00011)</f>
        <v>38.18181818181818</v>
      </c>
    </row>
    <row r="68" spans="1:8" x14ac:dyDescent="0.25">
      <c r="A68" s="5" t="s">
        <v>149</v>
      </c>
      <c r="B68" s="5" t="s">
        <v>1</v>
      </c>
      <c r="C68" s="5" t="s">
        <v>2</v>
      </c>
      <c r="D68" s="5" t="s">
        <v>3</v>
      </c>
      <c r="E68" s="5" t="s">
        <v>150</v>
      </c>
      <c r="F68" s="5" t="s">
        <v>554</v>
      </c>
      <c r="H68">
        <v>1</v>
      </c>
    </row>
    <row r="69" spans="1:8" x14ac:dyDescent="0.25">
      <c r="A69" t="s">
        <v>149</v>
      </c>
      <c r="B69" t="s">
        <v>1</v>
      </c>
      <c r="C69" t="s">
        <v>2</v>
      </c>
      <c r="D69" t="s">
        <v>3</v>
      </c>
      <c r="E69" t="s">
        <v>150</v>
      </c>
      <c r="F69" t="s">
        <v>480</v>
      </c>
      <c r="H69">
        <f>1*(0.000046/0.00013)</f>
        <v>0.35384615384615387</v>
      </c>
    </row>
    <row r="70" spans="1:8" x14ac:dyDescent="0.25">
      <c r="A70" t="s">
        <v>151</v>
      </c>
      <c r="B70" t="s">
        <v>1</v>
      </c>
      <c r="C70" t="s">
        <v>2</v>
      </c>
      <c r="D70" t="s">
        <v>3</v>
      </c>
      <c r="E70" t="s">
        <v>152</v>
      </c>
      <c r="F70" t="s">
        <v>554</v>
      </c>
      <c r="H70">
        <v>1</v>
      </c>
    </row>
    <row r="71" spans="1:8" x14ac:dyDescent="0.25">
      <c r="A71" t="s">
        <v>153</v>
      </c>
      <c r="B71" t="s">
        <v>1</v>
      </c>
      <c r="C71" t="s">
        <v>2</v>
      </c>
      <c r="D71" t="s">
        <v>3</v>
      </c>
      <c r="E71" t="s">
        <v>154</v>
      </c>
      <c r="F71" t="s">
        <v>554</v>
      </c>
      <c r="H71">
        <v>1</v>
      </c>
    </row>
    <row r="72" spans="1:8" x14ac:dyDescent="0.25">
      <c r="A72" s="5" t="s">
        <v>155</v>
      </c>
      <c r="B72" s="5" t="s">
        <v>1</v>
      </c>
      <c r="C72" s="5" t="s">
        <v>2</v>
      </c>
      <c r="D72" s="5" t="s">
        <v>3</v>
      </c>
      <c r="E72" s="5" t="s">
        <v>156</v>
      </c>
      <c r="F72" s="5" t="s">
        <v>554</v>
      </c>
      <c r="H72">
        <v>1</v>
      </c>
    </row>
    <row r="73" spans="1:8" x14ac:dyDescent="0.25">
      <c r="A73" t="s">
        <v>155</v>
      </c>
      <c r="B73" t="s">
        <v>1</v>
      </c>
      <c r="C73" t="s">
        <v>2</v>
      </c>
      <c r="D73" t="s">
        <v>3</v>
      </c>
      <c r="E73" t="s">
        <v>156</v>
      </c>
      <c r="F73" t="s">
        <v>480</v>
      </c>
      <c r="H73">
        <v>1</v>
      </c>
    </row>
    <row r="74" spans="1:8" x14ac:dyDescent="0.25">
      <c r="A74" t="s">
        <v>157</v>
      </c>
      <c r="B74" t="s">
        <v>1</v>
      </c>
      <c r="C74" t="s">
        <v>2</v>
      </c>
      <c r="D74" t="s">
        <v>3</v>
      </c>
      <c r="E74" t="s">
        <v>158</v>
      </c>
      <c r="F74" t="s">
        <v>554</v>
      </c>
      <c r="H74">
        <v>1</v>
      </c>
    </row>
    <row r="75" spans="1:8" x14ac:dyDescent="0.25">
      <c r="A75" t="s">
        <v>159</v>
      </c>
      <c r="B75" t="s">
        <v>1</v>
      </c>
      <c r="C75" t="s">
        <v>2</v>
      </c>
      <c r="D75" t="s">
        <v>3</v>
      </c>
      <c r="E75" t="s">
        <v>160</v>
      </c>
      <c r="F75" t="s">
        <v>554</v>
      </c>
      <c r="H75">
        <v>1</v>
      </c>
    </row>
    <row r="76" spans="1:8" x14ac:dyDescent="0.25">
      <c r="A76" s="5" t="s">
        <v>161</v>
      </c>
      <c r="B76" s="5" t="s">
        <v>1</v>
      </c>
      <c r="C76" s="5" t="s">
        <v>2</v>
      </c>
      <c r="D76" s="5" t="s">
        <v>3</v>
      </c>
      <c r="E76" s="5" t="s">
        <v>162</v>
      </c>
      <c r="F76" s="5" t="s">
        <v>554</v>
      </c>
      <c r="H76">
        <v>1</v>
      </c>
    </row>
    <row r="77" spans="1:8" x14ac:dyDescent="0.25">
      <c r="A77" t="s">
        <v>161</v>
      </c>
      <c r="B77" t="s">
        <v>1</v>
      </c>
      <c r="C77" t="s">
        <v>2</v>
      </c>
      <c r="D77" t="s">
        <v>3</v>
      </c>
      <c r="E77" t="s">
        <v>162</v>
      </c>
      <c r="F77" t="s">
        <v>480</v>
      </c>
      <c r="H77">
        <f>1*(0.000015/0.00054)</f>
        <v>2.777777777777778E-2</v>
      </c>
    </row>
    <row r="78" spans="1:8" x14ac:dyDescent="0.25">
      <c r="A78" t="s">
        <v>163</v>
      </c>
      <c r="B78" t="s">
        <v>1</v>
      </c>
      <c r="C78" t="s">
        <v>2</v>
      </c>
      <c r="D78" t="s">
        <v>3</v>
      </c>
      <c r="E78" t="s">
        <v>164</v>
      </c>
      <c r="F78" t="s">
        <v>554</v>
      </c>
      <c r="H78">
        <v>1</v>
      </c>
    </row>
    <row r="79" spans="1:8" x14ac:dyDescent="0.25">
      <c r="A79" s="5" t="s">
        <v>165</v>
      </c>
      <c r="B79" s="5" t="s">
        <v>1</v>
      </c>
      <c r="C79" s="5" t="s">
        <v>2</v>
      </c>
      <c r="D79" s="5" t="s">
        <v>3</v>
      </c>
      <c r="E79" s="5" t="s">
        <v>166</v>
      </c>
      <c r="F79" s="5" t="s">
        <v>554</v>
      </c>
      <c r="H79">
        <v>1</v>
      </c>
    </row>
    <row r="80" spans="1:8" x14ac:dyDescent="0.25">
      <c r="A80" t="s">
        <v>165</v>
      </c>
      <c r="B80" t="s">
        <v>1</v>
      </c>
      <c r="C80" t="s">
        <v>2</v>
      </c>
      <c r="D80" t="s">
        <v>3</v>
      </c>
      <c r="E80" t="s">
        <v>166</v>
      </c>
      <c r="F80" t="s">
        <v>480</v>
      </c>
      <c r="H80">
        <f>1*(0.00015/0.00068)</f>
        <v>0.22058823529411761</v>
      </c>
    </row>
    <row r="81" spans="1:9" x14ac:dyDescent="0.25">
      <c r="A81" s="5" t="s">
        <v>167</v>
      </c>
      <c r="B81" s="5" t="s">
        <v>1</v>
      </c>
      <c r="C81" s="5" t="s">
        <v>2</v>
      </c>
      <c r="D81" s="5" t="s">
        <v>3</v>
      </c>
      <c r="E81" s="5" t="s">
        <v>168</v>
      </c>
      <c r="F81" s="5" t="s">
        <v>554</v>
      </c>
      <c r="H81">
        <v>1</v>
      </c>
    </row>
    <row r="82" spans="1:9" x14ac:dyDescent="0.25">
      <c r="A82" s="5" t="s">
        <v>169</v>
      </c>
      <c r="B82" s="5" t="s">
        <v>1</v>
      </c>
      <c r="C82" s="5" t="s">
        <v>2</v>
      </c>
      <c r="D82" s="5" t="s">
        <v>3</v>
      </c>
      <c r="E82" s="5" t="s">
        <v>170</v>
      </c>
      <c r="F82" s="5" t="s">
        <v>554</v>
      </c>
      <c r="H82">
        <v>1</v>
      </c>
    </row>
    <row r="83" spans="1:9" x14ac:dyDescent="0.25">
      <c r="A83" s="5" t="s">
        <v>171</v>
      </c>
      <c r="B83" s="5" t="s">
        <v>1</v>
      </c>
      <c r="C83" s="5" t="s">
        <v>2</v>
      </c>
      <c r="D83" s="5" t="s">
        <v>3</v>
      </c>
      <c r="E83" s="5" t="s">
        <v>172</v>
      </c>
      <c r="F83" s="5" t="s">
        <v>554</v>
      </c>
      <c r="H83">
        <v>1</v>
      </c>
    </row>
    <row r="84" spans="1:9" x14ac:dyDescent="0.25">
      <c r="A84" t="s">
        <v>171</v>
      </c>
      <c r="B84" t="s">
        <v>1</v>
      </c>
      <c r="C84" t="s">
        <v>2</v>
      </c>
      <c r="D84" t="s">
        <v>3</v>
      </c>
      <c r="E84" t="s">
        <v>172</v>
      </c>
      <c r="F84" t="s">
        <v>480</v>
      </c>
      <c r="H84">
        <f>1*(0.000076/0.000097)</f>
        <v>0.78350515463917525</v>
      </c>
    </row>
    <row r="85" spans="1:9" x14ac:dyDescent="0.25">
      <c r="A85" s="5" t="s">
        <v>173</v>
      </c>
      <c r="B85" s="5" t="s">
        <v>1</v>
      </c>
      <c r="C85" s="5" t="s">
        <v>2</v>
      </c>
      <c r="D85" s="5" t="s">
        <v>3</v>
      </c>
      <c r="E85" s="5" t="s">
        <v>174</v>
      </c>
      <c r="F85" s="5" t="s">
        <v>554</v>
      </c>
      <c r="H85">
        <v>1</v>
      </c>
    </row>
    <row r="86" spans="1:9" x14ac:dyDescent="0.25">
      <c r="A86" s="4" t="s">
        <v>181</v>
      </c>
      <c r="B86" s="4" t="s">
        <v>1</v>
      </c>
      <c r="C86" s="4" t="s">
        <v>2</v>
      </c>
      <c r="D86" s="4" t="s">
        <v>3</v>
      </c>
      <c r="E86" s="4" t="s">
        <v>182</v>
      </c>
      <c r="F86" s="4" t="s">
        <v>518</v>
      </c>
      <c r="H86">
        <v>1</v>
      </c>
      <c r="I86" t="s">
        <v>549</v>
      </c>
    </row>
    <row r="87" spans="1:9" x14ac:dyDescent="0.25">
      <c r="A87" s="4" t="s">
        <v>187</v>
      </c>
      <c r="B87" s="4" t="s">
        <v>1</v>
      </c>
      <c r="C87" s="4" t="s">
        <v>2</v>
      </c>
      <c r="D87" s="4" t="s">
        <v>3</v>
      </c>
      <c r="E87" s="4" t="s">
        <v>188</v>
      </c>
      <c r="F87" s="4" t="s">
        <v>519</v>
      </c>
      <c r="G87" s="4" t="s">
        <v>519</v>
      </c>
      <c r="H87" s="4">
        <v>1</v>
      </c>
      <c r="I87" t="s">
        <v>549</v>
      </c>
    </row>
    <row r="88" spans="1:9" x14ac:dyDescent="0.25">
      <c r="A88" s="5" t="s">
        <v>189</v>
      </c>
      <c r="B88" s="4" t="s">
        <v>1</v>
      </c>
      <c r="C88" s="4" t="s">
        <v>2</v>
      </c>
      <c r="D88" s="4" t="s">
        <v>3</v>
      </c>
      <c r="E88" s="4" t="s">
        <v>190</v>
      </c>
      <c r="F88" s="4" t="s">
        <v>489</v>
      </c>
      <c r="H88">
        <v>1</v>
      </c>
      <c r="I88" t="s">
        <v>550</v>
      </c>
    </row>
    <row r="89" spans="1:9" x14ac:dyDescent="0.25">
      <c r="A89" t="s">
        <v>189</v>
      </c>
      <c r="B89" t="s">
        <v>1</v>
      </c>
      <c r="C89" t="s">
        <v>2</v>
      </c>
      <c r="D89" t="s">
        <v>3</v>
      </c>
      <c r="E89" t="s">
        <v>190</v>
      </c>
      <c r="F89" t="s">
        <v>538</v>
      </c>
      <c r="H89">
        <v>1</v>
      </c>
    </row>
    <row r="90" spans="1:9" x14ac:dyDescent="0.25">
      <c r="A90" t="s">
        <v>189</v>
      </c>
      <c r="B90" t="s">
        <v>1</v>
      </c>
      <c r="C90" t="s">
        <v>2</v>
      </c>
      <c r="D90" t="s">
        <v>3</v>
      </c>
      <c r="E90" t="s">
        <v>190</v>
      </c>
      <c r="F90" t="s">
        <v>540</v>
      </c>
      <c r="H90">
        <v>1</v>
      </c>
    </row>
    <row r="91" spans="1:9" x14ac:dyDescent="0.25">
      <c r="A91" t="s">
        <v>189</v>
      </c>
      <c r="B91" t="s">
        <v>1</v>
      </c>
      <c r="C91" t="s">
        <v>2</v>
      </c>
      <c r="D91" t="s">
        <v>3</v>
      </c>
      <c r="E91" t="s">
        <v>190</v>
      </c>
      <c r="F91" t="s">
        <v>480</v>
      </c>
      <c r="H91">
        <v>1</v>
      </c>
    </row>
    <row r="92" spans="1:9" x14ac:dyDescent="0.25">
      <c r="A92" t="s">
        <v>189</v>
      </c>
      <c r="B92" t="s">
        <v>1</v>
      </c>
      <c r="C92" t="s">
        <v>2</v>
      </c>
      <c r="D92" t="s">
        <v>3</v>
      </c>
      <c r="E92" t="s">
        <v>190</v>
      </c>
      <c r="F92" t="s">
        <v>481</v>
      </c>
      <c r="H92">
        <v>1</v>
      </c>
    </row>
    <row r="93" spans="1:9" x14ac:dyDescent="0.25">
      <c r="A93" s="4" t="s">
        <v>191</v>
      </c>
      <c r="B93" s="4" t="s">
        <v>1</v>
      </c>
      <c r="C93" s="4" t="s">
        <v>2</v>
      </c>
      <c r="D93" s="4" t="s">
        <v>3</v>
      </c>
      <c r="E93" s="4" t="s">
        <v>192</v>
      </c>
      <c r="F93" s="4" t="s">
        <v>489</v>
      </c>
      <c r="H93">
        <v>1</v>
      </c>
      <c r="I93" t="s">
        <v>550</v>
      </c>
    </row>
    <row r="94" spans="1:9" x14ac:dyDescent="0.25">
      <c r="A94" s="4" t="s">
        <v>193</v>
      </c>
      <c r="B94" s="4" t="s">
        <v>1</v>
      </c>
      <c r="C94" s="4" t="s">
        <v>2</v>
      </c>
      <c r="D94" s="4" t="s">
        <v>3</v>
      </c>
      <c r="E94" s="4" t="s">
        <v>194</v>
      </c>
      <c r="F94" s="4" t="s">
        <v>490</v>
      </c>
      <c r="G94" s="4" t="s">
        <v>525</v>
      </c>
      <c r="H94" s="4">
        <v>1</v>
      </c>
      <c r="I94" t="s">
        <v>550</v>
      </c>
    </row>
    <row r="95" spans="1:9" x14ac:dyDescent="0.25">
      <c r="A95" s="5" t="s">
        <v>195</v>
      </c>
      <c r="B95" s="5" t="s">
        <v>1</v>
      </c>
      <c r="C95" s="5" t="s">
        <v>2</v>
      </c>
      <c r="D95" s="5" t="s">
        <v>3</v>
      </c>
      <c r="E95" s="5" t="s">
        <v>196</v>
      </c>
      <c r="F95" s="4" t="s">
        <v>537</v>
      </c>
      <c r="H95">
        <v>1</v>
      </c>
      <c r="I95" t="s">
        <v>549</v>
      </c>
    </row>
    <row r="96" spans="1:9" x14ac:dyDescent="0.25">
      <c r="A96" s="5" t="s">
        <v>197</v>
      </c>
      <c r="B96" s="5" t="s">
        <v>1</v>
      </c>
      <c r="C96" s="5" t="s">
        <v>2</v>
      </c>
      <c r="D96" s="5" t="s">
        <v>3</v>
      </c>
      <c r="E96" s="5" t="s">
        <v>198</v>
      </c>
      <c r="F96" s="4" t="s">
        <v>537</v>
      </c>
      <c r="H96">
        <v>1</v>
      </c>
      <c r="I96" t="s">
        <v>549</v>
      </c>
    </row>
    <row r="97" spans="1:9" x14ac:dyDescent="0.25">
      <c r="A97" s="4" t="s">
        <v>199</v>
      </c>
      <c r="B97" s="4" t="s">
        <v>1</v>
      </c>
      <c r="C97" s="4" t="s">
        <v>2</v>
      </c>
      <c r="D97" s="4" t="s">
        <v>3</v>
      </c>
      <c r="E97" s="4" t="s">
        <v>200</v>
      </c>
      <c r="F97" s="4" t="s">
        <v>537</v>
      </c>
      <c r="H97">
        <v>1</v>
      </c>
      <c r="I97" t="s">
        <v>549</v>
      </c>
    </row>
    <row r="98" spans="1:9" x14ac:dyDescent="0.25">
      <c r="A98" s="5" t="s">
        <v>209</v>
      </c>
      <c r="B98" t="s">
        <v>1</v>
      </c>
      <c r="C98" t="s">
        <v>2</v>
      </c>
      <c r="D98" t="s">
        <v>3</v>
      </c>
      <c r="E98" t="s">
        <v>210</v>
      </c>
      <c r="F98" s="4" t="s">
        <v>492</v>
      </c>
      <c r="G98" s="4" t="s">
        <v>520</v>
      </c>
      <c r="H98" s="4">
        <v>1</v>
      </c>
      <c r="I98" t="s">
        <v>550</v>
      </c>
    </row>
    <row r="99" spans="1:9" x14ac:dyDescent="0.25">
      <c r="A99" s="4" t="s">
        <v>211</v>
      </c>
      <c r="B99" s="4" t="s">
        <v>1</v>
      </c>
      <c r="C99" s="4" t="s">
        <v>2</v>
      </c>
      <c r="D99" s="4" t="s">
        <v>3</v>
      </c>
      <c r="E99" s="4" t="s">
        <v>212</v>
      </c>
      <c r="F99" s="4" t="s">
        <v>492</v>
      </c>
      <c r="G99" s="4" t="s">
        <v>520</v>
      </c>
      <c r="H99" s="4">
        <v>1</v>
      </c>
      <c r="I99" t="s">
        <v>550</v>
      </c>
    </row>
    <row r="100" spans="1:9" x14ac:dyDescent="0.25">
      <c r="A100" s="5" t="s">
        <v>215</v>
      </c>
      <c r="B100" s="4" t="s">
        <v>1</v>
      </c>
      <c r="C100" s="4" t="s">
        <v>2</v>
      </c>
      <c r="D100" s="4" t="s">
        <v>3</v>
      </c>
      <c r="E100" s="4" t="s">
        <v>216</v>
      </c>
      <c r="F100" s="4" t="s">
        <v>538</v>
      </c>
      <c r="H100">
        <v>1</v>
      </c>
      <c r="I100" t="s">
        <v>549</v>
      </c>
    </row>
    <row r="101" spans="1:9" x14ac:dyDescent="0.25">
      <c r="A101" t="s">
        <v>215</v>
      </c>
      <c r="B101" t="s">
        <v>1</v>
      </c>
      <c r="C101" t="s">
        <v>2</v>
      </c>
      <c r="D101" t="s">
        <v>3</v>
      </c>
      <c r="E101" t="s">
        <v>216</v>
      </c>
      <c r="F101" t="s">
        <v>540</v>
      </c>
      <c r="H101">
        <v>1</v>
      </c>
    </row>
    <row r="102" spans="1:9" x14ac:dyDescent="0.25">
      <c r="A102" t="s">
        <v>215</v>
      </c>
      <c r="B102" t="s">
        <v>1</v>
      </c>
      <c r="C102" t="s">
        <v>2</v>
      </c>
      <c r="D102" t="s">
        <v>3</v>
      </c>
      <c r="E102" t="s">
        <v>216</v>
      </c>
      <c r="F102" t="s">
        <v>480</v>
      </c>
      <c r="H102">
        <v>1</v>
      </c>
    </row>
    <row r="103" spans="1:9" x14ac:dyDescent="0.25">
      <c r="A103" t="s">
        <v>215</v>
      </c>
      <c r="B103" t="s">
        <v>1</v>
      </c>
      <c r="C103" t="s">
        <v>2</v>
      </c>
      <c r="D103" t="s">
        <v>3</v>
      </c>
      <c r="E103" t="s">
        <v>216</v>
      </c>
      <c r="F103" t="s">
        <v>481</v>
      </c>
      <c r="H103">
        <v>1</v>
      </c>
    </row>
    <row r="104" spans="1:9" x14ac:dyDescent="0.25">
      <c r="A104" t="s">
        <v>215</v>
      </c>
      <c r="B104" t="s">
        <v>1</v>
      </c>
      <c r="C104" t="s">
        <v>2</v>
      </c>
      <c r="D104" t="s">
        <v>3</v>
      </c>
      <c r="E104" t="s">
        <v>216</v>
      </c>
      <c r="F104" t="s">
        <v>489</v>
      </c>
      <c r="H104">
        <v>1</v>
      </c>
    </row>
    <row r="105" spans="1:9" x14ac:dyDescent="0.25">
      <c r="A105" s="4" t="s">
        <v>217</v>
      </c>
      <c r="B105" s="4" t="s">
        <v>1</v>
      </c>
      <c r="C105" s="4" t="s">
        <v>2</v>
      </c>
      <c r="D105" s="4" t="s">
        <v>3</v>
      </c>
      <c r="E105" s="4" t="s">
        <v>218</v>
      </c>
      <c r="F105" s="4" t="s">
        <v>538</v>
      </c>
      <c r="H105">
        <v>1</v>
      </c>
      <c r="I105" t="s">
        <v>549</v>
      </c>
    </row>
    <row r="106" spans="1:9" x14ac:dyDescent="0.25">
      <c r="A106" s="5" t="s">
        <v>219</v>
      </c>
      <c r="B106" s="4" t="s">
        <v>1</v>
      </c>
      <c r="C106" s="4" t="s">
        <v>2</v>
      </c>
      <c r="D106" s="4" t="s">
        <v>3</v>
      </c>
      <c r="E106" s="4" t="s">
        <v>220</v>
      </c>
      <c r="F106" s="4" t="s">
        <v>538</v>
      </c>
      <c r="H106">
        <v>1</v>
      </c>
      <c r="I106" t="s">
        <v>549</v>
      </c>
    </row>
    <row r="107" spans="1:9" x14ac:dyDescent="0.25">
      <c r="A107" s="5" t="s">
        <v>221</v>
      </c>
      <c r="B107" s="4" t="s">
        <v>1</v>
      </c>
      <c r="C107" s="4" t="s">
        <v>2</v>
      </c>
      <c r="D107" s="4" t="s">
        <v>3</v>
      </c>
      <c r="E107" s="4" t="s">
        <v>222</v>
      </c>
      <c r="F107" s="4" t="s">
        <v>538</v>
      </c>
      <c r="H107">
        <v>1</v>
      </c>
      <c r="I107" t="s">
        <v>549</v>
      </c>
    </row>
    <row r="108" spans="1:9" x14ac:dyDescent="0.25">
      <c r="A108" s="4" t="s">
        <v>223</v>
      </c>
      <c r="B108" s="4" t="s">
        <v>1</v>
      </c>
      <c r="C108" s="4" t="s">
        <v>2</v>
      </c>
      <c r="D108" s="4" t="s">
        <v>3</v>
      </c>
      <c r="E108" s="4" t="s">
        <v>224</v>
      </c>
      <c r="F108" s="4" t="s">
        <v>493</v>
      </c>
      <c r="H108">
        <v>1</v>
      </c>
      <c r="I108" t="s">
        <v>550</v>
      </c>
    </row>
    <row r="109" spans="1:9" x14ac:dyDescent="0.25">
      <c r="A109" s="4" t="s">
        <v>225</v>
      </c>
      <c r="B109" s="4" t="s">
        <v>1</v>
      </c>
      <c r="C109" s="4" t="s">
        <v>2</v>
      </c>
      <c r="D109" s="4" t="s">
        <v>3</v>
      </c>
      <c r="E109" s="4" t="s">
        <v>226</v>
      </c>
      <c r="F109" s="4" t="s">
        <v>493</v>
      </c>
      <c r="H109">
        <v>1</v>
      </c>
      <c r="I109" t="s">
        <v>550</v>
      </c>
    </row>
    <row r="110" spans="1:9" x14ac:dyDescent="0.25">
      <c r="A110" s="4" t="s">
        <v>227</v>
      </c>
      <c r="B110" s="4" t="s">
        <v>1</v>
      </c>
      <c r="C110" s="4" t="s">
        <v>2</v>
      </c>
      <c r="D110" s="4" t="s">
        <v>3</v>
      </c>
      <c r="E110" s="4" t="s">
        <v>228</v>
      </c>
      <c r="F110" s="4" t="s">
        <v>519</v>
      </c>
      <c r="G110" s="4" t="s">
        <v>519</v>
      </c>
      <c r="H110" s="4">
        <v>1</v>
      </c>
      <c r="I110" t="s">
        <v>549</v>
      </c>
    </row>
    <row r="111" spans="1:9" x14ac:dyDescent="0.25">
      <c r="A111" s="5" t="s">
        <v>229</v>
      </c>
      <c r="B111" s="5" t="s">
        <v>1</v>
      </c>
      <c r="C111" s="5" t="s">
        <v>2</v>
      </c>
      <c r="D111" s="5" t="s">
        <v>3</v>
      </c>
      <c r="E111" s="5" t="s">
        <v>230</v>
      </c>
      <c r="F111" s="4" t="s">
        <v>521</v>
      </c>
      <c r="H111">
        <v>1</v>
      </c>
      <c r="I111" t="s">
        <v>549</v>
      </c>
    </row>
    <row r="112" spans="1:9" x14ac:dyDescent="0.25">
      <c r="A112" s="5" t="s">
        <v>231</v>
      </c>
      <c r="B112" s="5" t="s">
        <v>1</v>
      </c>
      <c r="C112" s="5" t="s">
        <v>2</v>
      </c>
      <c r="D112" s="5" t="s">
        <v>3</v>
      </c>
      <c r="E112" s="5" t="s">
        <v>232</v>
      </c>
      <c r="F112" s="4" t="s">
        <v>521</v>
      </c>
      <c r="H112">
        <v>1</v>
      </c>
      <c r="I112" t="s">
        <v>549</v>
      </c>
    </row>
    <row r="113" spans="1:9" x14ac:dyDescent="0.25">
      <c r="A113" s="4" t="s">
        <v>233</v>
      </c>
      <c r="B113" s="4" t="s">
        <v>1</v>
      </c>
      <c r="C113" s="4" t="s">
        <v>2</v>
      </c>
      <c r="D113" s="4" t="s">
        <v>3</v>
      </c>
      <c r="E113" s="4" t="s">
        <v>234</v>
      </c>
      <c r="F113" s="4" t="s">
        <v>521</v>
      </c>
      <c r="H113">
        <v>1</v>
      </c>
      <c r="I113" t="s">
        <v>549</v>
      </c>
    </row>
    <row r="114" spans="1:9" x14ac:dyDescent="0.25">
      <c r="A114" s="5" t="s">
        <v>235</v>
      </c>
      <c r="B114" s="5" t="s">
        <v>1</v>
      </c>
      <c r="C114" s="5" t="s">
        <v>2</v>
      </c>
      <c r="D114" s="5" t="s">
        <v>3</v>
      </c>
      <c r="E114" s="5" t="s">
        <v>236</v>
      </c>
      <c r="F114" s="4" t="s">
        <v>494</v>
      </c>
      <c r="H114">
        <v>1</v>
      </c>
      <c r="I114" t="s">
        <v>550</v>
      </c>
    </row>
    <row r="115" spans="1:9" x14ac:dyDescent="0.25">
      <c r="A115" s="4" t="s">
        <v>237</v>
      </c>
      <c r="B115" s="4" t="s">
        <v>1</v>
      </c>
      <c r="C115" s="4" t="s">
        <v>2</v>
      </c>
      <c r="D115" s="4" t="s">
        <v>3</v>
      </c>
      <c r="E115" s="4" t="s">
        <v>238</v>
      </c>
      <c r="F115" s="4" t="s">
        <v>494</v>
      </c>
      <c r="H115">
        <v>1</v>
      </c>
      <c r="I115" t="s">
        <v>550</v>
      </c>
    </row>
    <row r="116" spans="1:9" x14ac:dyDescent="0.25">
      <c r="A116" s="4" t="s">
        <v>241</v>
      </c>
      <c r="B116" s="4" t="s">
        <v>1</v>
      </c>
      <c r="C116" s="4" t="s">
        <v>2</v>
      </c>
      <c r="D116" s="4" t="s">
        <v>3</v>
      </c>
      <c r="E116" s="4" t="s">
        <v>242</v>
      </c>
      <c r="F116" s="4" t="s">
        <v>536</v>
      </c>
      <c r="G116" s="4" t="s">
        <v>522</v>
      </c>
      <c r="H116" s="4">
        <v>1</v>
      </c>
      <c r="I116" t="s">
        <v>549</v>
      </c>
    </row>
    <row r="117" spans="1:9" x14ac:dyDescent="0.25">
      <c r="A117" s="5" t="s">
        <v>243</v>
      </c>
      <c r="B117" s="5" t="s">
        <v>1</v>
      </c>
      <c r="C117" s="5" t="s">
        <v>2</v>
      </c>
      <c r="D117" s="5" t="s">
        <v>3</v>
      </c>
      <c r="E117" s="5" t="s">
        <v>244</v>
      </c>
      <c r="F117" s="5" t="s">
        <v>539</v>
      </c>
      <c r="H117">
        <v>1</v>
      </c>
      <c r="I117" t="s">
        <v>549</v>
      </c>
    </row>
    <row r="118" spans="1:9" x14ac:dyDescent="0.25">
      <c r="A118" t="s">
        <v>243</v>
      </c>
      <c r="B118" t="s">
        <v>1</v>
      </c>
      <c r="C118" t="s">
        <v>2</v>
      </c>
      <c r="D118" t="s">
        <v>3</v>
      </c>
      <c r="E118" t="s">
        <v>244</v>
      </c>
      <c r="F118" t="s">
        <v>535</v>
      </c>
      <c r="H118">
        <f>1*(1.83/0.0082)</f>
        <v>223.17073170731706</v>
      </c>
    </row>
    <row r="119" spans="1:9" x14ac:dyDescent="0.25">
      <c r="A119" s="5" t="s">
        <v>245</v>
      </c>
      <c r="B119" s="5" t="s">
        <v>1</v>
      </c>
      <c r="C119" s="5" t="s">
        <v>2</v>
      </c>
      <c r="D119" s="5" t="s">
        <v>3</v>
      </c>
      <c r="E119" s="5" t="s">
        <v>246</v>
      </c>
      <c r="F119" s="5" t="s">
        <v>539</v>
      </c>
      <c r="H119">
        <v>1</v>
      </c>
      <c r="I119" t="s">
        <v>549</v>
      </c>
    </row>
    <row r="120" spans="1:9" x14ac:dyDescent="0.25">
      <c r="A120" t="s">
        <v>245</v>
      </c>
      <c r="B120" t="s">
        <v>1</v>
      </c>
      <c r="C120" t="s">
        <v>2</v>
      </c>
      <c r="D120" t="s">
        <v>3</v>
      </c>
      <c r="E120" t="s">
        <v>246</v>
      </c>
      <c r="F120" t="s">
        <v>535</v>
      </c>
      <c r="H120">
        <f>1*(0.81/0.0082)</f>
        <v>98.780487804878049</v>
      </c>
    </row>
    <row r="121" spans="1:9" x14ac:dyDescent="0.25">
      <c r="A121" s="5" t="s">
        <v>247</v>
      </c>
      <c r="B121" s="5" t="s">
        <v>1</v>
      </c>
      <c r="C121" s="5" t="s">
        <v>2</v>
      </c>
      <c r="D121" s="5" t="s">
        <v>3</v>
      </c>
      <c r="E121" s="5" t="s">
        <v>248</v>
      </c>
      <c r="F121" s="5" t="s">
        <v>539</v>
      </c>
      <c r="H121">
        <v>1</v>
      </c>
      <c r="I121" t="s">
        <v>549</v>
      </c>
    </row>
    <row r="122" spans="1:9" x14ac:dyDescent="0.25">
      <c r="A122" t="s">
        <v>247</v>
      </c>
      <c r="B122" t="s">
        <v>1</v>
      </c>
      <c r="C122" t="s">
        <v>2</v>
      </c>
      <c r="D122" t="s">
        <v>3</v>
      </c>
      <c r="E122" t="s">
        <v>248</v>
      </c>
      <c r="F122" t="s">
        <v>535</v>
      </c>
      <c r="H122">
        <f>1*(0.27/0.0082)</f>
        <v>32.926829268292686</v>
      </c>
    </row>
    <row r="123" spans="1:9" x14ac:dyDescent="0.25">
      <c r="A123" s="5" t="s">
        <v>249</v>
      </c>
      <c r="B123" s="5" t="s">
        <v>1</v>
      </c>
      <c r="C123" s="5" t="s">
        <v>2</v>
      </c>
      <c r="D123" s="5" t="s">
        <v>3</v>
      </c>
      <c r="E123" s="5" t="s">
        <v>250</v>
      </c>
      <c r="F123" s="5" t="s">
        <v>539</v>
      </c>
      <c r="H123">
        <v>1</v>
      </c>
      <c r="I123" t="s">
        <v>549</v>
      </c>
    </row>
    <row r="124" spans="1:9" x14ac:dyDescent="0.25">
      <c r="A124" t="s">
        <v>249</v>
      </c>
      <c r="B124" t="s">
        <v>1</v>
      </c>
      <c r="C124" t="s">
        <v>2</v>
      </c>
      <c r="D124" t="s">
        <v>3</v>
      </c>
      <c r="E124" t="s">
        <v>250</v>
      </c>
      <c r="F124" t="s">
        <v>535</v>
      </c>
      <c r="H124">
        <f>1*(0.22/0.0082)</f>
        <v>26.829268292682926</v>
      </c>
    </row>
    <row r="125" spans="1:9" x14ac:dyDescent="0.25">
      <c r="A125" s="5" t="s">
        <v>251</v>
      </c>
      <c r="B125" s="5" t="s">
        <v>1</v>
      </c>
      <c r="C125" s="5" t="s">
        <v>2</v>
      </c>
      <c r="D125" s="5" t="s">
        <v>3</v>
      </c>
      <c r="E125" s="5" t="s">
        <v>252</v>
      </c>
      <c r="F125" s="5" t="s">
        <v>539</v>
      </c>
      <c r="H125">
        <v>1</v>
      </c>
      <c r="I125" t="s">
        <v>549</v>
      </c>
    </row>
    <row r="126" spans="1:9" x14ac:dyDescent="0.25">
      <c r="A126" t="s">
        <v>251</v>
      </c>
      <c r="B126" t="s">
        <v>1</v>
      </c>
      <c r="C126" t="s">
        <v>2</v>
      </c>
      <c r="D126" t="s">
        <v>3</v>
      </c>
      <c r="E126" t="s">
        <v>252</v>
      </c>
      <c r="F126" t="s">
        <v>535</v>
      </c>
      <c r="H126">
        <f>1*(0.36/0.0082)</f>
        <v>43.90243902439024</v>
      </c>
    </row>
    <row r="127" spans="1:9" x14ac:dyDescent="0.25">
      <c r="A127" s="5" t="s">
        <v>253</v>
      </c>
      <c r="B127" s="5" t="s">
        <v>1</v>
      </c>
      <c r="C127" s="5" t="s">
        <v>2</v>
      </c>
      <c r="D127" s="5" t="s">
        <v>3</v>
      </c>
      <c r="E127" s="5" t="s">
        <v>254</v>
      </c>
      <c r="F127" s="5" t="s">
        <v>539</v>
      </c>
      <c r="H127">
        <v>1</v>
      </c>
      <c r="I127" t="s">
        <v>549</v>
      </c>
    </row>
    <row r="128" spans="1:9" x14ac:dyDescent="0.25">
      <c r="A128" t="s">
        <v>253</v>
      </c>
      <c r="B128" t="s">
        <v>1</v>
      </c>
      <c r="C128" t="s">
        <v>2</v>
      </c>
      <c r="D128" t="s">
        <v>3</v>
      </c>
      <c r="E128" t="s">
        <v>254</v>
      </c>
      <c r="F128" t="s">
        <v>535</v>
      </c>
      <c r="H128">
        <f>1*(0.39/0.0082)</f>
        <v>47.560975609756092</v>
      </c>
    </row>
    <row r="129" spans="1:9" x14ac:dyDescent="0.25">
      <c r="A129" s="5" t="s">
        <v>255</v>
      </c>
      <c r="B129" s="5" t="s">
        <v>1</v>
      </c>
      <c r="C129" s="5" t="s">
        <v>2</v>
      </c>
      <c r="D129" s="5" t="s">
        <v>3</v>
      </c>
      <c r="E129" s="5" t="s">
        <v>256</v>
      </c>
      <c r="F129" s="5" t="s">
        <v>539</v>
      </c>
      <c r="H129">
        <v>1</v>
      </c>
      <c r="I129" t="s">
        <v>549</v>
      </c>
    </row>
    <row r="130" spans="1:9" x14ac:dyDescent="0.25">
      <c r="A130" t="s">
        <v>255</v>
      </c>
      <c r="B130" t="s">
        <v>1</v>
      </c>
      <c r="C130" t="s">
        <v>2</v>
      </c>
      <c r="D130" t="s">
        <v>3</v>
      </c>
      <c r="E130" t="s">
        <v>256</v>
      </c>
      <c r="F130" t="s">
        <v>535</v>
      </c>
      <c r="H130">
        <f>1*(0.36/0.041)</f>
        <v>8.7804878048780477</v>
      </c>
    </row>
    <row r="131" spans="1:9" x14ac:dyDescent="0.25">
      <c r="A131" s="4" t="s">
        <v>257</v>
      </c>
      <c r="B131" s="4" t="s">
        <v>1</v>
      </c>
      <c r="C131" s="4" t="s">
        <v>2</v>
      </c>
      <c r="D131" s="4" t="s">
        <v>3</v>
      </c>
      <c r="E131" s="4" t="s">
        <v>258</v>
      </c>
      <c r="F131" s="5" t="s">
        <v>539</v>
      </c>
      <c r="H131">
        <v>1</v>
      </c>
      <c r="I131" t="s">
        <v>549</v>
      </c>
    </row>
    <row r="132" spans="1:9" x14ac:dyDescent="0.25">
      <c r="A132" s="5" t="s">
        <v>259</v>
      </c>
      <c r="B132" s="4" t="s">
        <v>1</v>
      </c>
      <c r="C132" s="4" t="s">
        <v>2</v>
      </c>
      <c r="D132" s="4" t="s">
        <v>3</v>
      </c>
      <c r="E132" s="4" t="s">
        <v>260</v>
      </c>
      <c r="F132" s="4" t="s">
        <v>495</v>
      </c>
      <c r="G132" s="4" t="s">
        <v>520</v>
      </c>
      <c r="H132" s="4">
        <v>1</v>
      </c>
      <c r="I132" t="s">
        <v>550</v>
      </c>
    </row>
    <row r="133" spans="1:9" x14ac:dyDescent="0.25">
      <c r="A133" s="4" t="s">
        <v>261</v>
      </c>
      <c r="B133" s="4" t="s">
        <v>1</v>
      </c>
      <c r="C133" s="4" t="s">
        <v>2</v>
      </c>
      <c r="D133" s="4" t="s">
        <v>3</v>
      </c>
      <c r="E133" s="4" t="s">
        <v>262</v>
      </c>
      <c r="F133" s="4" t="s">
        <v>495</v>
      </c>
      <c r="G133" s="4" t="s">
        <v>520</v>
      </c>
      <c r="H133" s="4">
        <v>1</v>
      </c>
      <c r="I133" t="s">
        <v>550</v>
      </c>
    </row>
    <row r="134" spans="1:9" x14ac:dyDescent="0.25">
      <c r="A134" s="5" t="s">
        <v>263</v>
      </c>
      <c r="B134" s="5" t="s">
        <v>1</v>
      </c>
      <c r="C134" s="5" t="s">
        <v>2</v>
      </c>
      <c r="D134" s="5" t="s">
        <v>3</v>
      </c>
      <c r="E134" s="5" t="s">
        <v>264</v>
      </c>
      <c r="F134" s="4" t="s">
        <v>496</v>
      </c>
      <c r="H134">
        <v>1</v>
      </c>
      <c r="I134" t="s">
        <v>550</v>
      </c>
    </row>
    <row r="135" spans="1:9" x14ac:dyDescent="0.25">
      <c r="A135" t="s">
        <v>263</v>
      </c>
      <c r="B135" t="s">
        <v>1</v>
      </c>
      <c r="C135" t="s">
        <v>2</v>
      </c>
      <c r="D135" t="s">
        <v>3</v>
      </c>
      <c r="E135" t="s">
        <v>264</v>
      </c>
      <c r="F135" t="s">
        <v>497</v>
      </c>
      <c r="G135" t="s">
        <v>525</v>
      </c>
      <c r="H135">
        <f>1*(0.00025/2.3)</f>
        <v>1.0869565217391305E-4</v>
      </c>
    </row>
    <row r="136" spans="1:9" x14ac:dyDescent="0.25">
      <c r="A136" t="s">
        <v>263</v>
      </c>
      <c r="B136" t="s">
        <v>1</v>
      </c>
      <c r="C136" t="s">
        <v>2</v>
      </c>
      <c r="D136" t="s">
        <v>3</v>
      </c>
      <c r="E136" t="s">
        <v>264</v>
      </c>
      <c r="F136" t="s">
        <v>555</v>
      </c>
      <c r="G136" t="s">
        <v>525</v>
      </c>
      <c r="H136">
        <f>1*(0.00073/2.3)</f>
        <v>3.1739130434782611E-4</v>
      </c>
    </row>
    <row r="137" spans="1:9" x14ac:dyDescent="0.25">
      <c r="A137" t="s">
        <v>263</v>
      </c>
      <c r="B137" t="s">
        <v>1</v>
      </c>
      <c r="C137" t="s">
        <v>2</v>
      </c>
      <c r="D137" t="s">
        <v>3</v>
      </c>
      <c r="E137" t="s">
        <v>264</v>
      </c>
      <c r="F137" t="s">
        <v>556</v>
      </c>
      <c r="G137" t="s">
        <v>525</v>
      </c>
      <c r="H137">
        <f>1*(0.00002/2.3)</f>
        <v>8.6956521739130444E-6</v>
      </c>
    </row>
    <row r="138" spans="1:9" x14ac:dyDescent="0.25">
      <c r="A138" t="s">
        <v>263</v>
      </c>
      <c r="B138" t="s">
        <v>1</v>
      </c>
      <c r="C138" t="s">
        <v>2</v>
      </c>
      <c r="D138" t="s">
        <v>3</v>
      </c>
      <c r="E138" t="s">
        <v>264</v>
      </c>
      <c r="F138" t="s">
        <v>535</v>
      </c>
      <c r="H138">
        <f>1*(3.2/2.3)</f>
        <v>1.3913043478260871</v>
      </c>
    </row>
    <row r="139" spans="1:9" x14ac:dyDescent="0.25">
      <c r="A139" s="5" t="s">
        <v>265</v>
      </c>
      <c r="B139" s="5" t="s">
        <v>1</v>
      </c>
      <c r="C139" s="5" t="s">
        <v>2</v>
      </c>
      <c r="D139" s="5" t="s">
        <v>3</v>
      </c>
      <c r="E139" s="5" t="s">
        <v>266</v>
      </c>
      <c r="F139" s="4" t="s">
        <v>496</v>
      </c>
      <c r="H139">
        <v>1</v>
      </c>
      <c r="I139" t="s">
        <v>550</v>
      </c>
    </row>
    <row r="140" spans="1:9" x14ac:dyDescent="0.25">
      <c r="A140" t="s">
        <v>265</v>
      </c>
      <c r="B140" t="s">
        <v>1</v>
      </c>
      <c r="C140" t="s">
        <v>2</v>
      </c>
      <c r="D140" t="s">
        <v>3</v>
      </c>
      <c r="E140" t="s">
        <v>266</v>
      </c>
      <c r="F140" t="s">
        <v>497</v>
      </c>
      <c r="G140" t="s">
        <v>525</v>
      </c>
      <c r="H140">
        <f>1*(0.00048/0.037)</f>
        <v>1.2972972972972974E-2</v>
      </c>
    </row>
    <row r="141" spans="1:9" x14ac:dyDescent="0.25">
      <c r="A141" t="s">
        <v>265</v>
      </c>
      <c r="B141" t="s">
        <v>1</v>
      </c>
      <c r="C141" t="s">
        <v>2</v>
      </c>
      <c r="D141" t="s">
        <v>3</v>
      </c>
      <c r="E141" t="s">
        <v>266</v>
      </c>
      <c r="F141" t="s">
        <v>555</v>
      </c>
      <c r="G141" t="s">
        <v>525</v>
      </c>
      <c r="H141">
        <f>1*(0.0002/0.037)</f>
        <v>5.4054054054054057E-3</v>
      </c>
    </row>
    <row r="142" spans="1:9" x14ac:dyDescent="0.25">
      <c r="A142" t="s">
        <v>265</v>
      </c>
      <c r="B142" t="s">
        <v>1</v>
      </c>
      <c r="C142" t="s">
        <v>2</v>
      </c>
      <c r="D142" t="s">
        <v>3</v>
      </c>
      <c r="E142" t="s">
        <v>266</v>
      </c>
      <c r="F142" t="s">
        <v>556</v>
      </c>
      <c r="G142" t="s">
        <v>525</v>
      </c>
      <c r="H142">
        <f>1*(0.000024/0.037)</f>
        <v>6.4864864864864872E-4</v>
      </c>
    </row>
    <row r="143" spans="1:9" x14ac:dyDescent="0.25">
      <c r="A143" t="s">
        <v>265</v>
      </c>
      <c r="B143" t="s">
        <v>1</v>
      </c>
      <c r="C143" t="s">
        <v>2</v>
      </c>
      <c r="D143" t="s">
        <v>3</v>
      </c>
      <c r="E143" t="s">
        <v>266</v>
      </c>
      <c r="F143" t="s">
        <v>535</v>
      </c>
      <c r="H143">
        <f>1*(0.052/0.037)</f>
        <v>1.4054054054054055</v>
      </c>
    </row>
    <row r="144" spans="1:9" x14ac:dyDescent="0.25">
      <c r="A144" s="5" t="s">
        <v>267</v>
      </c>
      <c r="B144" s="5" t="s">
        <v>1</v>
      </c>
      <c r="C144" s="5" t="s">
        <v>2</v>
      </c>
      <c r="D144" s="5" t="s">
        <v>3</v>
      </c>
      <c r="E144" s="5" t="s">
        <v>268</v>
      </c>
      <c r="F144" s="4" t="s">
        <v>496</v>
      </c>
      <c r="H144">
        <v>1</v>
      </c>
      <c r="I144" t="s">
        <v>550</v>
      </c>
    </row>
    <row r="145" spans="1:9" x14ac:dyDescent="0.25">
      <c r="A145" t="s">
        <v>267</v>
      </c>
      <c r="B145" t="s">
        <v>1</v>
      </c>
      <c r="C145" t="s">
        <v>2</v>
      </c>
      <c r="D145" t="s">
        <v>3</v>
      </c>
      <c r="E145" t="s">
        <v>268</v>
      </c>
      <c r="F145" t="s">
        <v>535</v>
      </c>
      <c r="H145">
        <v>1</v>
      </c>
    </row>
    <row r="146" spans="1:9" x14ac:dyDescent="0.25">
      <c r="A146" s="5" t="s">
        <v>269</v>
      </c>
      <c r="B146" s="5" t="s">
        <v>1</v>
      </c>
      <c r="C146" s="5" t="s">
        <v>2</v>
      </c>
      <c r="D146" s="5" t="s">
        <v>3</v>
      </c>
      <c r="E146" s="5" t="s">
        <v>270</v>
      </c>
      <c r="F146" s="4" t="s">
        <v>496</v>
      </c>
      <c r="H146">
        <v>1</v>
      </c>
      <c r="I146" t="s">
        <v>550</v>
      </c>
    </row>
    <row r="147" spans="1:9" x14ac:dyDescent="0.25">
      <c r="A147" s="4" t="s">
        <v>271</v>
      </c>
      <c r="B147" s="4" t="s">
        <v>1</v>
      </c>
      <c r="C147" s="4" t="s">
        <v>2</v>
      </c>
      <c r="D147" s="4" t="s">
        <v>3</v>
      </c>
      <c r="E147" s="4" t="s">
        <v>272</v>
      </c>
      <c r="F147" s="4" t="s">
        <v>496</v>
      </c>
      <c r="H147">
        <v>1</v>
      </c>
      <c r="I147" t="s">
        <v>550</v>
      </c>
    </row>
    <row r="148" spans="1:9" x14ac:dyDescent="0.25">
      <c r="A148" s="5" t="s">
        <v>273</v>
      </c>
      <c r="B148" s="5" t="s">
        <v>1</v>
      </c>
      <c r="C148" s="5" t="s">
        <v>2</v>
      </c>
      <c r="D148" s="5" t="s">
        <v>3</v>
      </c>
      <c r="E148" s="5" t="s">
        <v>274</v>
      </c>
      <c r="F148" s="4" t="s">
        <v>496</v>
      </c>
      <c r="H148">
        <v>1</v>
      </c>
      <c r="I148" t="s">
        <v>550</v>
      </c>
    </row>
    <row r="149" spans="1:9" x14ac:dyDescent="0.25">
      <c r="A149" s="4" t="s">
        <v>275</v>
      </c>
      <c r="B149" s="4" t="s">
        <v>1</v>
      </c>
      <c r="C149" s="4" t="s">
        <v>2</v>
      </c>
      <c r="D149" s="4" t="s">
        <v>3</v>
      </c>
      <c r="E149" s="4" t="s">
        <v>276</v>
      </c>
      <c r="F149" s="4" t="s">
        <v>524</v>
      </c>
      <c r="H149">
        <v>1</v>
      </c>
      <c r="I149" t="s">
        <v>549</v>
      </c>
    </row>
    <row r="150" spans="1:9" x14ac:dyDescent="0.25">
      <c r="A150" s="4" t="s">
        <v>281</v>
      </c>
      <c r="B150" s="4" t="s">
        <v>1</v>
      </c>
      <c r="C150" s="4" t="s">
        <v>2</v>
      </c>
      <c r="D150" s="4" t="s">
        <v>3</v>
      </c>
      <c r="E150" s="4" t="s">
        <v>282</v>
      </c>
      <c r="F150" s="4" t="s">
        <v>558</v>
      </c>
      <c r="G150" s="4" t="s">
        <v>525</v>
      </c>
      <c r="H150" s="4">
        <v>1</v>
      </c>
      <c r="I150" t="s">
        <v>549</v>
      </c>
    </row>
    <row r="151" spans="1:9" x14ac:dyDescent="0.25">
      <c r="A151" s="4" t="s">
        <v>283</v>
      </c>
      <c r="B151" s="4" t="s">
        <v>1</v>
      </c>
      <c r="C151" s="4" t="s">
        <v>2</v>
      </c>
      <c r="D151" s="4" t="s">
        <v>3</v>
      </c>
      <c r="E151" s="4" t="s">
        <v>284</v>
      </c>
      <c r="F151" s="4" t="s">
        <v>555</v>
      </c>
      <c r="G151" s="4" t="s">
        <v>525</v>
      </c>
      <c r="H151" s="4">
        <v>1</v>
      </c>
      <c r="I151" t="s">
        <v>549</v>
      </c>
    </row>
    <row r="152" spans="1:9" x14ac:dyDescent="0.25">
      <c r="A152" s="5" t="s">
        <v>285</v>
      </c>
      <c r="B152" t="s">
        <v>1</v>
      </c>
      <c r="C152" t="s">
        <v>2</v>
      </c>
      <c r="D152" t="s">
        <v>3</v>
      </c>
      <c r="E152" t="s">
        <v>286</v>
      </c>
      <c r="F152" s="4" t="s">
        <v>555</v>
      </c>
      <c r="G152" s="4" t="s">
        <v>525</v>
      </c>
      <c r="H152" s="4">
        <v>1</v>
      </c>
      <c r="I152" t="s">
        <v>549</v>
      </c>
    </row>
    <row r="153" spans="1:9" x14ac:dyDescent="0.25">
      <c r="A153" s="5" t="s">
        <v>287</v>
      </c>
      <c r="B153" t="s">
        <v>1</v>
      </c>
      <c r="C153" t="s">
        <v>2</v>
      </c>
      <c r="D153" t="s">
        <v>3</v>
      </c>
      <c r="E153" t="s">
        <v>288</v>
      </c>
      <c r="F153" s="4" t="s">
        <v>555</v>
      </c>
      <c r="G153" s="4" t="s">
        <v>525</v>
      </c>
      <c r="H153" s="4">
        <v>1</v>
      </c>
      <c r="I153" t="s">
        <v>549</v>
      </c>
    </row>
    <row r="154" spans="1:9" x14ac:dyDescent="0.25">
      <c r="A154" t="s">
        <v>287</v>
      </c>
      <c r="B154" t="s">
        <v>1</v>
      </c>
      <c r="C154" t="s">
        <v>2</v>
      </c>
      <c r="D154" t="s">
        <v>3</v>
      </c>
      <c r="E154" t="s">
        <v>288</v>
      </c>
      <c r="F154" t="s">
        <v>497</v>
      </c>
      <c r="G154" t="s">
        <v>525</v>
      </c>
      <c r="H154">
        <f>1*(0.00048/0.0002)</f>
        <v>2.4</v>
      </c>
    </row>
    <row r="155" spans="1:9" x14ac:dyDescent="0.25">
      <c r="A155" t="s">
        <v>287</v>
      </c>
      <c r="B155" t="s">
        <v>1</v>
      </c>
      <c r="C155" t="s">
        <v>2</v>
      </c>
      <c r="D155" t="s">
        <v>3</v>
      </c>
      <c r="E155" t="s">
        <v>288</v>
      </c>
      <c r="F155" t="s">
        <v>556</v>
      </c>
      <c r="G155" t="s">
        <v>525</v>
      </c>
      <c r="H155">
        <f>1*(0.000024/0.0002)</f>
        <v>0.12</v>
      </c>
    </row>
    <row r="156" spans="1:9" x14ac:dyDescent="0.25">
      <c r="A156" t="s">
        <v>287</v>
      </c>
      <c r="B156" t="s">
        <v>1</v>
      </c>
      <c r="C156" t="s">
        <v>2</v>
      </c>
      <c r="D156" t="s">
        <v>3</v>
      </c>
      <c r="E156" t="s">
        <v>288</v>
      </c>
      <c r="F156" t="s">
        <v>496</v>
      </c>
      <c r="H156">
        <f>1*(0.037/0.0002)</f>
        <v>184.99999999999997</v>
      </c>
    </row>
    <row r="157" spans="1:9" x14ac:dyDescent="0.25">
      <c r="A157" t="s">
        <v>287</v>
      </c>
      <c r="B157" t="s">
        <v>1</v>
      </c>
      <c r="C157" t="s">
        <v>2</v>
      </c>
      <c r="D157" t="s">
        <v>3</v>
      </c>
      <c r="E157" t="s">
        <v>288</v>
      </c>
      <c r="F157" t="s">
        <v>535</v>
      </c>
      <c r="H157">
        <f>1*(0.052/0.0002)</f>
        <v>260</v>
      </c>
    </row>
    <row r="158" spans="1:9" x14ac:dyDescent="0.25">
      <c r="A158" s="5" t="s">
        <v>289</v>
      </c>
      <c r="B158" t="s">
        <v>1</v>
      </c>
      <c r="C158" t="s">
        <v>2</v>
      </c>
      <c r="D158" t="s">
        <v>3</v>
      </c>
      <c r="E158" t="s">
        <v>290</v>
      </c>
      <c r="F158" s="4" t="s">
        <v>555</v>
      </c>
      <c r="G158" s="4" t="s">
        <v>525</v>
      </c>
      <c r="H158" s="4">
        <v>1</v>
      </c>
      <c r="I158" t="s">
        <v>549</v>
      </c>
    </row>
    <row r="159" spans="1:9" x14ac:dyDescent="0.25">
      <c r="A159" t="s">
        <v>289</v>
      </c>
      <c r="B159" t="s">
        <v>1</v>
      </c>
      <c r="C159" t="s">
        <v>2</v>
      </c>
      <c r="D159" t="s">
        <v>3</v>
      </c>
      <c r="E159" t="s">
        <v>290</v>
      </c>
      <c r="F159" t="s">
        <v>497</v>
      </c>
      <c r="G159" t="s">
        <v>525</v>
      </c>
      <c r="H159">
        <f>1*(0.00025/0.00073)</f>
        <v>0.34246575342465757</v>
      </c>
    </row>
    <row r="160" spans="1:9" x14ac:dyDescent="0.25">
      <c r="A160" t="s">
        <v>289</v>
      </c>
      <c r="B160" t="s">
        <v>1</v>
      </c>
      <c r="C160" t="s">
        <v>2</v>
      </c>
      <c r="D160" t="s">
        <v>3</v>
      </c>
      <c r="E160" t="s">
        <v>290</v>
      </c>
      <c r="F160" t="s">
        <v>556</v>
      </c>
      <c r="G160" t="s">
        <v>525</v>
      </c>
      <c r="H160">
        <f>1*(0.00002/0.00073)</f>
        <v>2.7397260273972605E-2</v>
      </c>
    </row>
    <row r="161" spans="1:9" x14ac:dyDescent="0.25">
      <c r="A161" t="s">
        <v>289</v>
      </c>
      <c r="B161" t="s">
        <v>1</v>
      </c>
      <c r="C161" t="s">
        <v>2</v>
      </c>
      <c r="D161" t="s">
        <v>3</v>
      </c>
      <c r="E161" t="s">
        <v>290</v>
      </c>
      <c r="F161" t="s">
        <v>496</v>
      </c>
      <c r="H161">
        <f>1*(2.3/0.00073)</f>
        <v>3150.6849315068494</v>
      </c>
    </row>
    <row r="162" spans="1:9" x14ac:dyDescent="0.25">
      <c r="A162" t="s">
        <v>289</v>
      </c>
      <c r="B162" t="s">
        <v>1</v>
      </c>
      <c r="C162" t="s">
        <v>2</v>
      </c>
      <c r="D162" t="s">
        <v>3</v>
      </c>
      <c r="E162" t="s">
        <v>290</v>
      </c>
      <c r="F162" t="s">
        <v>535</v>
      </c>
      <c r="H162">
        <f>1*(3.2/0.00073)</f>
        <v>4383.5616438356165</v>
      </c>
    </row>
    <row r="163" spans="1:9" x14ac:dyDescent="0.25">
      <c r="A163" s="4" t="s">
        <v>296</v>
      </c>
      <c r="B163" s="4" t="s">
        <v>1</v>
      </c>
      <c r="C163" s="4" t="s">
        <v>2</v>
      </c>
      <c r="D163" s="4" t="s">
        <v>3</v>
      </c>
      <c r="E163" s="4" t="s">
        <v>297</v>
      </c>
      <c r="F163" s="4" t="s">
        <v>526</v>
      </c>
      <c r="H163">
        <v>1</v>
      </c>
      <c r="I163" t="s">
        <v>549</v>
      </c>
    </row>
    <row r="164" spans="1:9" x14ac:dyDescent="0.25">
      <c r="A164" s="4" t="s">
        <v>298</v>
      </c>
      <c r="B164" s="4" t="s">
        <v>1</v>
      </c>
      <c r="C164" s="4" t="s">
        <v>2</v>
      </c>
      <c r="D164" s="4" t="s">
        <v>3</v>
      </c>
      <c r="E164" s="4" t="s">
        <v>299</v>
      </c>
      <c r="F164" s="4" t="s">
        <v>526</v>
      </c>
      <c r="H164">
        <v>1</v>
      </c>
      <c r="I164" t="s">
        <v>549</v>
      </c>
    </row>
    <row r="165" spans="1:9" x14ac:dyDescent="0.25">
      <c r="A165" s="4" t="s">
        <v>300</v>
      </c>
      <c r="B165" s="4" t="s">
        <v>1</v>
      </c>
      <c r="C165" s="4" t="s">
        <v>2</v>
      </c>
      <c r="D165" s="4" t="s">
        <v>3</v>
      </c>
      <c r="E165" s="4" t="s">
        <v>301</v>
      </c>
      <c r="F165" s="4" t="s">
        <v>527</v>
      </c>
      <c r="H165">
        <v>1</v>
      </c>
      <c r="I165" t="s">
        <v>549</v>
      </c>
    </row>
    <row r="166" spans="1:9" x14ac:dyDescent="0.25">
      <c r="A166" s="4" t="s">
        <v>302</v>
      </c>
      <c r="B166" s="4" t="s">
        <v>1</v>
      </c>
      <c r="C166" s="4" t="s">
        <v>2</v>
      </c>
      <c r="D166" s="4" t="s">
        <v>3</v>
      </c>
      <c r="E166" s="4" t="s">
        <v>303</v>
      </c>
      <c r="F166" s="4" t="s">
        <v>497</v>
      </c>
      <c r="H166">
        <v>1</v>
      </c>
      <c r="I166" t="s">
        <v>550</v>
      </c>
    </row>
    <row r="167" spans="1:9" x14ac:dyDescent="0.25">
      <c r="A167" s="4" t="s">
        <v>304</v>
      </c>
      <c r="B167" s="4" t="s">
        <v>1</v>
      </c>
      <c r="C167" s="4" t="s">
        <v>2</v>
      </c>
      <c r="D167" s="4" t="s">
        <v>3</v>
      </c>
      <c r="E167" s="4" t="s">
        <v>305</v>
      </c>
      <c r="F167" t="s">
        <v>497</v>
      </c>
      <c r="H167">
        <v>1</v>
      </c>
      <c r="I167" t="s">
        <v>550</v>
      </c>
    </row>
    <row r="168" spans="1:9" x14ac:dyDescent="0.25">
      <c r="A168" s="4" t="s">
        <v>308</v>
      </c>
      <c r="B168" s="4" t="s">
        <v>1</v>
      </c>
      <c r="C168" s="4" t="s">
        <v>2</v>
      </c>
      <c r="D168" s="4" t="s">
        <v>3</v>
      </c>
      <c r="E168" s="4" t="s">
        <v>309</v>
      </c>
      <c r="F168" s="4" t="s">
        <v>491</v>
      </c>
      <c r="H168">
        <v>1</v>
      </c>
      <c r="I168" t="s">
        <v>550</v>
      </c>
    </row>
    <row r="169" spans="1:9" x14ac:dyDescent="0.25">
      <c r="A169" s="5" t="s">
        <v>310</v>
      </c>
      <c r="B169" s="5" t="s">
        <v>1</v>
      </c>
      <c r="C169" s="5" t="s">
        <v>2</v>
      </c>
      <c r="D169" s="5" t="s">
        <v>3</v>
      </c>
      <c r="E169" s="5" t="s">
        <v>311</v>
      </c>
      <c r="F169" s="4" t="s">
        <v>559</v>
      </c>
      <c r="G169" s="4" t="s">
        <v>520</v>
      </c>
      <c r="H169" s="4">
        <v>1</v>
      </c>
      <c r="I169" t="s">
        <v>549</v>
      </c>
    </row>
    <row r="170" spans="1:9" x14ac:dyDescent="0.25">
      <c r="A170" s="4" t="s">
        <v>312</v>
      </c>
      <c r="B170" s="4" t="s">
        <v>1</v>
      </c>
      <c r="C170" s="4" t="s">
        <v>2</v>
      </c>
      <c r="D170" s="4" t="s">
        <v>3</v>
      </c>
      <c r="E170" s="4" t="s">
        <v>313</v>
      </c>
      <c r="F170" s="4" t="s">
        <v>559</v>
      </c>
      <c r="G170" s="4" t="s">
        <v>520</v>
      </c>
      <c r="H170" s="4">
        <v>1</v>
      </c>
      <c r="I170" t="s">
        <v>549</v>
      </c>
    </row>
    <row r="171" spans="1:9" x14ac:dyDescent="0.25">
      <c r="A171" s="4" t="s">
        <v>316</v>
      </c>
      <c r="B171" s="4" t="s">
        <v>1</v>
      </c>
      <c r="C171" s="4" t="s">
        <v>2</v>
      </c>
      <c r="D171" s="4" t="s">
        <v>3</v>
      </c>
      <c r="E171" s="4" t="s">
        <v>317</v>
      </c>
      <c r="F171" s="4" t="s">
        <v>497</v>
      </c>
      <c r="G171" s="4" t="s">
        <v>525</v>
      </c>
      <c r="H171" s="4">
        <v>1</v>
      </c>
      <c r="I171" t="s">
        <v>550</v>
      </c>
    </row>
    <row r="172" spans="1:9" x14ac:dyDescent="0.25">
      <c r="A172" t="s">
        <v>316</v>
      </c>
      <c r="B172" t="s">
        <v>1</v>
      </c>
      <c r="C172" t="s">
        <v>2</v>
      </c>
      <c r="D172" t="s">
        <v>3</v>
      </c>
      <c r="E172" t="s">
        <v>317</v>
      </c>
      <c r="F172" t="s">
        <v>555</v>
      </c>
      <c r="G172" t="s">
        <v>525</v>
      </c>
      <c r="H172">
        <f>1*(0.00073/0.00025)</f>
        <v>2.92</v>
      </c>
    </row>
    <row r="173" spans="1:9" x14ac:dyDescent="0.25">
      <c r="A173" t="s">
        <v>316</v>
      </c>
      <c r="B173" t="s">
        <v>1</v>
      </c>
      <c r="C173" t="s">
        <v>2</v>
      </c>
      <c r="D173" t="s">
        <v>3</v>
      </c>
      <c r="E173" t="s">
        <v>317</v>
      </c>
      <c r="F173" t="s">
        <v>556</v>
      </c>
      <c r="G173" t="s">
        <v>525</v>
      </c>
      <c r="H173">
        <f>1*(0.00002/0.00025)</f>
        <v>0.08</v>
      </c>
    </row>
    <row r="174" spans="1:9" x14ac:dyDescent="0.25">
      <c r="A174" t="s">
        <v>316</v>
      </c>
      <c r="B174" t="s">
        <v>1</v>
      </c>
      <c r="C174" t="s">
        <v>2</v>
      </c>
      <c r="D174" t="s">
        <v>3</v>
      </c>
      <c r="E174" t="s">
        <v>317</v>
      </c>
      <c r="F174" t="s">
        <v>496</v>
      </c>
      <c r="H174">
        <f>1*(2.3/0.00025)</f>
        <v>9200</v>
      </c>
    </row>
    <row r="175" spans="1:9" x14ac:dyDescent="0.25">
      <c r="A175" t="s">
        <v>316</v>
      </c>
      <c r="B175" t="s">
        <v>1</v>
      </c>
      <c r="C175" t="s">
        <v>2</v>
      </c>
      <c r="D175" t="s">
        <v>3</v>
      </c>
      <c r="E175" t="s">
        <v>317</v>
      </c>
      <c r="F175" t="s">
        <v>535</v>
      </c>
      <c r="H175">
        <f>1*(3.2/0.00025)</f>
        <v>12800</v>
      </c>
    </row>
    <row r="176" spans="1:9" x14ac:dyDescent="0.25">
      <c r="A176" s="4" t="s">
        <v>318</v>
      </c>
      <c r="B176" s="4" t="s">
        <v>1</v>
      </c>
      <c r="C176" s="4" t="s">
        <v>2</v>
      </c>
      <c r="D176" s="4" t="s">
        <v>3</v>
      </c>
      <c r="E176" s="4" t="s">
        <v>319</v>
      </c>
      <c r="F176" s="4" t="s">
        <v>497</v>
      </c>
      <c r="G176" t="s">
        <v>525</v>
      </c>
      <c r="H176">
        <v>1</v>
      </c>
      <c r="I176" t="s">
        <v>550</v>
      </c>
    </row>
    <row r="177" spans="1:9" x14ac:dyDescent="0.25">
      <c r="A177" t="s">
        <v>318</v>
      </c>
      <c r="B177" t="s">
        <v>1</v>
      </c>
      <c r="C177" t="s">
        <v>2</v>
      </c>
      <c r="D177" t="s">
        <v>3</v>
      </c>
      <c r="E177" t="s">
        <v>319</v>
      </c>
      <c r="F177" t="s">
        <v>555</v>
      </c>
      <c r="G177" t="s">
        <v>525</v>
      </c>
      <c r="H177">
        <f>1*(0.0002/0.00048)</f>
        <v>0.41666666666666669</v>
      </c>
    </row>
    <row r="178" spans="1:9" x14ac:dyDescent="0.25">
      <c r="A178" t="s">
        <v>318</v>
      </c>
      <c r="B178" t="s">
        <v>1</v>
      </c>
      <c r="C178" t="s">
        <v>2</v>
      </c>
      <c r="D178" t="s">
        <v>3</v>
      </c>
      <c r="E178" t="s">
        <v>319</v>
      </c>
      <c r="F178" t="s">
        <v>556</v>
      </c>
      <c r="G178" t="s">
        <v>525</v>
      </c>
      <c r="H178">
        <f>1*(0.000024/0.00048)</f>
        <v>0.05</v>
      </c>
    </row>
    <row r="179" spans="1:9" x14ac:dyDescent="0.25">
      <c r="A179" t="s">
        <v>318</v>
      </c>
      <c r="B179" t="s">
        <v>1</v>
      </c>
      <c r="C179" t="s">
        <v>2</v>
      </c>
      <c r="D179" t="s">
        <v>3</v>
      </c>
      <c r="E179" t="s">
        <v>319</v>
      </c>
      <c r="F179" t="s">
        <v>496</v>
      </c>
      <c r="H179">
        <f>1*(0.037/0.00048)</f>
        <v>77.083333333333329</v>
      </c>
    </row>
    <row r="180" spans="1:9" x14ac:dyDescent="0.25">
      <c r="A180" t="s">
        <v>318</v>
      </c>
      <c r="B180" t="s">
        <v>1</v>
      </c>
      <c r="C180" t="s">
        <v>2</v>
      </c>
      <c r="D180" t="s">
        <v>3</v>
      </c>
      <c r="E180" t="s">
        <v>319</v>
      </c>
      <c r="F180" t="s">
        <v>535</v>
      </c>
      <c r="H180">
        <f>1*(0.052/0.00048)</f>
        <v>108.33333333333333</v>
      </c>
    </row>
    <row r="181" spans="1:9" x14ac:dyDescent="0.25">
      <c r="A181" s="5" t="s">
        <v>328</v>
      </c>
      <c r="B181" s="4" t="s">
        <v>1</v>
      </c>
      <c r="C181" s="4" t="s">
        <v>2</v>
      </c>
      <c r="D181" s="4" t="s">
        <v>3</v>
      </c>
      <c r="E181" s="4" t="s">
        <v>329</v>
      </c>
      <c r="F181" s="4" t="s">
        <v>556</v>
      </c>
      <c r="G181" s="4" t="s">
        <v>525</v>
      </c>
      <c r="H181" s="4">
        <v>1</v>
      </c>
      <c r="I181" t="s">
        <v>550</v>
      </c>
    </row>
    <row r="182" spans="1:9" x14ac:dyDescent="0.25">
      <c r="A182" t="s">
        <v>328</v>
      </c>
      <c r="B182" t="s">
        <v>1</v>
      </c>
      <c r="C182" t="s">
        <v>2</v>
      </c>
      <c r="D182" t="s">
        <v>3</v>
      </c>
      <c r="E182" t="s">
        <v>329</v>
      </c>
      <c r="F182" t="s">
        <v>497</v>
      </c>
      <c r="G182" t="s">
        <v>525</v>
      </c>
      <c r="H182">
        <f>1*(0.00025/0.00002)</f>
        <v>12.5</v>
      </c>
    </row>
    <row r="183" spans="1:9" x14ac:dyDescent="0.25">
      <c r="A183" t="s">
        <v>328</v>
      </c>
      <c r="B183" t="s">
        <v>1</v>
      </c>
      <c r="C183" t="s">
        <v>2</v>
      </c>
      <c r="D183" t="s">
        <v>3</v>
      </c>
      <c r="E183" t="s">
        <v>329</v>
      </c>
      <c r="F183" t="s">
        <v>555</v>
      </c>
      <c r="G183" t="s">
        <v>525</v>
      </c>
      <c r="H183">
        <f>1*(0.00073/0.00002)</f>
        <v>36.499999999999993</v>
      </c>
    </row>
    <row r="184" spans="1:9" x14ac:dyDescent="0.25">
      <c r="A184" t="s">
        <v>328</v>
      </c>
      <c r="B184" t="s">
        <v>1</v>
      </c>
      <c r="C184" t="s">
        <v>2</v>
      </c>
      <c r="D184" t="s">
        <v>3</v>
      </c>
      <c r="E184" t="s">
        <v>329</v>
      </c>
      <c r="F184" t="s">
        <v>496</v>
      </c>
      <c r="H184">
        <f>1*(2.3/0.00002)</f>
        <v>114999.99999999999</v>
      </c>
    </row>
    <row r="185" spans="1:9" x14ac:dyDescent="0.25">
      <c r="A185" t="s">
        <v>328</v>
      </c>
      <c r="B185" t="s">
        <v>1</v>
      </c>
      <c r="C185" t="s">
        <v>2</v>
      </c>
      <c r="D185" t="s">
        <v>3</v>
      </c>
      <c r="E185" t="s">
        <v>329</v>
      </c>
      <c r="F185" t="s">
        <v>535</v>
      </c>
      <c r="H185">
        <f>1*(3.2/0.00002)</f>
        <v>160000</v>
      </c>
    </row>
    <row r="186" spans="1:9" x14ac:dyDescent="0.25">
      <c r="A186" s="5" t="s">
        <v>330</v>
      </c>
      <c r="B186" s="4" t="s">
        <v>1</v>
      </c>
      <c r="C186" s="4" t="s">
        <v>2</v>
      </c>
      <c r="D186" s="4" t="s">
        <v>3</v>
      </c>
      <c r="E186" s="4" t="s">
        <v>331</v>
      </c>
      <c r="F186" s="4" t="s">
        <v>556</v>
      </c>
      <c r="G186" s="4" t="s">
        <v>525</v>
      </c>
      <c r="H186" s="4">
        <v>1</v>
      </c>
      <c r="I186" t="s">
        <v>550</v>
      </c>
    </row>
    <row r="187" spans="1:9" x14ac:dyDescent="0.25">
      <c r="A187" t="s">
        <v>330</v>
      </c>
      <c r="B187" t="s">
        <v>1</v>
      </c>
      <c r="C187" t="s">
        <v>2</v>
      </c>
      <c r="D187" t="s">
        <v>3</v>
      </c>
      <c r="E187" t="s">
        <v>331</v>
      </c>
      <c r="F187" t="s">
        <v>497</v>
      </c>
      <c r="G187" t="s">
        <v>525</v>
      </c>
      <c r="H187">
        <f>1*(0.00048/0.000024)</f>
        <v>20</v>
      </c>
    </row>
    <row r="188" spans="1:9" x14ac:dyDescent="0.25">
      <c r="A188" t="s">
        <v>330</v>
      </c>
      <c r="B188" t="s">
        <v>1</v>
      </c>
      <c r="C188" t="s">
        <v>2</v>
      </c>
      <c r="D188" t="s">
        <v>3</v>
      </c>
      <c r="E188" t="s">
        <v>331</v>
      </c>
      <c r="F188" t="s">
        <v>555</v>
      </c>
      <c r="G188" t="s">
        <v>525</v>
      </c>
      <c r="H188">
        <f>1*(0.0002/0.000024)</f>
        <v>8.3333333333333339</v>
      </c>
    </row>
    <row r="189" spans="1:9" x14ac:dyDescent="0.25">
      <c r="A189" t="s">
        <v>330</v>
      </c>
      <c r="B189" t="s">
        <v>1</v>
      </c>
      <c r="C189" t="s">
        <v>2</v>
      </c>
      <c r="D189" t="s">
        <v>3</v>
      </c>
      <c r="E189" t="s">
        <v>331</v>
      </c>
      <c r="F189" t="s">
        <v>496</v>
      </c>
      <c r="H189">
        <f>1*(0.037/0.000024)</f>
        <v>1541.6666666666665</v>
      </c>
    </row>
    <row r="190" spans="1:9" x14ac:dyDescent="0.25">
      <c r="A190" t="s">
        <v>330</v>
      </c>
      <c r="B190" t="s">
        <v>1</v>
      </c>
      <c r="C190" t="s">
        <v>2</v>
      </c>
      <c r="D190" t="s">
        <v>3</v>
      </c>
      <c r="E190" t="s">
        <v>331</v>
      </c>
      <c r="F190" t="s">
        <v>535</v>
      </c>
      <c r="H190">
        <f>1*(0.052/0.000024)</f>
        <v>2166.6666666666665</v>
      </c>
    </row>
    <row r="191" spans="1:9" x14ac:dyDescent="0.25">
      <c r="A191" s="4" t="s">
        <v>336</v>
      </c>
      <c r="B191" s="4" t="s">
        <v>1</v>
      </c>
      <c r="C191" s="4" t="s">
        <v>2</v>
      </c>
      <c r="D191" s="4" t="s">
        <v>3</v>
      </c>
      <c r="E191" s="4" t="s">
        <v>337</v>
      </c>
      <c r="F191" s="4" t="s">
        <v>525</v>
      </c>
      <c r="G191" s="4" t="s">
        <v>525</v>
      </c>
      <c r="H191" s="4">
        <v>1</v>
      </c>
      <c r="I191" t="s">
        <v>549</v>
      </c>
    </row>
    <row r="192" spans="1:9" x14ac:dyDescent="0.25">
      <c r="A192" s="5" t="s">
        <v>338</v>
      </c>
      <c r="B192" t="s">
        <v>1</v>
      </c>
      <c r="C192" t="s">
        <v>2</v>
      </c>
      <c r="D192" t="s">
        <v>3</v>
      </c>
      <c r="E192" t="s">
        <v>339</v>
      </c>
      <c r="F192" s="4" t="s">
        <v>525</v>
      </c>
      <c r="G192" s="4" t="s">
        <v>525</v>
      </c>
      <c r="H192" s="4">
        <v>1</v>
      </c>
      <c r="I192" t="s">
        <v>549</v>
      </c>
    </row>
    <row r="193" spans="1:9" x14ac:dyDescent="0.25">
      <c r="A193" s="4" t="s">
        <v>342</v>
      </c>
      <c r="B193" s="4" t="s">
        <v>1</v>
      </c>
      <c r="C193" s="4" t="s">
        <v>2</v>
      </c>
      <c r="D193" s="4" t="s">
        <v>3</v>
      </c>
      <c r="E193" s="4" t="s">
        <v>343</v>
      </c>
      <c r="F193" s="4" t="s">
        <v>525</v>
      </c>
      <c r="G193" s="4" t="s">
        <v>525</v>
      </c>
      <c r="H193" s="4">
        <v>1</v>
      </c>
      <c r="I193" t="s">
        <v>549</v>
      </c>
    </row>
    <row r="194" spans="1:9" x14ac:dyDescent="0.25">
      <c r="A194" t="s">
        <v>348</v>
      </c>
      <c r="B194" t="s">
        <v>1</v>
      </c>
      <c r="C194" t="s">
        <v>2</v>
      </c>
      <c r="D194" t="s">
        <v>3</v>
      </c>
      <c r="E194" t="s">
        <v>349</v>
      </c>
      <c r="F194" t="s">
        <v>560</v>
      </c>
      <c r="H194">
        <v>1</v>
      </c>
    </row>
    <row r="195" spans="1:9" x14ac:dyDescent="0.25">
      <c r="A195" s="4" t="s">
        <v>350</v>
      </c>
      <c r="B195" s="4" t="s">
        <v>1</v>
      </c>
      <c r="C195" s="4" t="s">
        <v>2</v>
      </c>
      <c r="D195" s="4" t="s">
        <v>3</v>
      </c>
      <c r="E195" s="4" t="s">
        <v>351</v>
      </c>
      <c r="F195" s="4" t="s">
        <v>499</v>
      </c>
      <c r="H195">
        <v>1</v>
      </c>
      <c r="I195" t="s">
        <v>550</v>
      </c>
    </row>
    <row r="196" spans="1:9" x14ac:dyDescent="0.25">
      <c r="A196" s="4" t="s">
        <v>352</v>
      </c>
      <c r="B196" s="4" t="s">
        <v>1</v>
      </c>
      <c r="C196" s="4" t="s">
        <v>2</v>
      </c>
      <c r="D196" s="4" t="s">
        <v>3</v>
      </c>
      <c r="E196" s="4" t="s">
        <v>353</v>
      </c>
      <c r="F196" s="4" t="s">
        <v>500</v>
      </c>
      <c r="H196">
        <v>1</v>
      </c>
      <c r="I196" t="s">
        <v>550</v>
      </c>
    </row>
    <row r="197" spans="1:9" x14ac:dyDescent="0.25">
      <c r="A197" s="4" t="s">
        <v>356</v>
      </c>
      <c r="B197" s="4" t="s">
        <v>1</v>
      </c>
      <c r="C197" s="4" t="s">
        <v>2</v>
      </c>
      <c r="D197" s="4" t="s">
        <v>3</v>
      </c>
      <c r="E197" s="4" t="s">
        <v>357</v>
      </c>
      <c r="F197" s="4" t="s">
        <v>528</v>
      </c>
      <c r="H197">
        <v>1</v>
      </c>
      <c r="I197" t="s">
        <v>549</v>
      </c>
    </row>
    <row r="198" spans="1:9" x14ac:dyDescent="0.25">
      <c r="A198" s="8" t="s">
        <v>358</v>
      </c>
      <c r="B198" s="8" t="s">
        <v>1</v>
      </c>
      <c r="C198" s="8" t="s">
        <v>2</v>
      </c>
      <c r="D198" s="8" t="s">
        <v>3</v>
      </c>
      <c r="E198" s="8" t="s">
        <v>359</v>
      </c>
      <c r="F198" s="8" t="s">
        <v>480</v>
      </c>
      <c r="H198">
        <v>1</v>
      </c>
      <c r="I198" t="s">
        <v>550</v>
      </c>
    </row>
    <row r="199" spans="1:9" x14ac:dyDescent="0.25">
      <c r="A199" t="s">
        <v>358</v>
      </c>
      <c r="B199" t="s">
        <v>1</v>
      </c>
      <c r="C199" t="s">
        <v>2</v>
      </c>
      <c r="D199" t="s">
        <v>3</v>
      </c>
      <c r="E199" t="s">
        <v>359</v>
      </c>
      <c r="F199" s="4" t="s">
        <v>538</v>
      </c>
      <c r="H199">
        <v>1</v>
      </c>
    </row>
    <row r="200" spans="1:9" x14ac:dyDescent="0.25">
      <c r="A200" t="s">
        <v>358</v>
      </c>
      <c r="B200" t="s">
        <v>1</v>
      </c>
      <c r="C200" t="s">
        <v>2</v>
      </c>
      <c r="D200" t="s">
        <v>3</v>
      </c>
      <c r="E200" t="s">
        <v>359</v>
      </c>
      <c r="F200" s="4" t="s">
        <v>540</v>
      </c>
      <c r="H200">
        <v>1</v>
      </c>
    </row>
    <row r="201" spans="1:9" x14ac:dyDescent="0.25">
      <c r="A201" t="s">
        <v>358</v>
      </c>
      <c r="B201" t="s">
        <v>1</v>
      </c>
      <c r="C201" t="s">
        <v>2</v>
      </c>
      <c r="D201" t="s">
        <v>3</v>
      </c>
      <c r="E201" t="s">
        <v>359</v>
      </c>
      <c r="F201" s="4" t="s">
        <v>481</v>
      </c>
      <c r="H201">
        <v>1</v>
      </c>
    </row>
    <row r="202" spans="1:9" x14ac:dyDescent="0.25">
      <c r="A202" t="s">
        <v>358</v>
      </c>
      <c r="B202" t="s">
        <v>1</v>
      </c>
      <c r="C202" t="s">
        <v>2</v>
      </c>
      <c r="D202" t="s">
        <v>3</v>
      </c>
      <c r="E202" t="s">
        <v>359</v>
      </c>
      <c r="F202" s="4" t="s">
        <v>489</v>
      </c>
      <c r="H202">
        <v>1</v>
      </c>
    </row>
    <row r="203" spans="1:9" x14ac:dyDescent="0.25">
      <c r="A203" s="5" t="s">
        <v>360</v>
      </c>
      <c r="B203" t="s">
        <v>1</v>
      </c>
      <c r="C203" t="s">
        <v>2</v>
      </c>
      <c r="D203" t="s">
        <v>3</v>
      </c>
      <c r="E203" t="s">
        <v>361</v>
      </c>
      <c r="F203" s="4" t="s">
        <v>480</v>
      </c>
      <c r="H203">
        <v>1</v>
      </c>
      <c r="I203" t="s">
        <v>550</v>
      </c>
    </row>
    <row r="204" spans="1:9" x14ac:dyDescent="0.25">
      <c r="A204" s="8" t="s">
        <v>362</v>
      </c>
      <c r="B204" s="8" t="s">
        <v>1</v>
      </c>
      <c r="C204" s="8" t="s">
        <v>2</v>
      </c>
      <c r="D204" s="8" t="s">
        <v>3</v>
      </c>
      <c r="E204" s="8" t="s">
        <v>363</v>
      </c>
      <c r="F204" s="8" t="s">
        <v>480</v>
      </c>
      <c r="H204">
        <v>1</v>
      </c>
      <c r="I204" t="s">
        <v>550</v>
      </c>
    </row>
    <row r="205" spans="1:9" x14ac:dyDescent="0.25">
      <c r="A205" t="s">
        <v>362</v>
      </c>
      <c r="B205" t="s">
        <v>1</v>
      </c>
      <c r="C205" t="s">
        <v>2</v>
      </c>
      <c r="D205" t="s">
        <v>3</v>
      </c>
      <c r="E205" t="s">
        <v>363</v>
      </c>
      <c r="F205" t="s">
        <v>535</v>
      </c>
      <c r="H205">
        <v>1</v>
      </c>
    </row>
    <row r="206" spans="1:9" x14ac:dyDescent="0.25">
      <c r="A206" t="s">
        <v>362</v>
      </c>
      <c r="B206" t="s">
        <v>1</v>
      </c>
      <c r="C206" t="s">
        <v>2</v>
      </c>
      <c r="D206" t="s">
        <v>3</v>
      </c>
      <c r="E206" t="s">
        <v>363</v>
      </c>
      <c r="F206" t="s">
        <v>502</v>
      </c>
      <c r="H206">
        <v>1</v>
      </c>
    </row>
    <row r="207" spans="1:9" x14ac:dyDescent="0.25">
      <c r="A207" s="5" t="s">
        <v>364</v>
      </c>
      <c r="B207" t="s">
        <v>1</v>
      </c>
      <c r="C207" t="s">
        <v>2</v>
      </c>
      <c r="D207" t="s">
        <v>3</v>
      </c>
      <c r="E207" t="s">
        <v>365</v>
      </c>
      <c r="F207" s="4" t="s">
        <v>480</v>
      </c>
      <c r="H207">
        <v>1</v>
      </c>
      <c r="I207" t="s">
        <v>550</v>
      </c>
    </row>
    <row r="208" spans="1:9" x14ac:dyDescent="0.25">
      <c r="A208" t="s">
        <v>364</v>
      </c>
      <c r="B208" t="s">
        <v>1</v>
      </c>
      <c r="C208" t="s">
        <v>2</v>
      </c>
      <c r="D208" t="s">
        <v>3</v>
      </c>
      <c r="E208" t="s">
        <v>365</v>
      </c>
      <c r="F208" t="s">
        <v>554</v>
      </c>
      <c r="H208">
        <f>1*(0.00068/0.00015)</f>
        <v>4.5333333333333341</v>
      </c>
    </row>
    <row r="209" spans="1:9" x14ac:dyDescent="0.25">
      <c r="A209" s="5" t="s">
        <v>366</v>
      </c>
      <c r="B209" t="s">
        <v>1</v>
      </c>
      <c r="C209" t="s">
        <v>2</v>
      </c>
      <c r="D209" t="s">
        <v>3</v>
      </c>
      <c r="E209" t="s">
        <v>367</v>
      </c>
      <c r="F209" s="4" t="s">
        <v>480</v>
      </c>
      <c r="H209">
        <v>1</v>
      </c>
      <c r="I209" t="s">
        <v>550</v>
      </c>
    </row>
    <row r="210" spans="1:9" x14ac:dyDescent="0.25">
      <c r="A210" t="s">
        <v>366</v>
      </c>
      <c r="B210" t="s">
        <v>1</v>
      </c>
      <c r="C210" t="s">
        <v>2</v>
      </c>
      <c r="D210" t="s">
        <v>3</v>
      </c>
      <c r="E210" t="s">
        <v>367</v>
      </c>
      <c r="F210" t="s">
        <v>554</v>
      </c>
      <c r="H210">
        <f>1*(0.00054/0.000015)</f>
        <v>36</v>
      </c>
    </row>
    <row r="211" spans="1:9" x14ac:dyDescent="0.25">
      <c r="A211" s="5" t="s">
        <v>368</v>
      </c>
      <c r="B211" t="s">
        <v>1</v>
      </c>
      <c r="C211" t="s">
        <v>2</v>
      </c>
      <c r="D211" t="s">
        <v>3</v>
      </c>
      <c r="E211" t="s">
        <v>369</v>
      </c>
      <c r="F211" s="4" t="s">
        <v>480</v>
      </c>
      <c r="H211">
        <v>1</v>
      </c>
      <c r="I211" t="s">
        <v>550</v>
      </c>
    </row>
    <row r="212" spans="1:9" x14ac:dyDescent="0.25">
      <c r="A212" s="5" t="s">
        <v>370</v>
      </c>
      <c r="B212" t="s">
        <v>1</v>
      </c>
      <c r="C212" t="s">
        <v>2</v>
      </c>
      <c r="D212" t="s">
        <v>3</v>
      </c>
      <c r="E212" t="s">
        <v>371</v>
      </c>
      <c r="F212" s="4" t="s">
        <v>480</v>
      </c>
      <c r="H212">
        <v>1</v>
      </c>
      <c r="I212" t="s">
        <v>550</v>
      </c>
    </row>
    <row r="213" spans="1:9" x14ac:dyDescent="0.25">
      <c r="A213" t="s">
        <v>370</v>
      </c>
      <c r="B213" t="s">
        <v>1</v>
      </c>
      <c r="C213" t="s">
        <v>2</v>
      </c>
      <c r="D213" t="s">
        <v>3</v>
      </c>
      <c r="E213" t="s">
        <v>371</v>
      </c>
      <c r="F213" t="s">
        <v>554</v>
      </c>
      <c r="H213">
        <v>1</v>
      </c>
    </row>
    <row r="214" spans="1:9" x14ac:dyDescent="0.25">
      <c r="A214" s="5" t="s">
        <v>372</v>
      </c>
      <c r="B214" t="s">
        <v>1</v>
      </c>
      <c r="C214" t="s">
        <v>2</v>
      </c>
      <c r="D214" t="s">
        <v>3</v>
      </c>
      <c r="E214" t="s">
        <v>373</v>
      </c>
      <c r="F214" s="4" t="s">
        <v>480</v>
      </c>
      <c r="H214">
        <v>1</v>
      </c>
      <c r="I214" t="s">
        <v>550</v>
      </c>
    </row>
    <row r="215" spans="1:9" x14ac:dyDescent="0.25">
      <c r="A215" t="s">
        <v>372</v>
      </c>
      <c r="B215" t="s">
        <v>1</v>
      </c>
      <c r="C215" t="s">
        <v>2</v>
      </c>
      <c r="D215" t="s">
        <v>3</v>
      </c>
      <c r="E215" t="s">
        <v>373</v>
      </c>
      <c r="F215" t="s">
        <v>554</v>
      </c>
      <c r="H215">
        <f>1*(0.00011/0.0042)</f>
        <v>2.6190476190476195E-2</v>
      </c>
    </row>
    <row r="216" spans="1:9" x14ac:dyDescent="0.25">
      <c r="A216" s="5" t="s">
        <v>374</v>
      </c>
      <c r="B216" t="s">
        <v>1</v>
      </c>
      <c r="C216" t="s">
        <v>2</v>
      </c>
      <c r="D216" t="s">
        <v>3</v>
      </c>
      <c r="E216" t="s">
        <v>375</v>
      </c>
      <c r="F216" s="4" t="s">
        <v>480</v>
      </c>
      <c r="H216">
        <v>1</v>
      </c>
      <c r="I216" t="s">
        <v>550</v>
      </c>
    </row>
    <row r="217" spans="1:9" x14ac:dyDescent="0.25">
      <c r="A217" t="s">
        <v>374</v>
      </c>
      <c r="B217" t="s">
        <v>1</v>
      </c>
      <c r="C217" t="s">
        <v>2</v>
      </c>
      <c r="D217" t="s">
        <v>3</v>
      </c>
      <c r="E217" t="s">
        <v>375</v>
      </c>
      <c r="F217" t="s">
        <v>554</v>
      </c>
      <c r="H217">
        <f>1*(0.00013/0.000046)</f>
        <v>2.8260869565217388</v>
      </c>
    </row>
    <row r="218" spans="1:9" x14ac:dyDescent="0.25">
      <c r="A218" s="5" t="s">
        <v>376</v>
      </c>
      <c r="B218" t="s">
        <v>1</v>
      </c>
      <c r="C218" t="s">
        <v>2</v>
      </c>
      <c r="D218" t="s">
        <v>3</v>
      </c>
      <c r="E218" t="s">
        <v>377</v>
      </c>
      <c r="F218" s="4" t="s">
        <v>480</v>
      </c>
      <c r="H218">
        <v>1</v>
      </c>
      <c r="I218" t="s">
        <v>550</v>
      </c>
    </row>
    <row r="219" spans="1:9" x14ac:dyDescent="0.25">
      <c r="A219" s="5" t="s">
        <v>378</v>
      </c>
      <c r="B219" t="s">
        <v>1</v>
      </c>
      <c r="C219" t="s">
        <v>2</v>
      </c>
      <c r="D219" t="s">
        <v>3</v>
      </c>
      <c r="E219" t="s">
        <v>379</v>
      </c>
      <c r="F219" s="4" t="s">
        <v>480</v>
      </c>
      <c r="H219">
        <v>1</v>
      </c>
      <c r="I219" t="s">
        <v>550</v>
      </c>
    </row>
    <row r="220" spans="1:9" x14ac:dyDescent="0.25">
      <c r="A220" t="s">
        <v>378</v>
      </c>
      <c r="B220" t="s">
        <v>1</v>
      </c>
      <c r="C220" t="s">
        <v>2</v>
      </c>
      <c r="D220" t="s">
        <v>3</v>
      </c>
      <c r="E220" t="s">
        <v>379</v>
      </c>
      <c r="H220">
        <f>1*(0.000097/0.000076)</f>
        <v>1.2763157894736841</v>
      </c>
    </row>
    <row r="221" spans="1:9" x14ac:dyDescent="0.25">
      <c r="A221" s="5" t="s">
        <v>380</v>
      </c>
      <c r="B221" t="s">
        <v>1</v>
      </c>
      <c r="C221" t="s">
        <v>2</v>
      </c>
      <c r="D221" t="s">
        <v>3</v>
      </c>
      <c r="E221" t="s">
        <v>381</v>
      </c>
      <c r="F221" s="4" t="s">
        <v>480</v>
      </c>
      <c r="H221">
        <v>1</v>
      </c>
      <c r="I221" t="s">
        <v>550</v>
      </c>
    </row>
    <row r="222" spans="1:9" x14ac:dyDescent="0.25">
      <c r="A222" s="4" t="s">
        <v>382</v>
      </c>
      <c r="B222" s="4" t="s">
        <v>1</v>
      </c>
      <c r="C222" s="4" t="s">
        <v>2</v>
      </c>
      <c r="D222" s="4" t="s">
        <v>3</v>
      </c>
      <c r="E222" s="4" t="s">
        <v>383</v>
      </c>
      <c r="F222" s="4" t="s">
        <v>480</v>
      </c>
      <c r="H222">
        <v>1</v>
      </c>
      <c r="I222" t="s">
        <v>550</v>
      </c>
    </row>
    <row r="223" spans="1:9" x14ac:dyDescent="0.25">
      <c r="A223" s="4" t="s">
        <v>398</v>
      </c>
      <c r="B223" s="4" t="s">
        <v>1</v>
      </c>
      <c r="C223" s="4" t="s">
        <v>2</v>
      </c>
      <c r="D223" s="4" t="s">
        <v>3</v>
      </c>
      <c r="E223" s="4" t="s">
        <v>399</v>
      </c>
      <c r="F223" s="4" t="s">
        <v>501</v>
      </c>
      <c r="H223">
        <v>1</v>
      </c>
      <c r="I223" t="s">
        <v>550</v>
      </c>
    </row>
    <row r="224" spans="1:9" x14ac:dyDescent="0.25">
      <c r="A224" s="4" t="s">
        <v>400</v>
      </c>
      <c r="B224" s="4" t="s">
        <v>1</v>
      </c>
      <c r="C224" s="4" t="s">
        <v>2</v>
      </c>
      <c r="D224" s="4" t="s">
        <v>3</v>
      </c>
      <c r="E224" s="4" t="s">
        <v>401</v>
      </c>
      <c r="F224" s="4" t="s">
        <v>498</v>
      </c>
      <c r="H224">
        <v>1</v>
      </c>
      <c r="I224" t="s">
        <v>550</v>
      </c>
    </row>
    <row r="225" spans="1:9" x14ac:dyDescent="0.25">
      <c r="A225" s="4" t="s">
        <v>408</v>
      </c>
      <c r="B225" s="4" t="s">
        <v>1</v>
      </c>
      <c r="C225" s="4" t="s">
        <v>2</v>
      </c>
      <c r="D225" s="4" t="s">
        <v>3</v>
      </c>
      <c r="E225" s="4" t="s">
        <v>409</v>
      </c>
      <c r="F225" s="4" t="s">
        <v>529</v>
      </c>
      <c r="H225">
        <v>1</v>
      </c>
      <c r="I225" t="s">
        <v>549</v>
      </c>
    </row>
    <row r="226" spans="1:9" x14ac:dyDescent="0.25">
      <c r="A226" s="4" t="s">
        <v>410</v>
      </c>
      <c r="B226" s="4" t="s">
        <v>1</v>
      </c>
      <c r="C226" s="4" t="s">
        <v>2</v>
      </c>
      <c r="D226" s="4" t="s">
        <v>3</v>
      </c>
      <c r="E226" s="4" t="s">
        <v>411</v>
      </c>
      <c r="F226" s="4" t="s">
        <v>529</v>
      </c>
      <c r="H226">
        <v>1</v>
      </c>
      <c r="I226" t="s">
        <v>549</v>
      </c>
    </row>
    <row r="227" spans="1:9" x14ac:dyDescent="0.25">
      <c r="A227" s="8" t="s">
        <v>412</v>
      </c>
      <c r="B227" s="8" t="s">
        <v>1</v>
      </c>
      <c r="C227" s="8" t="s">
        <v>2</v>
      </c>
      <c r="D227" s="8" t="s">
        <v>3</v>
      </c>
      <c r="E227" s="8" t="s">
        <v>413</v>
      </c>
      <c r="F227" s="8" t="s">
        <v>502</v>
      </c>
      <c r="H227">
        <v>1</v>
      </c>
      <c r="I227" t="s">
        <v>550</v>
      </c>
    </row>
    <row r="228" spans="1:9" x14ac:dyDescent="0.25">
      <c r="A228" t="s">
        <v>412</v>
      </c>
      <c r="B228" t="s">
        <v>1</v>
      </c>
      <c r="C228" t="s">
        <v>2</v>
      </c>
      <c r="D228" t="s">
        <v>3</v>
      </c>
      <c r="E228" t="s">
        <v>413</v>
      </c>
      <c r="F228" t="s">
        <v>535</v>
      </c>
      <c r="H228">
        <v>1</v>
      </c>
    </row>
    <row r="229" spans="1:9" x14ac:dyDescent="0.25">
      <c r="A229" t="s">
        <v>412</v>
      </c>
      <c r="B229" t="s">
        <v>1</v>
      </c>
      <c r="C229" t="s">
        <v>2</v>
      </c>
      <c r="D229" t="s">
        <v>3</v>
      </c>
      <c r="E229" t="s">
        <v>413</v>
      </c>
      <c r="F229" t="s">
        <v>480</v>
      </c>
      <c r="H229">
        <v>1</v>
      </c>
    </row>
    <row r="230" spans="1:9" x14ac:dyDescent="0.25">
      <c r="A230" s="4" t="s">
        <v>414</v>
      </c>
      <c r="B230" s="4" t="s">
        <v>1</v>
      </c>
      <c r="C230" s="4" t="s">
        <v>2</v>
      </c>
      <c r="D230" s="4" t="s">
        <v>3</v>
      </c>
      <c r="E230" s="4" t="s">
        <v>415</v>
      </c>
      <c r="F230" s="4" t="s">
        <v>502</v>
      </c>
      <c r="H230">
        <v>1</v>
      </c>
      <c r="I230" t="s">
        <v>550</v>
      </c>
    </row>
    <row r="231" spans="1:9" x14ac:dyDescent="0.25">
      <c r="A231" s="4" t="s">
        <v>416</v>
      </c>
      <c r="B231" s="4" t="s">
        <v>1</v>
      </c>
      <c r="C231" s="4" t="s">
        <v>2</v>
      </c>
      <c r="D231" s="4" t="s">
        <v>3</v>
      </c>
      <c r="E231" s="4" t="s">
        <v>417</v>
      </c>
      <c r="F231" s="4" t="s">
        <v>519</v>
      </c>
      <c r="G231" s="4" t="s">
        <v>519</v>
      </c>
      <c r="H231" s="4">
        <v>1</v>
      </c>
      <c r="I231" t="s">
        <v>549</v>
      </c>
    </row>
    <row r="232" spans="1:9" x14ac:dyDescent="0.25">
      <c r="A232" s="4" t="s">
        <v>422</v>
      </c>
      <c r="B232" s="4" t="s">
        <v>1</v>
      </c>
      <c r="C232" s="4" t="s">
        <v>2</v>
      </c>
      <c r="D232" s="4" t="s">
        <v>3</v>
      </c>
      <c r="E232" s="4" t="s">
        <v>423</v>
      </c>
      <c r="F232" s="4" t="s">
        <v>519</v>
      </c>
      <c r="G232" s="4" t="s">
        <v>519</v>
      </c>
      <c r="H232" s="4">
        <v>1</v>
      </c>
      <c r="I232" t="s">
        <v>549</v>
      </c>
    </row>
    <row r="233" spans="1:9" x14ac:dyDescent="0.25">
      <c r="A233" s="4" t="s">
        <v>434</v>
      </c>
      <c r="B233" s="4" t="s">
        <v>1</v>
      </c>
      <c r="C233" s="4" t="s">
        <v>2</v>
      </c>
      <c r="D233" s="4" t="s">
        <v>3</v>
      </c>
      <c r="E233" s="4" t="s">
        <v>435</v>
      </c>
      <c r="F233" s="4" t="s">
        <v>532</v>
      </c>
      <c r="H233">
        <v>1</v>
      </c>
      <c r="I233" t="s">
        <v>549</v>
      </c>
    </row>
    <row r="234" spans="1:9" x14ac:dyDescent="0.25">
      <c r="A234" s="4" t="s">
        <v>436</v>
      </c>
      <c r="B234" s="4" t="s">
        <v>1</v>
      </c>
      <c r="C234" s="4" t="s">
        <v>2</v>
      </c>
      <c r="D234" s="4" t="s">
        <v>3</v>
      </c>
      <c r="E234" s="4" t="s">
        <v>437</v>
      </c>
      <c r="F234" s="4" t="s">
        <v>530</v>
      </c>
      <c r="H234">
        <v>1</v>
      </c>
      <c r="I234" t="s">
        <v>549</v>
      </c>
    </row>
    <row r="235" spans="1:9" x14ac:dyDescent="0.25">
      <c r="A235" s="4" t="s">
        <v>442</v>
      </c>
      <c r="B235" s="4" t="s">
        <v>1</v>
      </c>
      <c r="C235" s="4" t="s">
        <v>2</v>
      </c>
      <c r="D235" s="4" t="s">
        <v>3</v>
      </c>
      <c r="E235" s="4" t="s">
        <v>443</v>
      </c>
      <c r="F235" s="4" t="s">
        <v>503</v>
      </c>
      <c r="H235">
        <v>1</v>
      </c>
      <c r="I235" t="s">
        <v>550</v>
      </c>
    </row>
    <row r="236" spans="1:9" x14ac:dyDescent="0.25">
      <c r="A236" s="4" t="s">
        <v>457</v>
      </c>
      <c r="B236" s="4" t="s">
        <v>1</v>
      </c>
      <c r="C236" s="4" t="s">
        <v>2</v>
      </c>
      <c r="D236" s="4" t="s">
        <v>3</v>
      </c>
      <c r="E236" s="4" t="s">
        <v>458</v>
      </c>
      <c r="F236" s="4" t="s">
        <v>519</v>
      </c>
      <c r="G236" s="4" t="s">
        <v>519</v>
      </c>
      <c r="H236" s="4">
        <v>1</v>
      </c>
      <c r="I236" t="s">
        <v>549</v>
      </c>
    </row>
    <row r="237" spans="1:9" x14ac:dyDescent="0.25">
      <c r="A237" s="4" t="s">
        <v>459</v>
      </c>
      <c r="B237" s="4" t="s">
        <v>1</v>
      </c>
      <c r="C237" s="4" t="s">
        <v>2</v>
      </c>
      <c r="D237" s="4" t="s">
        <v>3</v>
      </c>
      <c r="E237" s="4" t="s">
        <v>460</v>
      </c>
      <c r="F237" s="4" t="s">
        <v>504</v>
      </c>
      <c r="G237" s="4" t="s">
        <v>519</v>
      </c>
      <c r="H237" s="4">
        <v>1</v>
      </c>
      <c r="I237" t="s">
        <v>550</v>
      </c>
    </row>
    <row r="238" spans="1:9" x14ac:dyDescent="0.25">
      <c r="A238" s="5" t="s">
        <v>461</v>
      </c>
      <c r="B238" s="4" t="s">
        <v>1</v>
      </c>
      <c r="C238" s="4" t="s">
        <v>2</v>
      </c>
      <c r="D238" s="4" t="s">
        <v>3</v>
      </c>
      <c r="E238" s="4" t="s">
        <v>462</v>
      </c>
      <c r="F238" s="4" t="s">
        <v>540</v>
      </c>
      <c r="H238">
        <v>1</v>
      </c>
      <c r="I238" t="s">
        <v>549</v>
      </c>
    </row>
    <row r="239" spans="1:9" x14ac:dyDescent="0.25">
      <c r="A239" t="s">
        <v>461</v>
      </c>
      <c r="B239" t="s">
        <v>1</v>
      </c>
      <c r="C239" t="s">
        <v>2</v>
      </c>
      <c r="D239" t="s">
        <v>3</v>
      </c>
      <c r="E239" t="s">
        <v>462</v>
      </c>
      <c r="F239" t="s">
        <v>538</v>
      </c>
      <c r="H239">
        <v>1</v>
      </c>
    </row>
    <row r="240" spans="1:9" x14ac:dyDescent="0.25">
      <c r="A240" t="s">
        <v>461</v>
      </c>
      <c r="B240" t="s">
        <v>1</v>
      </c>
      <c r="C240" t="s">
        <v>2</v>
      </c>
      <c r="D240" t="s">
        <v>3</v>
      </c>
      <c r="E240" t="s">
        <v>462</v>
      </c>
      <c r="F240" t="s">
        <v>480</v>
      </c>
      <c r="H240">
        <v>1</v>
      </c>
    </row>
    <row r="241" spans="1:9" x14ac:dyDescent="0.25">
      <c r="A241" t="s">
        <v>461</v>
      </c>
      <c r="B241" t="s">
        <v>1</v>
      </c>
      <c r="C241" t="s">
        <v>2</v>
      </c>
      <c r="D241" t="s">
        <v>3</v>
      </c>
      <c r="E241" t="s">
        <v>462</v>
      </c>
      <c r="F241" t="s">
        <v>481</v>
      </c>
      <c r="H241">
        <v>1</v>
      </c>
    </row>
    <row r="242" spans="1:9" x14ac:dyDescent="0.25">
      <c r="A242" s="4" t="s">
        <v>463</v>
      </c>
      <c r="B242" t="s">
        <v>1</v>
      </c>
      <c r="C242" t="s">
        <v>2</v>
      </c>
      <c r="D242" t="s">
        <v>3</v>
      </c>
      <c r="E242" t="s">
        <v>464</v>
      </c>
      <c r="F242" s="4" t="s">
        <v>540</v>
      </c>
      <c r="H242">
        <v>1</v>
      </c>
      <c r="I242" t="s">
        <v>549</v>
      </c>
    </row>
    <row r="243" spans="1:9" x14ac:dyDescent="0.25">
      <c r="A243" s="5" t="s">
        <v>465</v>
      </c>
      <c r="B243" t="s">
        <v>1</v>
      </c>
      <c r="C243" t="s">
        <v>2</v>
      </c>
      <c r="D243" t="s">
        <v>3</v>
      </c>
      <c r="E243" t="s">
        <v>466</v>
      </c>
      <c r="F243" s="4" t="s">
        <v>540</v>
      </c>
      <c r="H243">
        <v>1</v>
      </c>
      <c r="I243" t="s">
        <v>549</v>
      </c>
    </row>
    <row r="244" spans="1:9" x14ac:dyDescent="0.25">
      <c r="A244" s="5" t="s">
        <v>467</v>
      </c>
      <c r="B244" t="s">
        <v>1</v>
      </c>
      <c r="C244" t="s">
        <v>2</v>
      </c>
      <c r="D244" t="s">
        <v>3</v>
      </c>
      <c r="E244" t="s">
        <v>468</v>
      </c>
      <c r="F244" s="4" t="s">
        <v>540</v>
      </c>
      <c r="H244">
        <v>1</v>
      </c>
      <c r="I244" t="s">
        <v>549</v>
      </c>
    </row>
    <row r="245" spans="1:9" x14ac:dyDescent="0.25">
      <c r="A245" s="5" t="s">
        <v>469</v>
      </c>
      <c r="B245" s="5" t="s">
        <v>1</v>
      </c>
      <c r="C245" s="5" t="s">
        <v>2</v>
      </c>
      <c r="D245" s="5" t="s">
        <v>3</v>
      </c>
      <c r="E245" s="5" t="s">
        <v>470</v>
      </c>
      <c r="F245" s="4" t="s">
        <v>505</v>
      </c>
      <c r="H245">
        <v>1</v>
      </c>
      <c r="I245" t="s">
        <v>550</v>
      </c>
    </row>
    <row r="246" spans="1:9" x14ac:dyDescent="0.25">
      <c r="A246" s="5" t="s">
        <v>471</v>
      </c>
      <c r="B246" s="5" t="s">
        <v>1</v>
      </c>
      <c r="C246" s="5" t="s">
        <v>2</v>
      </c>
      <c r="D246" s="5" t="s">
        <v>3</v>
      </c>
      <c r="E246" s="5" t="s">
        <v>472</v>
      </c>
      <c r="F246" s="4" t="s">
        <v>505</v>
      </c>
      <c r="H246">
        <v>1</v>
      </c>
      <c r="I246" t="s">
        <v>550</v>
      </c>
    </row>
    <row r="247" spans="1:9" x14ac:dyDescent="0.25">
      <c r="A247" s="4" t="s">
        <v>473</v>
      </c>
      <c r="B247" s="4" t="s">
        <v>1</v>
      </c>
      <c r="C247" s="4" t="s">
        <v>2</v>
      </c>
      <c r="D247" s="4" t="s">
        <v>3</v>
      </c>
      <c r="E247" s="4" t="s">
        <v>474</v>
      </c>
      <c r="F247" s="4" t="s">
        <v>505</v>
      </c>
      <c r="H247">
        <v>1</v>
      </c>
      <c r="I247" t="s">
        <v>550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16" workbookViewId="0">
      <selection activeCell="C2" sqref="C2"/>
    </sheetView>
  </sheetViews>
  <sheetFormatPr defaultRowHeight="15" x14ac:dyDescent="0.25"/>
  <cols>
    <col min="1" max="1" width="15.140625" customWidth="1"/>
    <col min="2" max="2" width="25" bestFit="1" customWidth="1"/>
    <col min="3" max="3" width="13" customWidth="1"/>
    <col min="4" max="4" width="25" bestFit="1" customWidth="1"/>
    <col min="5" max="5" width="23.42578125" customWidth="1"/>
  </cols>
  <sheetData>
    <row r="1" spans="1:3" x14ac:dyDescent="0.25">
      <c r="A1" t="s">
        <v>541</v>
      </c>
      <c r="B1" t="s">
        <v>542</v>
      </c>
      <c r="C1" t="s">
        <v>543</v>
      </c>
    </row>
    <row r="2" spans="1:3" x14ac:dyDescent="0.25">
      <c r="C2" t="s">
        <v>533</v>
      </c>
    </row>
    <row r="3" spans="1:3" x14ac:dyDescent="0.25">
      <c r="B3" t="s">
        <v>510</v>
      </c>
    </row>
    <row r="4" spans="1:3" x14ac:dyDescent="0.25">
      <c r="B4" t="s">
        <v>511</v>
      </c>
    </row>
    <row r="5" spans="1:3" x14ac:dyDescent="0.25">
      <c r="B5" t="s">
        <v>531</v>
      </c>
    </row>
    <row r="6" spans="1:3" x14ac:dyDescent="0.25">
      <c r="B6" t="s">
        <v>512</v>
      </c>
    </row>
    <row r="7" spans="1:3" x14ac:dyDescent="0.25">
      <c r="B7" t="s">
        <v>513</v>
      </c>
    </row>
    <row r="8" spans="1:3" x14ac:dyDescent="0.25">
      <c r="B8" t="s">
        <v>514</v>
      </c>
    </row>
    <row r="9" spans="1:3" x14ac:dyDescent="0.25">
      <c r="A9" t="s">
        <v>481</v>
      </c>
    </row>
    <row r="10" spans="1:3" x14ac:dyDescent="0.25">
      <c r="A10" t="s">
        <v>482</v>
      </c>
    </row>
    <row r="11" spans="1:3" x14ac:dyDescent="0.25">
      <c r="C11" t="s">
        <v>534</v>
      </c>
    </row>
    <row r="12" spans="1:3" x14ac:dyDescent="0.25">
      <c r="A12" t="s">
        <v>483</v>
      </c>
      <c r="B12" t="s">
        <v>483</v>
      </c>
      <c r="C12" t="s">
        <v>483</v>
      </c>
    </row>
    <row r="13" spans="1:3" x14ac:dyDescent="0.25">
      <c r="B13" t="s">
        <v>515</v>
      </c>
    </row>
    <row r="14" spans="1:3" x14ac:dyDescent="0.25">
      <c r="C14" t="s">
        <v>535</v>
      </c>
    </row>
    <row r="15" spans="1:3" x14ac:dyDescent="0.25">
      <c r="A15" t="s">
        <v>484</v>
      </c>
    </row>
    <row r="16" spans="1:3" x14ac:dyDescent="0.25">
      <c r="B16" t="s">
        <v>516</v>
      </c>
    </row>
    <row r="17" spans="1:3" x14ac:dyDescent="0.25">
      <c r="A17" t="s">
        <v>486</v>
      </c>
    </row>
    <row r="18" spans="1:3" x14ac:dyDescent="0.25">
      <c r="A18" t="s">
        <v>485</v>
      </c>
      <c r="B18" t="s">
        <v>517</v>
      </c>
    </row>
    <row r="19" spans="1:3" x14ac:dyDescent="0.25">
      <c r="A19" t="s">
        <v>488</v>
      </c>
      <c r="B19" t="s">
        <v>488</v>
      </c>
    </row>
    <row r="20" spans="1:3" x14ac:dyDescent="0.25">
      <c r="C20" t="s">
        <v>536</v>
      </c>
    </row>
    <row r="21" spans="1:3" x14ac:dyDescent="0.25">
      <c r="B21" t="s">
        <v>518</v>
      </c>
    </row>
    <row r="22" spans="1:3" x14ac:dyDescent="0.25">
      <c r="B22" t="s">
        <v>519</v>
      </c>
    </row>
    <row r="23" spans="1:3" x14ac:dyDescent="0.25">
      <c r="A23" t="s">
        <v>489</v>
      </c>
      <c r="B23" t="s">
        <v>489</v>
      </c>
      <c r="C23" t="s">
        <v>489</v>
      </c>
    </row>
    <row r="24" spans="1:3" x14ac:dyDescent="0.25">
      <c r="A24" t="s">
        <v>490</v>
      </c>
    </row>
    <row r="25" spans="1:3" x14ac:dyDescent="0.25">
      <c r="C25" t="s">
        <v>537</v>
      </c>
    </row>
    <row r="26" spans="1:3" x14ac:dyDescent="0.25">
      <c r="A26" t="s">
        <v>492</v>
      </c>
    </row>
    <row r="27" spans="1:3" x14ac:dyDescent="0.25">
      <c r="C27" t="s">
        <v>538</v>
      </c>
    </row>
    <row r="28" spans="1:3" x14ac:dyDescent="0.25">
      <c r="B28" t="s">
        <v>520</v>
      </c>
    </row>
    <row r="29" spans="1:3" x14ac:dyDescent="0.25">
      <c r="A29" t="s">
        <v>493</v>
      </c>
      <c r="B29" t="s">
        <v>493</v>
      </c>
      <c r="C29" t="s">
        <v>493</v>
      </c>
    </row>
    <row r="30" spans="1:3" x14ac:dyDescent="0.25">
      <c r="B30" t="s">
        <v>521</v>
      </c>
    </row>
    <row r="31" spans="1:3" x14ac:dyDescent="0.25">
      <c r="A31" t="s">
        <v>494</v>
      </c>
      <c r="C31" t="s">
        <v>494</v>
      </c>
    </row>
    <row r="32" spans="1:3" x14ac:dyDescent="0.25">
      <c r="C32" t="s">
        <v>539</v>
      </c>
    </row>
    <row r="33" spans="1:3" x14ac:dyDescent="0.25">
      <c r="B33" t="s">
        <v>522</v>
      </c>
    </row>
    <row r="34" spans="1:3" x14ac:dyDescent="0.25">
      <c r="B34" t="s">
        <v>523</v>
      </c>
    </row>
    <row r="35" spans="1:3" x14ac:dyDescent="0.25">
      <c r="A35" t="s">
        <v>495</v>
      </c>
      <c r="C35" t="s">
        <v>495</v>
      </c>
    </row>
    <row r="36" spans="1:3" x14ac:dyDescent="0.25">
      <c r="A36" t="s">
        <v>496</v>
      </c>
      <c r="C36" t="s">
        <v>496</v>
      </c>
    </row>
    <row r="37" spans="1:3" x14ac:dyDescent="0.25">
      <c r="B37" t="s">
        <v>524</v>
      </c>
    </row>
    <row r="38" spans="1:3" x14ac:dyDescent="0.25">
      <c r="B38" t="s">
        <v>526</v>
      </c>
    </row>
    <row r="39" spans="1:3" x14ac:dyDescent="0.25">
      <c r="B39" t="s">
        <v>527</v>
      </c>
    </row>
    <row r="40" spans="1:3" x14ac:dyDescent="0.25">
      <c r="A40" t="s">
        <v>497</v>
      </c>
    </row>
    <row r="41" spans="1:3" x14ac:dyDescent="0.25">
      <c r="B41" t="s">
        <v>525</v>
      </c>
    </row>
    <row r="42" spans="1:3" x14ac:dyDescent="0.25">
      <c r="A42" t="s">
        <v>491</v>
      </c>
    </row>
    <row r="43" spans="1:3" x14ac:dyDescent="0.25">
      <c r="A43" t="s">
        <v>499</v>
      </c>
      <c r="B43" t="s">
        <v>499</v>
      </c>
    </row>
    <row r="44" spans="1:3" x14ac:dyDescent="0.25">
      <c r="A44" t="s">
        <v>500</v>
      </c>
    </row>
    <row r="45" spans="1:3" x14ac:dyDescent="0.25">
      <c r="B45" t="s">
        <v>528</v>
      </c>
    </row>
    <row r="46" spans="1:3" x14ac:dyDescent="0.25">
      <c r="A46" t="s">
        <v>480</v>
      </c>
      <c r="C46" t="s">
        <v>480</v>
      </c>
    </row>
    <row r="47" spans="1:3" x14ac:dyDescent="0.25">
      <c r="A47" t="s">
        <v>501</v>
      </c>
      <c r="B47" t="s">
        <v>501</v>
      </c>
    </row>
    <row r="48" spans="1:3" x14ac:dyDescent="0.25">
      <c r="A48" t="s">
        <v>498</v>
      </c>
    </row>
    <row r="49" spans="1:3" x14ac:dyDescent="0.25">
      <c r="B49" t="s">
        <v>529</v>
      </c>
    </row>
    <row r="50" spans="1:3" x14ac:dyDescent="0.25">
      <c r="A50" t="s">
        <v>502</v>
      </c>
    </row>
    <row r="51" spans="1:3" x14ac:dyDescent="0.25">
      <c r="B51" t="s">
        <v>532</v>
      </c>
      <c r="C51" t="s">
        <v>532</v>
      </c>
    </row>
    <row r="52" spans="1:3" x14ac:dyDescent="0.25">
      <c r="B52" t="s">
        <v>530</v>
      </c>
    </row>
    <row r="53" spans="1:3" x14ac:dyDescent="0.25">
      <c r="A53" t="s">
        <v>503</v>
      </c>
      <c r="B53" t="s">
        <v>503</v>
      </c>
      <c r="C53" t="s">
        <v>503</v>
      </c>
    </row>
    <row r="54" spans="1:3" x14ac:dyDescent="0.25">
      <c r="A54" t="s">
        <v>504</v>
      </c>
    </row>
    <row r="55" spans="1:3" x14ac:dyDescent="0.25">
      <c r="C55" t="s">
        <v>540</v>
      </c>
    </row>
    <row r="56" spans="1:3" x14ac:dyDescent="0.25">
      <c r="A56" t="s">
        <v>505</v>
      </c>
    </row>
  </sheetData>
  <sortState ref="D2:D74">
    <sortCondition ref="D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workbookViewId="0">
      <selection activeCell="A134" sqref="A134"/>
    </sheetView>
  </sheetViews>
  <sheetFormatPr defaultRowHeight="15" x14ac:dyDescent="0.25"/>
  <cols>
    <col min="1" max="1" width="74.42578125" bestFit="1" customWidth="1"/>
    <col min="2" max="2" width="28.5703125" bestFit="1" customWidth="1"/>
    <col min="3" max="3" width="15.5703125" bestFit="1" customWidth="1"/>
    <col min="4" max="4" width="11.42578125" bestFit="1" customWidth="1"/>
    <col min="5" max="5" width="52.85546875" bestFit="1" customWidth="1"/>
    <col min="6" max="6" width="16.42578125" bestFit="1" customWidth="1"/>
    <col min="7" max="8" width="25" bestFit="1" customWidth="1"/>
    <col min="9" max="9" width="13.140625" bestFit="1" customWidth="1"/>
  </cols>
  <sheetData>
    <row r="1" spans="1:8" x14ac:dyDescent="0.25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6" t="s">
        <v>547</v>
      </c>
      <c r="G1" s="6" t="s">
        <v>548</v>
      </c>
      <c r="H1" s="6" t="s">
        <v>546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8" x14ac:dyDescent="0.25">
      <c r="A3" s="4" t="s">
        <v>5</v>
      </c>
      <c r="B3" s="4" t="s">
        <v>1</v>
      </c>
      <c r="C3" s="4" t="s">
        <v>2</v>
      </c>
      <c r="D3" s="4" t="s">
        <v>3</v>
      </c>
      <c r="E3" s="4" t="s">
        <v>6</v>
      </c>
      <c r="F3" s="4" t="s">
        <v>533</v>
      </c>
      <c r="H3" t="s">
        <v>549</v>
      </c>
    </row>
    <row r="4" spans="1:8" x14ac:dyDescent="0.25">
      <c r="A4" s="4" t="s">
        <v>7</v>
      </c>
      <c r="B4" s="4" t="s">
        <v>1</v>
      </c>
      <c r="C4" s="4" t="s">
        <v>2</v>
      </c>
      <c r="D4" s="4" t="s">
        <v>3</v>
      </c>
      <c r="E4" s="4" t="s">
        <v>8</v>
      </c>
      <c r="H4" t="s">
        <v>549</v>
      </c>
    </row>
    <row r="5" spans="1:8" x14ac:dyDescent="0.25">
      <c r="A5" t="s">
        <v>9</v>
      </c>
      <c r="B5" t="s">
        <v>1</v>
      </c>
      <c r="C5" t="s">
        <v>2</v>
      </c>
      <c r="D5" t="s">
        <v>3</v>
      </c>
      <c r="E5" t="s">
        <v>10</v>
      </c>
    </row>
    <row r="6" spans="1:8" x14ac:dyDescent="0.25">
      <c r="A6" s="4" t="s">
        <v>11</v>
      </c>
      <c r="B6" s="4" t="s">
        <v>1</v>
      </c>
      <c r="C6" s="4" t="s">
        <v>2</v>
      </c>
      <c r="D6" s="4" t="s">
        <v>3</v>
      </c>
      <c r="E6" s="4" t="s">
        <v>12</v>
      </c>
      <c r="F6" s="4" t="s">
        <v>510</v>
      </c>
      <c r="H6" t="s">
        <v>549</v>
      </c>
    </row>
    <row r="7" spans="1:8" x14ac:dyDescent="0.25">
      <c r="A7" t="s">
        <v>13</v>
      </c>
      <c r="B7" t="s">
        <v>1</v>
      </c>
      <c r="C7" t="s">
        <v>2</v>
      </c>
      <c r="D7" t="s">
        <v>3</v>
      </c>
      <c r="E7" t="s">
        <v>14</v>
      </c>
    </row>
    <row r="8" spans="1:8" x14ac:dyDescent="0.25">
      <c r="A8" t="s">
        <v>15</v>
      </c>
      <c r="B8" t="s">
        <v>1</v>
      </c>
      <c r="C8" t="s">
        <v>2</v>
      </c>
      <c r="D8" t="s">
        <v>3</v>
      </c>
      <c r="E8" t="s">
        <v>16</v>
      </c>
    </row>
    <row r="9" spans="1:8" x14ac:dyDescent="0.25">
      <c r="A9" s="4" t="s">
        <v>17</v>
      </c>
      <c r="B9" s="4" t="s">
        <v>1</v>
      </c>
      <c r="C9" s="4" t="s">
        <v>2</v>
      </c>
      <c r="D9" s="4" t="s">
        <v>3</v>
      </c>
      <c r="E9" s="4" t="s">
        <v>18</v>
      </c>
      <c r="F9" s="4" t="s">
        <v>511</v>
      </c>
      <c r="H9" t="s">
        <v>549</v>
      </c>
    </row>
    <row r="10" spans="1:8" x14ac:dyDescent="0.25">
      <c r="A10" t="s">
        <v>19</v>
      </c>
      <c r="B10" t="s">
        <v>1</v>
      </c>
      <c r="C10" t="s">
        <v>2</v>
      </c>
      <c r="D10" t="s">
        <v>3</v>
      </c>
      <c r="E10" t="s">
        <v>20</v>
      </c>
    </row>
    <row r="11" spans="1:8" x14ac:dyDescent="0.25">
      <c r="A11" t="s">
        <v>21</v>
      </c>
      <c r="B11" t="s">
        <v>1</v>
      </c>
      <c r="C11" t="s">
        <v>2</v>
      </c>
      <c r="D11" t="s">
        <v>3</v>
      </c>
      <c r="E11" t="s">
        <v>22</v>
      </c>
    </row>
    <row r="12" spans="1:8" x14ac:dyDescent="0.25">
      <c r="A12" s="4" t="s">
        <v>23</v>
      </c>
      <c r="B12" s="4" t="s">
        <v>1</v>
      </c>
      <c r="C12" s="4" t="s">
        <v>2</v>
      </c>
      <c r="D12" s="4" t="s">
        <v>3</v>
      </c>
      <c r="E12" s="4" t="s">
        <v>24</v>
      </c>
      <c r="F12" s="4" t="s">
        <v>512</v>
      </c>
      <c r="H12" t="s">
        <v>549</v>
      </c>
    </row>
    <row r="13" spans="1:8" x14ac:dyDescent="0.25">
      <c r="A13" s="4" t="s">
        <v>25</v>
      </c>
      <c r="B13" s="4" t="s">
        <v>1</v>
      </c>
      <c r="C13" s="4" t="s">
        <v>2</v>
      </c>
      <c r="D13" s="4" t="s">
        <v>3</v>
      </c>
      <c r="E13" s="4" t="s">
        <v>26</v>
      </c>
      <c r="F13" s="4" t="s">
        <v>513</v>
      </c>
    </row>
    <row r="14" spans="1:8" x14ac:dyDescent="0.25">
      <c r="A14" t="s">
        <v>27</v>
      </c>
      <c r="B14" t="s">
        <v>1</v>
      </c>
      <c r="C14" t="s">
        <v>2</v>
      </c>
      <c r="D14" t="s">
        <v>3</v>
      </c>
      <c r="E14" t="s">
        <v>28</v>
      </c>
    </row>
    <row r="15" spans="1:8" x14ac:dyDescent="0.25">
      <c r="A15" s="4" t="s">
        <v>29</v>
      </c>
      <c r="B15" s="4" t="s">
        <v>1</v>
      </c>
      <c r="C15" s="4" t="s">
        <v>2</v>
      </c>
      <c r="D15" s="4" t="s">
        <v>3</v>
      </c>
      <c r="E15" s="4" t="s">
        <v>30</v>
      </c>
      <c r="F15" s="4" t="s">
        <v>514</v>
      </c>
      <c r="H15" t="s">
        <v>549</v>
      </c>
    </row>
    <row r="16" spans="1:8" x14ac:dyDescent="0.25">
      <c r="A16" t="s">
        <v>31</v>
      </c>
      <c r="B16" t="s">
        <v>1</v>
      </c>
      <c r="C16" t="s">
        <v>2</v>
      </c>
      <c r="D16" t="s">
        <v>3</v>
      </c>
      <c r="E16" t="s">
        <v>32</v>
      </c>
    </row>
    <row r="17" spans="1:8" x14ac:dyDescent="0.25">
      <c r="A17" s="4" t="s">
        <v>33</v>
      </c>
      <c r="B17" s="4" t="s">
        <v>1</v>
      </c>
      <c r="C17" s="4" t="s">
        <v>2</v>
      </c>
      <c r="D17" s="4" t="s">
        <v>3</v>
      </c>
      <c r="E17" s="4" t="s">
        <v>34</v>
      </c>
      <c r="F17" s="4" t="s">
        <v>481</v>
      </c>
      <c r="H17" t="s">
        <v>550</v>
      </c>
    </row>
    <row r="18" spans="1:8" x14ac:dyDescent="0.25">
      <c r="A18" t="s">
        <v>35</v>
      </c>
      <c r="B18" t="s">
        <v>1</v>
      </c>
      <c r="C18" t="s">
        <v>2</v>
      </c>
      <c r="D18" t="s">
        <v>3</v>
      </c>
      <c r="E18" t="s">
        <v>36</v>
      </c>
    </row>
    <row r="19" spans="1:8" x14ac:dyDescent="0.25">
      <c r="A19" t="s">
        <v>37</v>
      </c>
      <c r="B19" t="s">
        <v>1</v>
      </c>
      <c r="C19" t="s">
        <v>2</v>
      </c>
      <c r="D19" t="s">
        <v>3</v>
      </c>
      <c r="E19" t="s">
        <v>38</v>
      </c>
    </row>
    <row r="20" spans="1:8" x14ac:dyDescent="0.25">
      <c r="A20" t="s">
        <v>39</v>
      </c>
      <c r="B20" t="s">
        <v>1</v>
      </c>
      <c r="C20" t="s">
        <v>2</v>
      </c>
      <c r="D20" t="s">
        <v>3</v>
      </c>
      <c r="E20" t="s">
        <v>40</v>
      </c>
    </row>
    <row r="21" spans="1:8" x14ac:dyDescent="0.25">
      <c r="A21" t="s">
        <v>41</v>
      </c>
      <c r="B21" t="s">
        <v>1</v>
      </c>
      <c r="C21" t="s">
        <v>2</v>
      </c>
      <c r="D21" t="s">
        <v>3</v>
      </c>
      <c r="E21" t="s">
        <v>42</v>
      </c>
    </row>
    <row r="22" spans="1:8" x14ac:dyDescent="0.25">
      <c r="A22" s="4" t="s">
        <v>43</v>
      </c>
      <c r="B22" s="4" t="s">
        <v>1</v>
      </c>
      <c r="C22" s="4" t="s">
        <v>2</v>
      </c>
      <c r="D22" s="4" t="s">
        <v>3</v>
      </c>
      <c r="E22" s="4" t="s">
        <v>44</v>
      </c>
      <c r="F22" s="4" t="s">
        <v>482</v>
      </c>
      <c r="G22" s="4" t="s">
        <v>520</v>
      </c>
      <c r="H22" t="s">
        <v>550</v>
      </c>
    </row>
    <row r="23" spans="1:8" x14ac:dyDescent="0.25">
      <c r="A23" s="4" t="s">
        <v>45</v>
      </c>
      <c r="B23" s="4" t="s">
        <v>1</v>
      </c>
      <c r="C23" s="4" t="s">
        <v>2</v>
      </c>
      <c r="D23" s="4" t="s">
        <v>3</v>
      </c>
      <c r="E23" s="4" t="s">
        <v>46</v>
      </c>
      <c r="F23" s="4" t="s">
        <v>482</v>
      </c>
      <c r="G23" s="4" t="s">
        <v>520</v>
      </c>
      <c r="H23" t="s">
        <v>550</v>
      </c>
    </row>
    <row r="24" spans="1:8" x14ac:dyDescent="0.25">
      <c r="A24" s="4" t="s">
        <v>47</v>
      </c>
      <c r="B24" s="4" t="s">
        <v>1</v>
      </c>
      <c r="C24" s="4" t="s">
        <v>2</v>
      </c>
      <c r="D24" s="4" t="s">
        <v>3</v>
      </c>
      <c r="E24" s="4" t="s">
        <v>48</v>
      </c>
      <c r="F24" s="4" t="s">
        <v>534</v>
      </c>
      <c r="H24" t="s">
        <v>549</v>
      </c>
    </row>
    <row r="25" spans="1:8" x14ac:dyDescent="0.25">
      <c r="A25" s="4" t="s">
        <v>49</v>
      </c>
      <c r="B25" s="4" t="s">
        <v>1</v>
      </c>
      <c r="C25" s="4" t="s">
        <v>2</v>
      </c>
      <c r="D25" s="4" t="s">
        <v>3</v>
      </c>
      <c r="E25" s="4" t="s">
        <v>50</v>
      </c>
      <c r="F25" s="4" t="s">
        <v>534</v>
      </c>
      <c r="H25" t="s">
        <v>549</v>
      </c>
    </row>
    <row r="26" spans="1:8" x14ac:dyDescent="0.25">
      <c r="A26" t="s">
        <v>51</v>
      </c>
      <c r="B26" t="s">
        <v>1</v>
      </c>
      <c r="C26" t="s">
        <v>2</v>
      </c>
      <c r="D26" t="s">
        <v>3</v>
      </c>
      <c r="E26" t="s">
        <v>52</v>
      </c>
    </row>
    <row r="27" spans="1:8" x14ac:dyDescent="0.25">
      <c r="A27" t="s">
        <v>53</v>
      </c>
      <c r="B27" t="s">
        <v>1</v>
      </c>
      <c r="C27" t="s">
        <v>2</v>
      </c>
      <c r="D27" t="s">
        <v>3</v>
      </c>
      <c r="E27" t="s">
        <v>54</v>
      </c>
    </row>
    <row r="28" spans="1:8" x14ac:dyDescent="0.25">
      <c r="A28" t="s">
        <v>55</v>
      </c>
      <c r="B28" t="s">
        <v>1</v>
      </c>
      <c r="C28" t="s">
        <v>2</v>
      </c>
      <c r="D28" t="s">
        <v>3</v>
      </c>
      <c r="E28" t="s">
        <v>56</v>
      </c>
    </row>
    <row r="29" spans="1:8" x14ac:dyDescent="0.25">
      <c r="A29" t="s">
        <v>57</v>
      </c>
      <c r="B29" t="s">
        <v>1</v>
      </c>
      <c r="C29" t="s">
        <v>2</v>
      </c>
      <c r="D29" t="s">
        <v>3</v>
      </c>
      <c r="E29" t="s">
        <v>58</v>
      </c>
    </row>
    <row r="30" spans="1:8" x14ac:dyDescent="0.25">
      <c r="A30" t="s">
        <v>59</v>
      </c>
      <c r="B30" t="s">
        <v>1</v>
      </c>
      <c r="C30" t="s">
        <v>2</v>
      </c>
      <c r="D30" t="s">
        <v>3</v>
      </c>
      <c r="E30" t="s">
        <v>60</v>
      </c>
    </row>
    <row r="31" spans="1:8" x14ac:dyDescent="0.25">
      <c r="A31" s="5" t="s">
        <v>61</v>
      </c>
      <c r="B31" s="5" t="s">
        <v>1</v>
      </c>
      <c r="C31" s="5" t="s">
        <v>2</v>
      </c>
      <c r="D31" s="5" t="s">
        <v>3</v>
      </c>
      <c r="E31" s="5" t="s">
        <v>62</v>
      </c>
      <c r="F31" s="5" t="s">
        <v>515</v>
      </c>
      <c r="H31" t="s">
        <v>549</v>
      </c>
    </row>
    <row r="32" spans="1:8" x14ac:dyDescent="0.25">
      <c r="A32" s="5" t="s">
        <v>63</v>
      </c>
      <c r="B32" t="s">
        <v>1</v>
      </c>
      <c r="C32" t="s">
        <v>2</v>
      </c>
      <c r="D32" t="s">
        <v>3</v>
      </c>
      <c r="E32" t="s">
        <v>64</v>
      </c>
    </row>
    <row r="33" spans="1:8" x14ac:dyDescent="0.25">
      <c r="A33" s="4" t="s">
        <v>65</v>
      </c>
      <c r="B33" s="4" t="s">
        <v>1</v>
      </c>
      <c r="C33" s="4" t="s">
        <v>2</v>
      </c>
      <c r="D33" s="4" t="s">
        <v>3</v>
      </c>
      <c r="E33" s="4" t="s">
        <v>66</v>
      </c>
      <c r="F33" s="4" t="s">
        <v>483</v>
      </c>
      <c r="H33" t="s">
        <v>550</v>
      </c>
    </row>
    <row r="34" spans="1:8" x14ac:dyDescent="0.25">
      <c r="A34" t="s">
        <v>67</v>
      </c>
      <c r="B34" t="s">
        <v>1</v>
      </c>
      <c r="C34" t="s">
        <v>2</v>
      </c>
      <c r="D34" t="s">
        <v>3</v>
      </c>
      <c r="E34" t="s">
        <v>68</v>
      </c>
    </row>
    <row r="35" spans="1:8" x14ac:dyDescent="0.25">
      <c r="A35" s="4" t="s">
        <v>69</v>
      </c>
      <c r="B35" s="4" t="s">
        <v>1</v>
      </c>
      <c r="C35" s="4" t="s">
        <v>2</v>
      </c>
      <c r="D35" s="4" t="s">
        <v>3</v>
      </c>
      <c r="E35" s="4" t="s">
        <v>70</v>
      </c>
      <c r="F35" s="4" t="s">
        <v>535</v>
      </c>
      <c r="H35" t="s">
        <v>549</v>
      </c>
    </row>
    <row r="36" spans="1:8" x14ac:dyDescent="0.25">
      <c r="A36" s="4" t="s">
        <v>71</v>
      </c>
      <c r="B36" s="4" t="s">
        <v>1</v>
      </c>
      <c r="C36" s="4" t="s">
        <v>2</v>
      </c>
      <c r="D36" s="4" t="s">
        <v>3</v>
      </c>
      <c r="E36" s="4" t="s">
        <v>72</v>
      </c>
      <c r="F36" s="4" t="s">
        <v>535</v>
      </c>
      <c r="H36" t="s">
        <v>549</v>
      </c>
    </row>
    <row r="37" spans="1:8" x14ac:dyDescent="0.25">
      <c r="A37" s="4" t="s">
        <v>73</v>
      </c>
      <c r="B37" s="4" t="s">
        <v>1</v>
      </c>
      <c r="C37" s="4" t="s">
        <v>2</v>
      </c>
      <c r="D37" s="4" t="s">
        <v>3</v>
      </c>
      <c r="E37" s="4" t="s">
        <v>74</v>
      </c>
      <c r="F37" s="4" t="s">
        <v>535</v>
      </c>
      <c r="H37" t="s">
        <v>549</v>
      </c>
    </row>
    <row r="38" spans="1:8" x14ac:dyDescent="0.25">
      <c r="A38" s="4" t="s">
        <v>75</v>
      </c>
      <c r="B38" s="4" t="s">
        <v>1</v>
      </c>
      <c r="C38" s="4" t="s">
        <v>2</v>
      </c>
      <c r="D38" s="4" t="s">
        <v>3</v>
      </c>
      <c r="E38" s="4" t="s">
        <v>76</v>
      </c>
      <c r="F38" s="4" t="s">
        <v>535</v>
      </c>
      <c r="H38" t="s">
        <v>549</v>
      </c>
    </row>
    <row r="39" spans="1:8" x14ac:dyDescent="0.25">
      <c r="A39" s="4" t="s">
        <v>77</v>
      </c>
      <c r="B39" s="4" t="s">
        <v>1</v>
      </c>
      <c r="C39" s="4" t="s">
        <v>2</v>
      </c>
      <c r="D39" s="4" t="s">
        <v>3</v>
      </c>
      <c r="E39" s="4" t="s">
        <v>78</v>
      </c>
      <c r="F39" s="4" t="s">
        <v>535</v>
      </c>
      <c r="H39" t="s">
        <v>549</v>
      </c>
    </row>
    <row r="40" spans="1:8" x14ac:dyDescent="0.25">
      <c r="A40" s="4" t="s">
        <v>79</v>
      </c>
      <c r="B40" s="4" t="s">
        <v>1</v>
      </c>
      <c r="C40" s="4" t="s">
        <v>2</v>
      </c>
      <c r="D40" s="4" t="s">
        <v>3</v>
      </c>
      <c r="E40" s="4" t="s">
        <v>80</v>
      </c>
      <c r="F40" s="4" t="s">
        <v>535</v>
      </c>
      <c r="H40" t="s">
        <v>549</v>
      </c>
    </row>
    <row r="41" spans="1:8" x14ac:dyDescent="0.25">
      <c r="A41" s="4" t="s">
        <v>81</v>
      </c>
      <c r="B41" s="4" t="s">
        <v>1</v>
      </c>
      <c r="C41" s="4" t="s">
        <v>2</v>
      </c>
      <c r="D41" s="4" t="s">
        <v>3</v>
      </c>
      <c r="E41" s="4" t="s">
        <v>82</v>
      </c>
      <c r="F41" s="4" t="s">
        <v>535</v>
      </c>
      <c r="H41" t="s">
        <v>549</v>
      </c>
    </row>
    <row r="42" spans="1:8" x14ac:dyDescent="0.25">
      <c r="A42" s="4" t="s">
        <v>83</v>
      </c>
      <c r="B42" s="4" t="s">
        <v>1</v>
      </c>
      <c r="C42" s="4" t="s">
        <v>2</v>
      </c>
      <c r="D42" s="4" t="s">
        <v>3</v>
      </c>
      <c r="E42" s="4" t="s">
        <v>84</v>
      </c>
      <c r="F42" s="4" t="s">
        <v>535</v>
      </c>
      <c r="H42" t="s">
        <v>549</v>
      </c>
    </row>
    <row r="43" spans="1:8" x14ac:dyDescent="0.25">
      <c r="A43" s="4" t="s">
        <v>85</v>
      </c>
      <c r="B43" s="4" t="s">
        <v>1</v>
      </c>
      <c r="C43" s="4" t="s">
        <v>2</v>
      </c>
      <c r="D43" s="4" t="s">
        <v>3</v>
      </c>
      <c r="E43" s="4" t="s">
        <v>86</v>
      </c>
      <c r="F43" s="4" t="s">
        <v>535</v>
      </c>
      <c r="H43" t="s">
        <v>549</v>
      </c>
    </row>
    <row r="44" spans="1:8" x14ac:dyDescent="0.25">
      <c r="A44" s="4" t="s">
        <v>87</v>
      </c>
      <c r="B44" s="4" t="s">
        <v>1</v>
      </c>
      <c r="C44" s="4" t="s">
        <v>2</v>
      </c>
      <c r="D44" s="4" t="s">
        <v>3</v>
      </c>
      <c r="E44" s="4" t="s">
        <v>88</v>
      </c>
      <c r="F44" s="4" t="s">
        <v>535</v>
      </c>
      <c r="H44" t="s">
        <v>549</v>
      </c>
    </row>
    <row r="45" spans="1:8" x14ac:dyDescent="0.25">
      <c r="A45" s="4" t="s">
        <v>89</v>
      </c>
      <c r="B45" s="4" t="s">
        <v>1</v>
      </c>
      <c r="C45" s="4" t="s">
        <v>2</v>
      </c>
      <c r="D45" s="4" t="s">
        <v>3</v>
      </c>
      <c r="E45" s="4" t="s">
        <v>90</v>
      </c>
      <c r="F45" s="4" t="s">
        <v>535</v>
      </c>
      <c r="H45" t="s">
        <v>549</v>
      </c>
    </row>
    <row r="46" spans="1:8" x14ac:dyDescent="0.25">
      <c r="A46" s="4" t="s">
        <v>91</v>
      </c>
      <c r="B46" s="4" t="s">
        <v>1</v>
      </c>
      <c r="C46" s="4" t="s">
        <v>2</v>
      </c>
      <c r="D46" s="4" t="s">
        <v>3</v>
      </c>
      <c r="E46" s="4" t="s">
        <v>92</v>
      </c>
      <c r="F46" s="4" t="s">
        <v>535</v>
      </c>
      <c r="H46" t="s">
        <v>549</v>
      </c>
    </row>
    <row r="47" spans="1:8" x14ac:dyDescent="0.25">
      <c r="A47" s="4" t="s">
        <v>93</v>
      </c>
      <c r="B47" s="4" t="s">
        <v>1</v>
      </c>
      <c r="C47" s="4" t="s">
        <v>2</v>
      </c>
      <c r="D47" s="4" t="s">
        <v>3</v>
      </c>
      <c r="E47" s="4" t="s">
        <v>94</v>
      </c>
      <c r="F47" s="4" t="s">
        <v>535</v>
      </c>
      <c r="H47" t="s">
        <v>549</v>
      </c>
    </row>
    <row r="48" spans="1:8" x14ac:dyDescent="0.25">
      <c r="A48" s="4" t="s">
        <v>95</v>
      </c>
      <c r="B48" s="4" t="s">
        <v>1</v>
      </c>
      <c r="C48" s="4" t="s">
        <v>2</v>
      </c>
      <c r="D48" s="4" t="s">
        <v>3</v>
      </c>
      <c r="E48" s="4" t="s">
        <v>96</v>
      </c>
      <c r="F48" s="4" t="s">
        <v>535</v>
      </c>
      <c r="H48" t="s">
        <v>549</v>
      </c>
    </row>
    <row r="49" spans="1:8" x14ac:dyDescent="0.25">
      <c r="A49" s="4" t="s">
        <v>97</v>
      </c>
      <c r="B49" s="4" t="s">
        <v>1</v>
      </c>
      <c r="C49" s="4" t="s">
        <v>2</v>
      </c>
      <c r="D49" s="4" t="s">
        <v>3</v>
      </c>
      <c r="E49" s="4" t="s">
        <v>98</v>
      </c>
      <c r="F49" s="4" t="s">
        <v>535</v>
      </c>
      <c r="H49" t="s">
        <v>549</v>
      </c>
    </row>
    <row r="50" spans="1:8" x14ac:dyDescent="0.25">
      <c r="A50" t="s">
        <v>99</v>
      </c>
      <c r="B50" t="s">
        <v>1</v>
      </c>
      <c r="C50" t="s">
        <v>2</v>
      </c>
      <c r="D50" t="s">
        <v>3</v>
      </c>
      <c r="E50" t="s">
        <v>100</v>
      </c>
    </row>
    <row r="51" spans="1:8" x14ac:dyDescent="0.25">
      <c r="A51" t="s">
        <v>101</v>
      </c>
      <c r="B51" t="s">
        <v>1</v>
      </c>
      <c r="C51" t="s">
        <v>2</v>
      </c>
      <c r="D51" t="s">
        <v>3</v>
      </c>
      <c r="E51" t="s">
        <v>102</v>
      </c>
    </row>
    <row r="52" spans="1:8" x14ac:dyDescent="0.25">
      <c r="A52" s="4" t="s">
        <v>103</v>
      </c>
      <c r="B52" s="4" t="s">
        <v>1</v>
      </c>
      <c r="C52" s="4" t="s">
        <v>2</v>
      </c>
      <c r="D52" s="4" t="s">
        <v>3</v>
      </c>
      <c r="E52" s="4" t="s">
        <v>104</v>
      </c>
      <c r="F52" s="4" t="s">
        <v>484</v>
      </c>
      <c r="G52" s="4" t="s">
        <v>519</v>
      </c>
      <c r="H52" t="s">
        <v>550</v>
      </c>
    </row>
    <row r="53" spans="1:8" x14ac:dyDescent="0.25">
      <c r="A53" t="s">
        <v>105</v>
      </c>
      <c r="B53" t="s">
        <v>1</v>
      </c>
      <c r="C53" t="s">
        <v>2</v>
      </c>
      <c r="D53" t="s">
        <v>106</v>
      </c>
      <c r="E53" t="s">
        <v>107</v>
      </c>
    </row>
    <row r="54" spans="1:8" x14ac:dyDescent="0.25">
      <c r="A54" s="4" t="s">
        <v>108</v>
      </c>
      <c r="B54" s="4" t="s">
        <v>1</v>
      </c>
      <c r="C54" s="4" t="s">
        <v>2</v>
      </c>
      <c r="D54" s="4" t="s">
        <v>3</v>
      </c>
      <c r="E54" s="4" t="s">
        <v>109</v>
      </c>
      <c r="F54" s="4" t="s">
        <v>519</v>
      </c>
      <c r="G54" s="4" t="s">
        <v>519</v>
      </c>
      <c r="H54" t="s">
        <v>549</v>
      </c>
    </row>
    <row r="55" spans="1:8" x14ac:dyDescent="0.25">
      <c r="A55" t="s">
        <v>110</v>
      </c>
      <c r="B55" t="s">
        <v>1</v>
      </c>
      <c r="C55" t="s">
        <v>2</v>
      </c>
      <c r="D55" t="s">
        <v>3</v>
      </c>
      <c r="E55" t="s">
        <v>111</v>
      </c>
    </row>
    <row r="56" spans="1:8" x14ac:dyDescent="0.25">
      <c r="A56" t="s">
        <v>112</v>
      </c>
      <c r="B56" t="s">
        <v>1</v>
      </c>
      <c r="C56" t="s">
        <v>2</v>
      </c>
      <c r="D56" t="s">
        <v>3</v>
      </c>
      <c r="E56" t="s">
        <v>113</v>
      </c>
    </row>
    <row r="57" spans="1:8" x14ac:dyDescent="0.25">
      <c r="A57" t="s">
        <v>114</v>
      </c>
      <c r="B57" t="s">
        <v>1</v>
      </c>
      <c r="C57" t="s">
        <v>2</v>
      </c>
      <c r="D57" t="s">
        <v>3</v>
      </c>
      <c r="E57" t="s">
        <v>115</v>
      </c>
    </row>
    <row r="58" spans="1:8" x14ac:dyDescent="0.25">
      <c r="A58" t="s">
        <v>116</v>
      </c>
      <c r="B58" t="s">
        <v>1</v>
      </c>
      <c r="C58" t="s">
        <v>2</v>
      </c>
      <c r="D58" t="s">
        <v>3</v>
      </c>
      <c r="E58" t="s">
        <v>117</v>
      </c>
    </row>
    <row r="59" spans="1:8" x14ac:dyDescent="0.25">
      <c r="A59" t="s">
        <v>118</v>
      </c>
      <c r="B59" t="s">
        <v>1</v>
      </c>
      <c r="C59" t="s">
        <v>2</v>
      </c>
      <c r="D59" t="s">
        <v>3</v>
      </c>
      <c r="E59" t="s">
        <v>119</v>
      </c>
    </row>
    <row r="60" spans="1:8" x14ac:dyDescent="0.25">
      <c r="A60" t="s">
        <v>120</v>
      </c>
      <c r="B60" t="s">
        <v>1</v>
      </c>
      <c r="C60" t="s">
        <v>2</v>
      </c>
      <c r="D60" t="s">
        <v>3</v>
      </c>
      <c r="E60" t="s">
        <v>121</v>
      </c>
    </row>
    <row r="61" spans="1:8" x14ac:dyDescent="0.25">
      <c r="A61" s="4" t="s">
        <v>122</v>
      </c>
      <c r="B61" s="4" t="s">
        <v>1</v>
      </c>
      <c r="C61" s="4" t="s">
        <v>2</v>
      </c>
      <c r="D61" s="4" t="s">
        <v>3</v>
      </c>
      <c r="E61" s="4" t="s">
        <v>123</v>
      </c>
      <c r="F61" s="4" t="s">
        <v>516</v>
      </c>
      <c r="H61" t="s">
        <v>549</v>
      </c>
    </row>
    <row r="62" spans="1:8" x14ac:dyDescent="0.25">
      <c r="A62" s="4" t="s">
        <v>124</v>
      </c>
      <c r="B62" s="4" t="s">
        <v>1</v>
      </c>
      <c r="C62" s="4" t="s">
        <v>2</v>
      </c>
      <c r="D62" s="4" t="s">
        <v>3</v>
      </c>
      <c r="E62" s="4" t="s">
        <v>125</v>
      </c>
      <c r="F62" s="4" t="s">
        <v>516</v>
      </c>
      <c r="H62" t="s">
        <v>549</v>
      </c>
    </row>
    <row r="63" spans="1:8" x14ac:dyDescent="0.25">
      <c r="A63" s="4" t="s">
        <v>126</v>
      </c>
      <c r="B63" s="4" t="s">
        <v>1</v>
      </c>
      <c r="C63" s="4" t="s">
        <v>2</v>
      </c>
      <c r="D63" s="4" t="s">
        <v>3</v>
      </c>
      <c r="E63" s="4" t="s">
        <v>127</v>
      </c>
      <c r="F63" s="4" t="s">
        <v>486</v>
      </c>
      <c r="H63" t="s">
        <v>550</v>
      </c>
    </row>
    <row r="64" spans="1:8" x14ac:dyDescent="0.25">
      <c r="A64" s="4" t="s">
        <v>128</v>
      </c>
      <c r="B64" s="4" t="s">
        <v>1</v>
      </c>
      <c r="C64" s="4" t="s">
        <v>2</v>
      </c>
      <c r="D64" s="4" t="s">
        <v>3</v>
      </c>
      <c r="E64" s="4" t="s">
        <v>129</v>
      </c>
      <c r="F64" s="4" t="s">
        <v>486</v>
      </c>
      <c r="H64" t="s">
        <v>550</v>
      </c>
    </row>
    <row r="65" spans="1:8" x14ac:dyDescent="0.25">
      <c r="A65" s="5" t="s">
        <v>130</v>
      </c>
      <c r="B65" s="4" t="s">
        <v>1</v>
      </c>
      <c r="C65" s="4" t="s">
        <v>2</v>
      </c>
      <c r="D65" s="4" t="s">
        <v>3</v>
      </c>
      <c r="E65" s="4" t="s">
        <v>131</v>
      </c>
      <c r="F65" s="4" t="s">
        <v>517</v>
      </c>
      <c r="H65" t="s">
        <v>550</v>
      </c>
    </row>
    <row r="66" spans="1:8" x14ac:dyDescent="0.25">
      <c r="A66" s="4" t="s">
        <v>132</v>
      </c>
      <c r="B66" s="4" t="s">
        <v>1</v>
      </c>
      <c r="C66" s="4" t="s">
        <v>2</v>
      </c>
      <c r="D66" s="4" t="s">
        <v>3</v>
      </c>
      <c r="E66" s="4" t="s">
        <v>133</v>
      </c>
      <c r="F66" s="4" t="s">
        <v>517</v>
      </c>
      <c r="H66" t="s">
        <v>550</v>
      </c>
    </row>
    <row r="67" spans="1:8" x14ac:dyDescent="0.25">
      <c r="A67" s="5" t="s">
        <v>134</v>
      </c>
      <c r="B67" t="s">
        <v>1</v>
      </c>
      <c r="C67" t="s">
        <v>2</v>
      </c>
      <c r="D67" t="s">
        <v>3</v>
      </c>
      <c r="E67" t="s">
        <v>135</v>
      </c>
      <c r="F67" s="5" t="s">
        <v>531</v>
      </c>
      <c r="H67" t="s">
        <v>549</v>
      </c>
    </row>
    <row r="68" spans="1:8" x14ac:dyDescent="0.25">
      <c r="A68" t="s">
        <v>136</v>
      </c>
      <c r="B68" t="s">
        <v>1</v>
      </c>
      <c r="C68" t="s">
        <v>2</v>
      </c>
      <c r="D68" t="s">
        <v>3</v>
      </c>
      <c r="E68" t="s">
        <v>137</v>
      </c>
    </row>
    <row r="69" spans="1:8" x14ac:dyDescent="0.25">
      <c r="A69" t="s">
        <v>138</v>
      </c>
      <c r="B69" t="s">
        <v>1</v>
      </c>
      <c r="C69" t="s">
        <v>2</v>
      </c>
      <c r="D69" t="s">
        <v>139</v>
      </c>
      <c r="E69" t="s">
        <v>140</v>
      </c>
    </row>
    <row r="70" spans="1:8" x14ac:dyDescent="0.25">
      <c r="A70" t="s">
        <v>141</v>
      </c>
      <c r="B70" t="s">
        <v>1</v>
      </c>
      <c r="C70" t="s">
        <v>2</v>
      </c>
      <c r="D70" t="s">
        <v>139</v>
      </c>
      <c r="E70" t="s">
        <v>142</v>
      </c>
    </row>
    <row r="71" spans="1:8" x14ac:dyDescent="0.25">
      <c r="A71" s="4" t="s">
        <v>143</v>
      </c>
      <c r="B71" s="4" t="s">
        <v>1</v>
      </c>
      <c r="C71" s="4" t="s">
        <v>2</v>
      </c>
      <c r="D71" s="4" t="s">
        <v>3</v>
      </c>
      <c r="E71" s="4" t="s">
        <v>144</v>
      </c>
      <c r="F71" s="4" t="s">
        <v>488</v>
      </c>
      <c r="H71" t="s">
        <v>550</v>
      </c>
    </row>
    <row r="72" spans="1:8" x14ac:dyDescent="0.25">
      <c r="A72" t="s">
        <v>145</v>
      </c>
      <c r="B72" t="s">
        <v>1</v>
      </c>
      <c r="C72" t="s">
        <v>2</v>
      </c>
      <c r="D72" t="s">
        <v>3</v>
      </c>
      <c r="E72" t="s">
        <v>146</v>
      </c>
    </row>
    <row r="73" spans="1:8" x14ac:dyDescent="0.25">
      <c r="A73" s="5" t="s">
        <v>147</v>
      </c>
      <c r="B73" t="s">
        <v>1</v>
      </c>
      <c r="C73" t="s">
        <v>2</v>
      </c>
      <c r="D73" t="s">
        <v>3</v>
      </c>
      <c r="E73" t="s">
        <v>148</v>
      </c>
    </row>
    <row r="74" spans="1:8" x14ac:dyDescent="0.25">
      <c r="A74" s="5" t="s">
        <v>149</v>
      </c>
      <c r="B74" t="s">
        <v>1</v>
      </c>
      <c r="C74" t="s">
        <v>2</v>
      </c>
      <c r="D74" t="s">
        <v>3</v>
      </c>
      <c r="E74" t="s">
        <v>150</v>
      </c>
    </row>
    <row r="75" spans="1:8" x14ac:dyDescent="0.25">
      <c r="A75" t="s">
        <v>151</v>
      </c>
      <c r="B75" t="s">
        <v>1</v>
      </c>
      <c r="C75" t="s">
        <v>2</v>
      </c>
      <c r="D75" t="s">
        <v>3</v>
      </c>
      <c r="E75" t="s">
        <v>152</v>
      </c>
    </row>
    <row r="76" spans="1:8" x14ac:dyDescent="0.25">
      <c r="A76" t="s">
        <v>153</v>
      </c>
      <c r="B76" t="s">
        <v>1</v>
      </c>
      <c r="C76" t="s">
        <v>2</v>
      </c>
      <c r="D76" t="s">
        <v>3</v>
      </c>
      <c r="E76" t="s">
        <v>154</v>
      </c>
    </row>
    <row r="77" spans="1:8" x14ac:dyDescent="0.25">
      <c r="A77" s="5" t="s">
        <v>155</v>
      </c>
      <c r="B77" t="s">
        <v>1</v>
      </c>
      <c r="C77" t="s">
        <v>2</v>
      </c>
      <c r="D77" t="s">
        <v>3</v>
      </c>
      <c r="E77" t="s">
        <v>156</v>
      </c>
    </row>
    <row r="78" spans="1:8" x14ac:dyDescent="0.25">
      <c r="A78" t="s">
        <v>157</v>
      </c>
      <c r="B78" t="s">
        <v>1</v>
      </c>
      <c r="C78" t="s">
        <v>2</v>
      </c>
      <c r="D78" t="s">
        <v>3</v>
      </c>
      <c r="E78" t="s">
        <v>158</v>
      </c>
    </row>
    <row r="79" spans="1:8" x14ac:dyDescent="0.25">
      <c r="A79" t="s">
        <v>159</v>
      </c>
      <c r="B79" t="s">
        <v>1</v>
      </c>
      <c r="C79" t="s">
        <v>2</v>
      </c>
      <c r="D79" t="s">
        <v>3</v>
      </c>
      <c r="E79" t="s">
        <v>160</v>
      </c>
    </row>
    <row r="80" spans="1:8" x14ac:dyDescent="0.25">
      <c r="A80" s="5" t="s">
        <v>161</v>
      </c>
      <c r="B80" t="s">
        <v>1</v>
      </c>
      <c r="C80" t="s">
        <v>2</v>
      </c>
      <c r="D80" t="s">
        <v>3</v>
      </c>
      <c r="E80" t="s">
        <v>162</v>
      </c>
    </row>
    <row r="81" spans="1:8" x14ac:dyDescent="0.25">
      <c r="A81" t="s">
        <v>163</v>
      </c>
      <c r="B81" t="s">
        <v>1</v>
      </c>
      <c r="C81" t="s">
        <v>2</v>
      </c>
      <c r="D81" t="s">
        <v>3</v>
      </c>
      <c r="E81" t="s">
        <v>164</v>
      </c>
    </row>
    <row r="82" spans="1:8" x14ac:dyDescent="0.25">
      <c r="A82" s="5" t="s">
        <v>165</v>
      </c>
      <c r="B82" t="s">
        <v>1</v>
      </c>
      <c r="C82" t="s">
        <v>2</v>
      </c>
      <c r="D82" t="s">
        <v>3</v>
      </c>
      <c r="E82" t="s">
        <v>166</v>
      </c>
    </row>
    <row r="83" spans="1:8" x14ac:dyDescent="0.25">
      <c r="A83" t="s">
        <v>167</v>
      </c>
      <c r="B83" t="s">
        <v>1</v>
      </c>
      <c r="C83" t="s">
        <v>2</v>
      </c>
      <c r="D83" t="s">
        <v>3</v>
      </c>
      <c r="E83" t="s">
        <v>168</v>
      </c>
    </row>
    <row r="84" spans="1:8" x14ac:dyDescent="0.25">
      <c r="A84" t="s">
        <v>169</v>
      </c>
      <c r="B84" t="s">
        <v>1</v>
      </c>
      <c r="C84" t="s">
        <v>2</v>
      </c>
      <c r="D84" t="s">
        <v>3</v>
      </c>
      <c r="E84" t="s">
        <v>170</v>
      </c>
    </row>
    <row r="85" spans="1:8" x14ac:dyDescent="0.25">
      <c r="A85" s="5" t="s">
        <v>171</v>
      </c>
      <c r="B85" t="s">
        <v>1</v>
      </c>
      <c r="C85" t="s">
        <v>2</v>
      </c>
      <c r="D85" t="s">
        <v>3</v>
      </c>
      <c r="E85" t="s">
        <v>172</v>
      </c>
    </row>
    <row r="86" spans="1:8" x14ac:dyDescent="0.25">
      <c r="A86" t="s">
        <v>173</v>
      </c>
      <c r="B86" t="s">
        <v>1</v>
      </c>
      <c r="C86" t="s">
        <v>2</v>
      </c>
      <c r="D86" t="s">
        <v>3</v>
      </c>
      <c r="E86" t="s">
        <v>174</v>
      </c>
    </row>
    <row r="87" spans="1:8" x14ac:dyDescent="0.25">
      <c r="A87" t="s">
        <v>175</v>
      </c>
      <c r="B87" t="s">
        <v>1</v>
      </c>
      <c r="C87" t="s">
        <v>2</v>
      </c>
      <c r="D87" t="s">
        <v>3</v>
      </c>
      <c r="E87" t="s">
        <v>176</v>
      </c>
    </row>
    <row r="88" spans="1:8" x14ac:dyDescent="0.25">
      <c r="A88" t="s">
        <v>177</v>
      </c>
      <c r="B88" t="s">
        <v>1</v>
      </c>
      <c r="C88" t="s">
        <v>2</v>
      </c>
      <c r="D88" t="s">
        <v>3</v>
      </c>
      <c r="E88" t="s">
        <v>178</v>
      </c>
    </row>
    <row r="89" spans="1:8" x14ac:dyDescent="0.25">
      <c r="A89" t="s">
        <v>179</v>
      </c>
      <c r="B89" t="s">
        <v>1</v>
      </c>
      <c r="C89" t="s">
        <v>2</v>
      </c>
      <c r="D89" t="s">
        <v>3</v>
      </c>
      <c r="E89" t="s">
        <v>180</v>
      </c>
    </row>
    <row r="90" spans="1:8" x14ac:dyDescent="0.25">
      <c r="A90" s="4" t="s">
        <v>181</v>
      </c>
      <c r="B90" s="4" t="s">
        <v>1</v>
      </c>
      <c r="C90" s="4" t="s">
        <v>2</v>
      </c>
      <c r="D90" s="4" t="s">
        <v>3</v>
      </c>
      <c r="E90" s="4" t="s">
        <v>182</v>
      </c>
      <c r="F90" s="4" t="s">
        <v>518</v>
      </c>
      <c r="H90" t="s">
        <v>549</v>
      </c>
    </row>
    <row r="91" spans="1:8" x14ac:dyDescent="0.25">
      <c r="A91" t="s">
        <v>183</v>
      </c>
      <c r="B91" t="s">
        <v>1</v>
      </c>
      <c r="C91" t="s">
        <v>2</v>
      </c>
      <c r="D91" t="s">
        <v>3</v>
      </c>
      <c r="E91" t="s">
        <v>184</v>
      </c>
    </row>
    <row r="92" spans="1:8" x14ac:dyDescent="0.25">
      <c r="A92" t="s">
        <v>185</v>
      </c>
      <c r="B92" t="s">
        <v>1</v>
      </c>
      <c r="C92" t="s">
        <v>2</v>
      </c>
      <c r="D92" t="s">
        <v>3</v>
      </c>
      <c r="E92" t="s">
        <v>186</v>
      </c>
    </row>
    <row r="93" spans="1:8" x14ac:dyDescent="0.25">
      <c r="A93" s="4" t="s">
        <v>187</v>
      </c>
      <c r="B93" s="4" t="s">
        <v>1</v>
      </c>
      <c r="C93" s="4" t="s">
        <v>2</v>
      </c>
      <c r="D93" s="4" t="s">
        <v>3</v>
      </c>
      <c r="E93" s="4" t="s">
        <v>188</v>
      </c>
      <c r="F93" s="4" t="s">
        <v>519</v>
      </c>
      <c r="G93" s="4" t="s">
        <v>519</v>
      </c>
      <c r="H93" t="s">
        <v>549</v>
      </c>
    </row>
    <row r="94" spans="1:8" x14ac:dyDescent="0.25">
      <c r="A94" s="5" t="s">
        <v>189</v>
      </c>
      <c r="B94" s="4" t="s">
        <v>1</v>
      </c>
      <c r="C94" s="4" t="s">
        <v>2</v>
      </c>
      <c r="D94" s="4" t="s">
        <v>3</v>
      </c>
      <c r="E94" s="4" t="s">
        <v>190</v>
      </c>
      <c r="F94" s="4" t="s">
        <v>489</v>
      </c>
      <c r="H94" t="s">
        <v>550</v>
      </c>
    </row>
    <row r="95" spans="1:8" x14ac:dyDescent="0.25">
      <c r="A95" s="4" t="s">
        <v>191</v>
      </c>
      <c r="B95" s="4" t="s">
        <v>1</v>
      </c>
      <c r="C95" s="4" t="s">
        <v>2</v>
      </c>
      <c r="D95" s="4" t="s">
        <v>3</v>
      </c>
      <c r="E95" s="4" t="s">
        <v>192</v>
      </c>
      <c r="F95" s="4" t="s">
        <v>489</v>
      </c>
      <c r="H95" t="s">
        <v>550</v>
      </c>
    </row>
    <row r="96" spans="1:8" x14ac:dyDescent="0.25">
      <c r="A96" s="4" t="s">
        <v>193</v>
      </c>
      <c r="B96" s="4" t="s">
        <v>1</v>
      </c>
      <c r="C96" s="4" t="s">
        <v>2</v>
      </c>
      <c r="D96" s="4" t="s">
        <v>3</v>
      </c>
      <c r="E96" s="4" t="s">
        <v>194</v>
      </c>
      <c r="F96" s="4" t="s">
        <v>490</v>
      </c>
      <c r="G96" s="4" t="s">
        <v>525</v>
      </c>
      <c r="H96" t="s">
        <v>550</v>
      </c>
    </row>
    <row r="97" spans="1:8" x14ac:dyDescent="0.25">
      <c r="A97" s="5" t="s">
        <v>195</v>
      </c>
      <c r="B97" s="5" t="s">
        <v>1</v>
      </c>
      <c r="C97" s="5" t="s">
        <v>2</v>
      </c>
      <c r="D97" s="5" t="s">
        <v>3</v>
      </c>
      <c r="E97" s="5" t="s">
        <v>196</v>
      </c>
      <c r="F97" s="4" t="s">
        <v>537</v>
      </c>
      <c r="H97" t="s">
        <v>549</v>
      </c>
    </row>
    <row r="98" spans="1:8" x14ac:dyDescent="0.25">
      <c r="A98" s="5" t="s">
        <v>197</v>
      </c>
      <c r="B98" s="5" t="s">
        <v>1</v>
      </c>
      <c r="C98" s="5" t="s">
        <v>2</v>
      </c>
      <c r="D98" s="5" t="s">
        <v>3</v>
      </c>
      <c r="E98" s="5" t="s">
        <v>198</v>
      </c>
      <c r="F98" s="4" t="s">
        <v>537</v>
      </c>
      <c r="H98" t="s">
        <v>549</v>
      </c>
    </row>
    <row r="99" spans="1:8" x14ac:dyDescent="0.25">
      <c r="A99" s="4" t="s">
        <v>199</v>
      </c>
      <c r="B99" s="4" t="s">
        <v>1</v>
      </c>
      <c r="C99" s="4" t="s">
        <v>2</v>
      </c>
      <c r="D99" s="4" t="s">
        <v>3</v>
      </c>
      <c r="E99" s="4" t="s">
        <v>200</v>
      </c>
      <c r="F99" s="4" t="s">
        <v>537</v>
      </c>
      <c r="H99" t="s">
        <v>549</v>
      </c>
    </row>
    <row r="100" spans="1:8" x14ac:dyDescent="0.25">
      <c r="A100" t="s">
        <v>201</v>
      </c>
      <c r="B100" t="s">
        <v>1</v>
      </c>
      <c r="C100" t="s">
        <v>2</v>
      </c>
      <c r="D100" t="s">
        <v>3</v>
      </c>
      <c r="E100" t="s">
        <v>202</v>
      </c>
    </row>
    <row r="101" spans="1:8" x14ac:dyDescent="0.25">
      <c r="A101" t="s">
        <v>203</v>
      </c>
      <c r="B101" t="s">
        <v>1</v>
      </c>
      <c r="C101" t="s">
        <v>2</v>
      </c>
      <c r="D101" t="s">
        <v>3</v>
      </c>
      <c r="E101" t="s">
        <v>204</v>
      </c>
    </row>
    <row r="102" spans="1:8" x14ac:dyDescent="0.25">
      <c r="A102" t="s">
        <v>205</v>
      </c>
      <c r="B102" t="s">
        <v>1</v>
      </c>
      <c r="C102" t="s">
        <v>2</v>
      </c>
      <c r="D102" t="s">
        <v>3</v>
      </c>
      <c r="E102" t="s">
        <v>206</v>
      </c>
    </row>
    <row r="103" spans="1:8" x14ac:dyDescent="0.25">
      <c r="A103" t="s">
        <v>207</v>
      </c>
      <c r="B103" t="s">
        <v>1</v>
      </c>
      <c r="C103" t="s">
        <v>2</v>
      </c>
      <c r="D103" t="s">
        <v>3</v>
      </c>
      <c r="E103" t="s">
        <v>208</v>
      </c>
    </row>
    <row r="104" spans="1:8" x14ac:dyDescent="0.25">
      <c r="A104" s="5" t="s">
        <v>209</v>
      </c>
      <c r="B104" t="s">
        <v>1</v>
      </c>
      <c r="C104" t="s">
        <v>2</v>
      </c>
      <c r="D104" t="s">
        <v>3</v>
      </c>
      <c r="E104" t="s">
        <v>210</v>
      </c>
      <c r="F104" s="4" t="s">
        <v>492</v>
      </c>
      <c r="G104" s="4" t="s">
        <v>520</v>
      </c>
      <c r="H104" t="s">
        <v>550</v>
      </c>
    </row>
    <row r="105" spans="1:8" x14ac:dyDescent="0.25">
      <c r="A105" s="4" t="s">
        <v>211</v>
      </c>
      <c r="B105" s="4" t="s">
        <v>1</v>
      </c>
      <c r="C105" s="4" t="s">
        <v>2</v>
      </c>
      <c r="D105" s="4" t="s">
        <v>3</v>
      </c>
      <c r="E105" s="4" t="s">
        <v>212</v>
      </c>
      <c r="F105" s="4" t="s">
        <v>492</v>
      </c>
      <c r="G105" s="4" t="s">
        <v>520</v>
      </c>
      <c r="H105" t="s">
        <v>550</v>
      </c>
    </row>
    <row r="106" spans="1:8" x14ac:dyDescent="0.25">
      <c r="A106" t="s">
        <v>213</v>
      </c>
      <c r="B106" t="s">
        <v>1</v>
      </c>
      <c r="C106" t="s">
        <v>2</v>
      </c>
      <c r="D106" t="s">
        <v>3</v>
      </c>
      <c r="E106" t="s">
        <v>214</v>
      </c>
    </row>
    <row r="107" spans="1:8" x14ac:dyDescent="0.25">
      <c r="A107" s="5" t="s">
        <v>215</v>
      </c>
      <c r="B107" s="4" t="s">
        <v>1</v>
      </c>
      <c r="C107" s="4" t="s">
        <v>2</v>
      </c>
      <c r="D107" s="4" t="s">
        <v>3</v>
      </c>
      <c r="E107" s="4" t="s">
        <v>216</v>
      </c>
      <c r="F107" s="4" t="s">
        <v>538</v>
      </c>
      <c r="H107" t="s">
        <v>549</v>
      </c>
    </row>
    <row r="108" spans="1:8" x14ac:dyDescent="0.25">
      <c r="A108" s="4" t="s">
        <v>217</v>
      </c>
      <c r="B108" s="4" t="s">
        <v>1</v>
      </c>
      <c r="C108" s="4" t="s">
        <v>2</v>
      </c>
      <c r="D108" s="4" t="s">
        <v>3</v>
      </c>
      <c r="E108" s="4" t="s">
        <v>218</v>
      </c>
      <c r="F108" s="4" t="s">
        <v>538</v>
      </c>
      <c r="H108" t="s">
        <v>549</v>
      </c>
    </row>
    <row r="109" spans="1:8" x14ac:dyDescent="0.25">
      <c r="A109" s="5" t="s">
        <v>219</v>
      </c>
      <c r="B109" s="4" t="s">
        <v>1</v>
      </c>
      <c r="C109" s="4" t="s">
        <v>2</v>
      </c>
      <c r="D109" s="4" t="s">
        <v>3</v>
      </c>
      <c r="E109" s="4" t="s">
        <v>220</v>
      </c>
      <c r="F109" s="4" t="s">
        <v>538</v>
      </c>
      <c r="H109" t="s">
        <v>549</v>
      </c>
    </row>
    <row r="110" spans="1:8" x14ac:dyDescent="0.25">
      <c r="A110" s="5" t="s">
        <v>221</v>
      </c>
      <c r="B110" s="4" t="s">
        <v>1</v>
      </c>
      <c r="C110" s="4" t="s">
        <v>2</v>
      </c>
      <c r="D110" s="4" t="s">
        <v>3</v>
      </c>
      <c r="E110" s="4" t="s">
        <v>222</v>
      </c>
      <c r="F110" s="4" t="s">
        <v>538</v>
      </c>
      <c r="H110" t="s">
        <v>549</v>
      </c>
    </row>
    <row r="111" spans="1:8" x14ac:dyDescent="0.25">
      <c r="A111" s="4" t="s">
        <v>223</v>
      </c>
      <c r="B111" s="4" t="s">
        <v>1</v>
      </c>
      <c r="C111" s="4" t="s">
        <v>2</v>
      </c>
      <c r="D111" s="4" t="s">
        <v>3</v>
      </c>
      <c r="E111" s="4" t="s">
        <v>224</v>
      </c>
      <c r="F111" s="4" t="s">
        <v>493</v>
      </c>
      <c r="H111" t="s">
        <v>550</v>
      </c>
    </row>
    <row r="112" spans="1:8" x14ac:dyDescent="0.25">
      <c r="A112" s="4" t="s">
        <v>225</v>
      </c>
      <c r="B112" s="4" t="s">
        <v>1</v>
      </c>
      <c r="C112" s="4" t="s">
        <v>2</v>
      </c>
      <c r="D112" s="4" t="s">
        <v>3</v>
      </c>
      <c r="E112" s="4" t="s">
        <v>226</v>
      </c>
      <c r="F112" s="4" t="s">
        <v>493</v>
      </c>
      <c r="H112" t="s">
        <v>550</v>
      </c>
    </row>
    <row r="113" spans="1:8" x14ac:dyDescent="0.25">
      <c r="A113" s="4" t="s">
        <v>227</v>
      </c>
      <c r="B113" s="4" t="s">
        <v>1</v>
      </c>
      <c r="C113" s="4" t="s">
        <v>2</v>
      </c>
      <c r="D113" s="4" t="s">
        <v>3</v>
      </c>
      <c r="E113" s="4" t="s">
        <v>228</v>
      </c>
      <c r="F113" s="4" t="s">
        <v>519</v>
      </c>
      <c r="G113" s="4" t="s">
        <v>519</v>
      </c>
      <c r="H113" t="s">
        <v>549</v>
      </c>
    </row>
    <row r="114" spans="1:8" x14ac:dyDescent="0.25">
      <c r="A114" s="5" t="s">
        <v>229</v>
      </c>
      <c r="B114" s="5" t="s">
        <v>1</v>
      </c>
      <c r="C114" s="5" t="s">
        <v>2</v>
      </c>
      <c r="D114" s="5" t="s">
        <v>3</v>
      </c>
      <c r="E114" s="5" t="s">
        <v>230</v>
      </c>
      <c r="F114" s="4" t="s">
        <v>521</v>
      </c>
      <c r="H114" t="s">
        <v>549</v>
      </c>
    </row>
    <row r="115" spans="1:8" x14ac:dyDescent="0.25">
      <c r="A115" s="5" t="s">
        <v>231</v>
      </c>
      <c r="B115" s="5" t="s">
        <v>1</v>
      </c>
      <c r="C115" s="5" t="s">
        <v>2</v>
      </c>
      <c r="D115" s="5" t="s">
        <v>3</v>
      </c>
      <c r="E115" s="5" t="s">
        <v>232</v>
      </c>
      <c r="F115" s="4" t="s">
        <v>521</v>
      </c>
      <c r="H115" t="s">
        <v>549</v>
      </c>
    </row>
    <row r="116" spans="1:8" x14ac:dyDescent="0.25">
      <c r="A116" s="4" t="s">
        <v>233</v>
      </c>
      <c r="B116" s="4" t="s">
        <v>1</v>
      </c>
      <c r="C116" s="4" t="s">
        <v>2</v>
      </c>
      <c r="D116" s="4" t="s">
        <v>3</v>
      </c>
      <c r="E116" s="4" t="s">
        <v>234</v>
      </c>
      <c r="F116" s="4" t="s">
        <v>521</v>
      </c>
      <c r="H116" t="s">
        <v>549</v>
      </c>
    </row>
    <row r="117" spans="1:8" x14ac:dyDescent="0.25">
      <c r="A117" s="5" t="s">
        <v>235</v>
      </c>
      <c r="B117" s="5" t="s">
        <v>1</v>
      </c>
      <c r="C117" s="5" t="s">
        <v>2</v>
      </c>
      <c r="D117" s="5" t="s">
        <v>3</v>
      </c>
      <c r="E117" s="5" t="s">
        <v>236</v>
      </c>
      <c r="F117" s="4" t="s">
        <v>494</v>
      </c>
      <c r="H117" t="s">
        <v>550</v>
      </c>
    </row>
    <row r="118" spans="1:8" x14ac:dyDescent="0.25">
      <c r="A118" s="4" t="s">
        <v>237</v>
      </c>
      <c r="B118" s="4" t="s">
        <v>1</v>
      </c>
      <c r="C118" s="4" t="s">
        <v>2</v>
      </c>
      <c r="D118" s="4" t="s">
        <v>3</v>
      </c>
      <c r="E118" s="4" t="s">
        <v>238</v>
      </c>
      <c r="F118" s="4" t="s">
        <v>494</v>
      </c>
      <c r="H118" t="s">
        <v>550</v>
      </c>
    </row>
    <row r="119" spans="1:8" x14ac:dyDescent="0.25">
      <c r="A119" t="s">
        <v>239</v>
      </c>
      <c r="B119" t="s">
        <v>1</v>
      </c>
      <c r="C119" t="s">
        <v>2</v>
      </c>
      <c r="D119" t="s">
        <v>3</v>
      </c>
      <c r="E119" t="s">
        <v>240</v>
      </c>
    </row>
    <row r="120" spans="1:8" x14ac:dyDescent="0.25">
      <c r="A120" s="4" t="s">
        <v>241</v>
      </c>
      <c r="B120" s="4" t="s">
        <v>1</v>
      </c>
      <c r="C120" s="4" t="s">
        <v>2</v>
      </c>
      <c r="D120" s="4" t="s">
        <v>3</v>
      </c>
      <c r="E120" s="4" t="s">
        <v>242</v>
      </c>
      <c r="F120" s="4" t="s">
        <v>536</v>
      </c>
      <c r="G120" s="4" t="s">
        <v>522</v>
      </c>
      <c r="H120" t="s">
        <v>549</v>
      </c>
    </row>
    <row r="121" spans="1:8" x14ac:dyDescent="0.25">
      <c r="A121" s="5" t="s">
        <v>243</v>
      </c>
      <c r="B121" s="5" t="s">
        <v>1</v>
      </c>
      <c r="C121" s="5" t="s">
        <v>2</v>
      </c>
      <c r="D121" s="5" t="s">
        <v>3</v>
      </c>
      <c r="E121" s="5" t="s">
        <v>244</v>
      </c>
      <c r="F121" s="5" t="s">
        <v>539</v>
      </c>
      <c r="H121" t="s">
        <v>549</v>
      </c>
    </row>
    <row r="122" spans="1:8" x14ac:dyDescent="0.25">
      <c r="A122" s="5" t="s">
        <v>245</v>
      </c>
      <c r="B122" s="5" t="s">
        <v>1</v>
      </c>
      <c r="C122" s="5" t="s">
        <v>2</v>
      </c>
      <c r="D122" s="5" t="s">
        <v>3</v>
      </c>
      <c r="E122" s="5" t="s">
        <v>246</v>
      </c>
      <c r="F122" s="5" t="s">
        <v>539</v>
      </c>
      <c r="H122" t="s">
        <v>549</v>
      </c>
    </row>
    <row r="123" spans="1:8" x14ac:dyDescent="0.25">
      <c r="A123" s="5" t="s">
        <v>247</v>
      </c>
      <c r="B123" s="5" t="s">
        <v>1</v>
      </c>
      <c r="C123" s="5" t="s">
        <v>2</v>
      </c>
      <c r="D123" s="5" t="s">
        <v>3</v>
      </c>
      <c r="E123" s="5" t="s">
        <v>248</v>
      </c>
      <c r="F123" s="5" t="s">
        <v>539</v>
      </c>
      <c r="H123" t="s">
        <v>549</v>
      </c>
    </row>
    <row r="124" spans="1:8" x14ac:dyDescent="0.25">
      <c r="A124" s="5" t="s">
        <v>249</v>
      </c>
      <c r="B124" s="5" t="s">
        <v>1</v>
      </c>
      <c r="C124" s="5" t="s">
        <v>2</v>
      </c>
      <c r="D124" s="5" t="s">
        <v>3</v>
      </c>
      <c r="E124" s="5" t="s">
        <v>250</v>
      </c>
      <c r="F124" s="5" t="s">
        <v>539</v>
      </c>
      <c r="H124" t="s">
        <v>549</v>
      </c>
    </row>
    <row r="125" spans="1:8" x14ac:dyDescent="0.25">
      <c r="A125" s="5" t="s">
        <v>251</v>
      </c>
      <c r="B125" s="5" t="s">
        <v>1</v>
      </c>
      <c r="C125" s="5" t="s">
        <v>2</v>
      </c>
      <c r="D125" s="5" t="s">
        <v>3</v>
      </c>
      <c r="E125" s="5" t="s">
        <v>252</v>
      </c>
      <c r="F125" s="5" t="s">
        <v>539</v>
      </c>
      <c r="H125" t="s">
        <v>549</v>
      </c>
    </row>
    <row r="126" spans="1:8" x14ac:dyDescent="0.25">
      <c r="A126" s="5" t="s">
        <v>253</v>
      </c>
      <c r="B126" s="5" t="s">
        <v>1</v>
      </c>
      <c r="C126" s="5" t="s">
        <v>2</v>
      </c>
      <c r="D126" s="5" t="s">
        <v>3</v>
      </c>
      <c r="E126" s="5" t="s">
        <v>254</v>
      </c>
      <c r="F126" s="5" t="s">
        <v>539</v>
      </c>
      <c r="H126" t="s">
        <v>549</v>
      </c>
    </row>
    <row r="127" spans="1:8" x14ac:dyDescent="0.25">
      <c r="A127" s="5" t="s">
        <v>255</v>
      </c>
      <c r="B127" s="5" t="s">
        <v>1</v>
      </c>
      <c r="C127" s="5" t="s">
        <v>2</v>
      </c>
      <c r="D127" s="5" t="s">
        <v>3</v>
      </c>
      <c r="E127" s="5" t="s">
        <v>256</v>
      </c>
      <c r="F127" s="5" t="s">
        <v>539</v>
      </c>
      <c r="H127" t="s">
        <v>549</v>
      </c>
    </row>
    <row r="128" spans="1:8" x14ac:dyDescent="0.25">
      <c r="A128" s="4" t="s">
        <v>257</v>
      </c>
      <c r="B128" s="4" t="s">
        <v>1</v>
      </c>
      <c r="C128" s="4" t="s">
        <v>2</v>
      </c>
      <c r="D128" s="4" t="s">
        <v>3</v>
      </c>
      <c r="E128" s="4" t="s">
        <v>258</v>
      </c>
      <c r="F128" s="5" t="s">
        <v>539</v>
      </c>
      <c r="H128" t="s">
        <v>549</v>
      </c>
    </row>
    <row r="129" spans="1:8" x14ac:dyDescent="0.25">
      <c r="A129" s="5" t="s">
        <v>259</v>
      </c>
      <c r="B129" s="4" t="s">
        <v>1</v>
      </c>
      <c r="C129" s="4" t="s">
        <v>2</v>
      </c>
      <c r="D129" s="4" t="s">
        <v>3</v>
      </c>
      <c r="E129" s="4" t="s">
        <v>260</v>
      </c>
      <c r="F129" s="4" t="s">
        <v>495</v>
      </c>
      <c r="G129" s="4" t="s">
        <v>520</v>
      </c>
      <c r="H129" t="s">
        <v>550</v>
      </c>
    </row>
    <row r="130" spans="1:8" x14ac:dyDescent="0.25">
      <c r="A130" s="4" t="s">
        <v>261</v>
      </c>
      <c r="B130" s="4" t="s">
        <v>1</v>
      </c>
      <c r="C130" s="4" t="s">
        <v>2</v>
      </c>
      <c r="D130" s="4" t="s">
        <v>3</v>
      </c>
      <c r="E130" s="4" t="s">
        <v>262</v>
      </c>
      <c r="F130" s="4" t="s">
        <v>495</v>
      </c>
      <c r="G130" s="4" t="s">
        <v>520</v>
      </c>
      <c r="H130" t="s">
        <v>550</v>
      </c>
    </row>
    <row r="131" spans="1:8" x14ac:dyDescent="0.25">
      <c r="A131" s="5" t="s">
        <v>263</v>
      </c>
      <c r="B131" s="5" t="s">
        <v>1</v>
      </c>
      <c r="C131" s="5" t="s">
        <v>2</v>
      </c>
      <c r="D131" s="5" t="s">
        <v>3</v>
      </c>
      <c r="E131" s="5" t="s">
        <v>264</v>
      </c>
      <c r="F131" s="4" t="s">
        <v>496</v>
      </c>
      <c r="H131" t="s">
        <v>550</v>
      </c>
    </row>
    <row r="132" spans="1:8" x14ac:dyDescent="0.25">
      <c r="A132" s="5" t="s">
        <v>265</v>
      </c>
      <c r="B132" s="5" t="s">
        <v>1</v>
      </c>
      <c r="C132" s="5" t="s">
        <v>2</v>
      </c>
      <c r="D132" s="5" t="s">
        <v>3</v>
      </c>
      <c r="E132" s="5" t="s">
        <v>266</v>
      </c>
      <c r="F132" s="4" t="s">
        <v>496</v>
      </c>
      <c r="H132" t="s">
        <v>550</v>
      </c>
    </row>
    <row r="133" spans="1:8" x14ac:dyDescent="0.25">
      <c r="A133" s="5" t="s">
        <v>267</v>
      </c>
      <c r="B133" s="5" t="s">
        <v>1</v>
      </c>
      <c r="C133" s="5" t="s">
        <v>2</v>
      </c>
      <c r="D133" s="5" t="s">
        <v>3</v>
      </c>
      <c r="E133" s="5" t="s">
        <v>268</v>
      </c>
      <c r="F133" s="4" t="s">
        <v>496</v>
      </c>
      <c r="H133" t="s">
        <v>550</v>
      </c>
    </row>
    <row r="134" spans="1:8" x14ac:dyDescent="0.25">
      <c r="A134" s="5" t="s">
        <v>269</v>
      </c>
      <c r="B134" s="5" t="s">
        <v>1</v>
      </c>
      <c r="C134" s="5" t="s">
        <v>2</v>
      </c>
      <c r="D134" s="5" t="s">
        <v>3</v>
      </c>
      <c r="E134" s="5" t="s">
        <v>270</v>
      </c>
      <c r="F134" s="4" t="s">
        <v>496</v>
      </c>
      <c r="H134" t="s">
        <v>550</v>
      </c>
    </row>
    <row r="135" spans="1:8" x14ac:dyDescent="0.25">
      <c r="A135" s="4" t="s">
        <v>271</v>
      </c>
      <c r="B135" s="4" t="s">
        <v>1</v>
      </c>
      <c r="C135" s="4" t="s">
        <v>2</v>
      </c>
      <c r="D135" s="4" t="s">
        <v>3</v>
      </c>
      <c r="E135" s="4" t="s">
        <v>272</v>
      </c>
      <c r="F135" s="4" t="s">
        <v>496</v>
      </c>
      <c r="H135" t="s">
        <v>550</v>
      </c>
    </row>
    <row r="136" spans="1:8" x14ac:dyDescent="0.25">
      <c r="A136" s="5" t="s">
        <v>273</v>
      </c>
      <c r="B136" s="5" t="s">
        <v>1</v>
      </c>
      <c r="C136" s="5" t="s">
        <v>2</v>
      </c>
      <c r="D136" s="5" t="s">
        <v>3</v>
      </c>
      <c r="E136" s="5" t="s">
        <v>274</v>
      </c>
      <c r="F136" s="4" t="s">
        <v>496</v>
      </c>
      <c r="H136" t="s">
        <v>550</v>
      </c>
    </row>
    <row r="137" spans="1:8" x14ac:dyDescent="0.25">
      <c r="A137" s="4" t="s">
        <v>275</v>
      </c>
      <c r="B137" s="4" t="s">
        <v>1</v>
      </c>
      <c r="C137" s="4" t="s">
        <v>2</v>
      </c>
      <c r="D137" s="4" t="s">
        <v>3</v>
      </c>
      <c r="E137" s="4" t="s">
        <v>276</v>
      </c>
      <c r="F137" s="4" t="s">
        <v>524</v>
      </c>
      <c r="H137" t="s">
        <v>549</v>
      </c>
    </row>
    <row r="138" spans="1:8" x14ac:dyDescent="0.25">
      <c r="A138" t="s">
        <v>277</v>
      </c>
      <c r="B138" t="s">
        <v>1</v>
      </c>
      <c r="C138" t="s">
        <v>2</v>
      </c>
      <c r="D138" t="s">
        <v>3</v>
      </c>
      <c r="E138" t="s">
        <v>278</v>
      </c>
    </row>
    <row r="139" spans="1:8" x14ac:dyDescent="0.25">
      <c r="A139" t="s">
        <v>279</v>
      </c>
      <c r="B139" t="s">
        <v>1</v>
      </c>
      <c r="C139" t="s">
        <v>2</v>
      </c>
      <c r="D139" t="s">
        <v>3</v>
      </c>
      <c r="E139" t="s">
        <v>280</v>
      </c>
    </row>
    <row r="140" spans="1:8" x14ac:dyDescent="0.25">
      <c r="A140" s="4" t="s">
        <v>281</v>
      </c>
      <c r="B140" s="4" t="s">
        <v>1</v>
      </c>
      <c r="C140" s="4" t="s">
        <v>2</v>
      </c>
      <c r="D140" s="4" t="s">
        <v>3</v>
      </c>
      <c r="E140" s="4" t="s">
        <v>282</v>
      </c>
      <c r="F140" s="4" t="s">
        <v>525</v>
      </c>
      <c r="G140" s="4" t="s">
        <v>525</v>
      </c>
      <c r="H140" t="s">
        <v>549</v>
      </c>
    </row>
    <row r="141" spans="1:8" x14ac:dyDescent="0.25">
      <c r="A141" s="4" t="s">
        <v>283</v>
      </c>
      <c r="B141" s="4" t="s">
        <v>1</v>
      </c>
      <c r="C141" s="4" t="s">
        <v>2</v>
      </c>
      <c r="D141" s="4" t="s">
        <v>3</v>
      </c>
      <c r="E141" s="4" t="s">
        <v>284</v>
      </c>
      <c r="F141" s="4" t="s">
        <v>525</v>
      </c>
      <c r="G141" s="4" t="s">
        <v>525</v>
      </c>
      <c r="H141" t="s">
        <v>549</v>
      </c>
    </row>
    <row r="142" spans="1:8" x14ac:dyDescent="0.25">
      <c r="A142" s="5" t="s">
        <v>285</v>
      </c>
      <c r="B142" t="s">
        <v>1</v>
      </c>
      <c r="C142" t="s">
        <v>2</v>
      </c>
      <c r="D142" t="s">
        <v>3</v>
      </c>
      <c r="E142" t="s">
        <v>286</v>
      </c>
      <c r="F142" s="4" t="s">
        <v>525</v>
      </c>
      <c r="G142" s="4" t="s">
        <v>525</v>
      </c>
      <c r="H142" t="s">
        <v>549</v>
      </c>
    </row>
    <row r="143" spans="1:8" x14ac:dyDescent="0.25">
      <c r="A143" s="5" t="s">
        <v>287</v>
      </c>
      <c r="B143" t="s">
        <v>1</v>
      </c>
      <c r="C143" t="s">
        <v>2</v>
      </c>
      <c r="D143" t="s">
        <v>3</v>
      </c>
      <c r="E143" t="s">
        <v>288</v>
      </c>
      <c r="F143" s="4" t="s">
        <v>525</v>
      </c>
      <c r="G143" s="4" t="s">
        <v>525</v>
      </c>
      <c r="H143" t="s">
        <v>549</v>
      </c>
    </row>
    <row r="144" spans="1:8" x14ac:dyDescent="0.25">
      <c r="A144" s="5" t="s">
        <v>289</v>
      </c>
      <c r="B144" t="s">
        <v>1</v>
      </c>
      <c r="C144" t="s">
        <v>2</v>
      </c>
      <c r="D144" t="s">
        <v>3</v>
      </c>
      <c r="E144" t="s">
        <v>290</v>
      </c>
      <c r="F144" s="4" t="s">
        <v>525</v>
      </c>
      <c r="G144" s="4" t="s">
        <v>525</v>
      </c>
      <c r="H144" t="s">
        <v>549</v>
      </c>
    </row>
    <row r="145" spans="1:8" x14ac:dyDescent="0.25">
      <c r="A145" t="s">
        <v>291</v>
      </c>
      <c r="B145" t="s">
        <v>292</v>
      </c>
      <c r="C145" t="s">
        <v>2</v>
      </c>
      <c r="D145" t="s">
        <v>3</v>
      </c>
      <c r="E145" t="s">
        <v>293</v>
      </c>
    </row>
    <row r="146" spans="1:8" x14ac:dyDescent="0.25">
      <c r="A146" t="s">
        <v>294</v>
      </c>
      <c r="B146" t="s">
        <v>1</v>
      </c>
      <c r="C146" t="s">
        <v>2</v>
      </c>
      <c r="D146" t="s">
        <v>3</v>
      </c>
      <c r="E146" t="s">
        <v>295</v>
      </c>
    </row>
    <row r="147" spans="1:8" x14ac:dyDescent="0.25">
      <c r="A147" s="4" t="s">
        <v>296</v>
      </c>
      <c r="B147" s="4" t="s">
        <v>1</v>
      </c>
      <c r="C147" s="4" t="s">
        <v>2</v>
      </c>
      <c r="D147" s="4" t="s">
        <v>3</v>
      </c>
      <c r="E147" s="4" t="s">
        <v>297</v>
      </c>
      <c r="F147" s="4" t="s">
        <v>526</v>
      </c>
      <c r="H147" t="s">
        <v>549</v>
      </c>
    </row>
    <row r="148" spans="1:8" x14ac:dyDescent="0.25">
      <c r="A148" s="4" t="s">
        <v>298</v>
      </c>
      <c r="B148" s="4" t="s">
        <v>1</v>
      </c>
      <c r="C148" s="4" t="s">
        <v>2</v>
      </c>
      <c r="D148" s="4" t="s">
        <v>3</v>
      </c>
      <c r="E148" s="4" t="s">
        <v>299</v>
      </c>
      <c r="F148" s="4" t="s">
        <v>526</v>
      </c>
      <c r="H148" t="s">
        <v>549</v>
      </c>
    </row>
    <row r="149" spans="1:8" x14ac:dyDescent="0.25">
      <c r="A149" s="4" t="s">
        <v>300</v>
      </c>
      <c r="B149" s="4" t="s">
        <v>1</v>
      </c>
      <c r="C149" s="4" t="s">
        <v>2</v>
      </c>
      <c r="D149" s="4" t="s">
        <v>3</v>
      </c>
      <c r="E149" s="4" t="s">
        <v>301</v>
      </c>
      <c r="F149" s="4" t="s">
        <v>527</v>
      </c>
      <c r="H149" t="s">
        <v>549</v>
      </c>
    </row>
    <row r="150" spans="1:8" x14ac:dyDescent="0.25">
      <c r="A150" s="4" t="s">
        <v>302</v>
      </c>
      <c r="B150" s="4" t="s">
        <v>1</v>
      </c>
      <c r="C150" s="4" t="s">
        <v>2</v>
      </c>
      <c r="D150" s="4" t="s">
        <v>3</v>
      </c>
      <c r="E150" s="4" t="s">
        <v>303</v>
      </c>
      <c r="F150" s="4" t="s">
        <v>497</v>
      </c>
      <c r="H150" t="s">
        <v>550</v>
      </c>
    </row>
    <row r="151" spans="1:8" x14ac:dyDescent="0.25">
      <c r="A151" s="4" t="s">
        <v>304</v>
      </c>
      <c r="B151" s="4" t="s">
        <v>1</v>
      </c>
      <c r="C151" s="4" t="s">
        <v>2</v>
      </c>
      <c r="D151" s="4" t="s">
        <v>3</v>
      </c>
      <c r="E151" s="4" t="s">
        <v>305</v>
      </c>
      <c r="H151" t="s">
        <v>550</v>
      </c>
    </row>
    <row r="152" spans="1:8" x14ac:dyDescent="0.25">
      <c r="A152" t="s">
        <v>306</v>
      </c>
      <c r="B152" t="s">
        <v>1</v>
      </c>
      <c r="C152" t="s">
        <v>2</v>
      </c>
      <c r="D152" t="s">
        <v>3</v>
      </c>
      <c r="E152" t="s">
        <v>307</v>
      </c>
    </row>
    <row r="153" spans="1:8" x14ac:dyDescent="0.25">
      <c r="A153" s="4" t="s">
        <v>308</v>
      </c>
      <c r="B153" s="4" t="s">
        <v>1</v>
      </c>
      <c r="C153" s="4" t="s">
        <v>2</v>
      </c>
      <c r="D153" s="4" t="s">
        <v>3</v>
      </c>
      <c r="E153" s="4" t="s">
        <v>309</v>
      </c>
      <c r="F153" s="4" t="s">
        <v>491</v>
      </c>
      <c r="H153" t="s">
        <v>550</v>
      </c>
    </row>
    <row r="154" spans="1:8" x14ac:dyDescent="0.25">
      <c r="A154" s="5" t="s">
        <v>310</v>
      </c>
      <c r="B154" s="5" t="s">
        <v>1</v>
      </c>
      <c r="C154" s="5" t="s">
        <v>2</v>
      </c>
      <c r="D154" s="5" t="s">
        <v>3</v>
      </c>
      <c r="E154" s="5" t="s">
        <v>311</v>
      </c>
      <c r="F154" s="4" t="s">
        <v>520</v>
      </c>
      <c r="G154" s="4" t="s">
        <v>520</v>
      </c>
      <c r="H154" t="s">
        <v>549</v>
      </c>
    </row>
    <row r="155" spans="1:8" x14ac:dyDescent="0.25">
      <c r="A155" s="4" t="s">
        <v>312</v>
      </c>
      <c r="B155" s="4" t="s">
        <v>1</v>
      </c>
      <c r="C155" s="4" t="s">
        <v>2</v>
      </c>
      <c r="D155" s="4" t="s">
        <v>3</v>
      </c>
      <c r="E155" s="4" t="s">
        <v>313</v>
      </c>
      <c r="F155" s="4" t="s">
        <v>520</v>
      </c>
      <c r="G155" s="4" t="s">
        <v>520</v>
      </c>
      <c r="H155" t="s">
        <v>549</v>
      </c>
    </row>
    <row r="156" spans="1:8" x14ac:dyDescent="0.25">
      <c r="A156" t="s">
        <v>314</v>
      </c>
      <c r="B156" t="s">
        <v>1</v>
      </c>
      <c r="C156" t="s">
        <v>2</v>
      </c>
      <c r="D156" t="s">
        <v>3</v>
      </c>
      <c r="E156" t="s">
        <v>315</v>
      </c>
    </row>
    <row r="157" spans="1:8" x14ac:dyDescent="0.25">
      <c r="A157" s="5" t="s">
        <v>316</v>
      </c>
      <c r="B157" t="s">
        <v>1</v>
      </c>
      <c r="C157" t="s">
        <v>2</v>
      </c>
      <c r="D157" t="s">
        <v>3</v>
      </c>
      <c r="E157" t="s">
        <v>317</v>
      </c>
      <c r="F157" s="4" t="s">
        <v>525</v>
      </c>
      <c r="G157" s="4" t="s">
        <v>525</v>
      </c>
      <c r="H157" t="s">
        <v>550</v>
      </c>
    </row>
    <row r="158" spans="1:8" x14ac:dyDescent="0.25">
      <c r="A158" s="5" t="s">
        <v>318</v>
      </c>
      <c r="B158" t="s">
        <v>1</v>
      </c>
      <c r="C158" t="s">
        <v>2</v>
      </c>
      <c r="D158" t="s">
        <v>3</v>
      </c>
      <c r="E158" t="s">
        <v>319</v>
      </c>
      <c r="H158" t="s">
        <v>550</v>
      </c>
    </row>
    <row r="159" spans="1:8" x14ac:dyDescent="0.25">
      <c r="A159" t="s">
        <v>320</v>
      </c>
      <c r="B159" t="s">
        <v>1</v>
      </c>
      <c r="C159" t="s">
        <v>2</v>
      </c>
      <c r="D159" t="s">
        <v>3</v>
      </c>
      <c r="E159" t="s">
        <v>321</v>
      </c>
    </row>
    <row r="160" spans="1:8" x14ac:dyDescent="0.25">
      <c r="A160" t="s">
        <v>322</v>
      </c>
      <c r="B160" t="s">
        <v>1</v>
      </c>
      <c r="C160" t="s">
        <v>2</v>
      </c>
      <c r="D160" t="s">
        <v>3</v>
      </c>
      <c r="E160" t="s">
        <v>323</v>
      </c>
    </row>
    <row r="161" spans="1:8" x14ac:dyDescent="0.25">
      <c r="A161" t="s">
        <v>324</v>
      </c>
      <c r="B161" t="s">
        <v>1</v>
      </c>
      <c r="C161" t="s">
        <v>2</v>
      </c>
      <c r="D161" t="s">
        <v>3</v>
      </c>
      <c r="E161" t="s">
        <v>325</v>
      </c>
    </row>
    <row r="162" spans="1:8" x14ac:dyDescent="0.25">
      <c r="A162" t="s">
        <v>326</v>
      </c>
      <c r="B162" t="s">
        <v>1</v>
      </c>
      <c r="C162" t="s">
        <v>2</v>
      </c>
      <c r="D162" t="s">
        <v>3</v>
      </c>
      <c r="E162" t="s">
        <v>327</v>
      </c>
    </row>
    <row r="163" spans="1:8" x14ac:dyDescent="0.25">
      <c r="A163" s="5" t="s">
        <v>328</v>
      </c>
      <c r="B163" s="4" t="s">
        <v>1</v>
      </c>
      <c r="C163" s="4" t="s">
        <v>2</v>
      </c>
      <c r="D163" s="4" t="s">
        <v>3</v>
      </c>
      <c r="E163" s="4" t="s">
        <v>329</v>
      </c>
      <c r="F163" s="4" t="s">
        <v>525</v>
      </c>
      <c r="G163" s="4" t="s">
        <v>525</v>
      </c>
      <c r="H163" t="s">
        <v>550</v>
      </c>
    </row>
    <row r="164" spans="1:8" x14ac:dyDescent="0.25">
      <c r="A164" s="5" t="s">
        <v>330</v>
      </c>
      <c r="B164" s="4" t="s">
        <v>1</v>
      </c>
      <c r="C164" s="4" t="s">
        <v>2</v>
      </c>
      <c r="D164" s="4" t="s">
        <v>3</v>
      </c>
      <c r="E164" s="4" t="s">
        <v>331</v>
      </c>
      <c r="F164" s="4" t="s">
        <v>525</v>
      </c>
      <c r="G164" s="4" t="s">
        <v>525</v>
      </c>
      <c r="H164" t="s">
        <v>550</v>
      </c>
    </row>
    <row r="165" spans="1:8" x14ac:dyDescent="0.25">
      <c r="A165" t="s">
        <v>332</v>
      </c>
      <c r="B165" t="s">
        <v>1</v>
      </c>
      <c r="C165" t="s">
        <v>2</v>
      </c>
      <c r="D165" t="s">
        <v>3</v>
      </c>
      <c r="E165" t="s">
        <v>333</v>
      </c>
    </row>
    <row r="166" spans="1:8" x14ac:dyDescent="0.25">
      <c r="A166" t="s">
        <v>334</v>
      </c>
      <c r="B166" t="s">
        <v>1</v>
      </c>
      <c r="C166" t="s">
        <v>2</v>
      </c>
      <c r="D166" t="s">
        <v>3</v>
      </c>
      <c r="E166" t="s">
        <v>335</v>
      </c>
    </row>
    <row r="167" spans="1:8" x14ac:dyDescent="0.25">
      <c r="A167" s="4" t="s">
        <v>336</v>
      </c>
      <c r="B167" s="4" t="s">
        <v>1</v>
      </c>
      <c r="C167" s="4" t="s">
        <v>2</v>
      </c>
      <c r="D167" s="4" t="s">
        <v>3</v>
      </c>
      <c r="E167" s="4" t="s">
        <v>337</v>
      </c>
      <c r="F167" s="4" t="s">
        <v>525</v>
      </c>
      <c r="G167" s="4" t="s">
        <v>525</v>
      </c>
      <c r="H167" t="s">
        <v>549</v>
      </c>
    </row>
    <row r="168" spans="1:8" x14ac:dyDescent="0.25">
      <c r="A168" s="5" t="s">
        <v>338</v>
      </c>
      <c r="B168" t="s">
        <v>1</v>
      </c>
      <c r="C168" t="s">
        <v>2</v>
      </c>
      <c r="D168" t="s">
        <v>3</v>
      </c>
      <c r="E168" t="s">
        <v>339</v>
      </c>
      <c r="F168" s="4" t="s">
        <v>525</v>
      </c>
      <c r="G168" s="4" t="s">
        <v>525</v>
      </c>
      <c r="H168" t="s">
        <v>549</v>
      </c>
    </row>
    <row r="169" spans="1:8" x14ac:dyDescent="0.25">
      <c r="A169" t="s">
        <v>340</v>
      </c>
      <c r="B169" t="s">
        <v>1</v>
      </c>
      <c r="C169" t="s">
        <v>2</v>
      </c>
      <c r="D169" t="s">
        <v>3</v>
      </c>
      <c r="E169" t="s">
        <v>341</v>
      </c>
    </row>
    <row r="170" spans="1:8" x14ac:dyDescent="0.25">
      <c r="A170" s="4" t="s">
        <v>342</v>
      </c>
      <c r="B170" s="4" t="s">
        <v>1</v>
      </c>
      <c r="C170" s="4" t="s">
        <v>2</v>
      </c>
      <c r="D170" s="4" t="s">
        <v>3</v>
      </c>
      <c r="E170" s="4" t="s">
        <v>343</v>
      </c>
      <c r="F170" s="4" t="s">
        <v>525</v>
      </c>
      <c r="G170" s="4" t="s">
        <v>525</v>
      </c>
      <c r="H170" t="s">
        <v>549</v>
      </c>
    </row>
    <row r="171" spans="1:8" x14ac:dyDescent="0.25">
      <c r="A171" t="s">
        <v>344</v>
      </c>
      <c r="B171" t="s">
        <v>1</v>
      </c>
      <c r="C171" t="s">
        <v>2</v>
      </c>
      <c r="D171" t="s">
        <v>3</v>
      </c>
      <c r="E171" t="s">
        <v>345</v>
      </c>
    </row>
    <row r="172" spans="1:8" x14ac:dyDescent="0.25">
      <c r="A172" t="s">
        <v>346</v>
      </c>
      <c r="B172" t="s">
        <v>1</v>
      </c>
      <c r="C172" t="s">
        <v>2</v>
      </c>
      <c r="D172" t="s">
        <v>3</v>
      </c>
      <c r="E172" t="s">
        <v>347</v>
      </c>
    </row>
    <row r="173" spans="1:8" x14ac:dyDescent="0.25">
      <c r="A173" t="s">
        <v>348</v>
      </c>
      <c r="B173" t="s">
        <v>1</v>
      </c>
      <c r="C173" t="s">
        <v>2</v>
      </c>
      <c r="D173" t="s">
        <v>3</v>
      </c>
      <c r="E173" t="s">
        <v>349</v>
      </c>
    </row>
    <row r="174" spans="1:8" x14ac:dyDescent="0.25">
      <c r="A174" s="4" t="s">
        <v>350</v>
      </c>
      <c r="B174" s="4" t="s">
        <v>1</v>
      </c>
      <c r="C174" s="4" t="s">
        <v>2</v>
      </c>
      <c r="D174" s="4" t="s">
        <v>3</v>
      </c>
      <c r="E174" s="4" t="s">
        <v>351</v>
      </c>
      <c r="F174" s="4" t="s">
        <v>499</v>
      </c>
      <c r="H174" t="s">
        <v>550</v>
      </c>
    </row>
    <row r="175" spans="1:8" x14ac:dyDescent="0.25">
      <c r="A175" s="4" t="s">
        <v>352</v>
      </c>
      <c r="B175" s="4" t="s">
        <v>1</v>
      </c>
      <c r="C175" s="4" t="s">
        <v>2</v>
      </c>
      <c r="D175" s="4" t="s">
        <v>3</v>
      </c>
      <c r="E175" s="4" t="s">
        <v>353</v>
      </c>
      <c r="F175" s="4" t="s">
        <v>500</v>
      </c>
      <c r="H175" t="s">
        <v>550</v>
      </c>
    </row>
    <row r="176" spans="1:8" x14ac:dyDescent="0.25">
      <c r="A176" t="s">
        <v>354</v>
      </c>
      <c r="B176" t="s">
        <v>1</v>
      </c>
      <c r="C176" t="s">
        <v>2</v>
      </c>
      <c r="D176" t="s">
        <v>3</v>
      </c>
      <c r="E176" t="s">
        <v>355</v>
      </c>
    </row>
    <row r="177" spans="1:8" x14ac:dyDescent="0.25">
      <c r="A177" s="4" t="s">
        <v>356</v>
      </c>
      <c r="B177" s="4" t="s">
        <v>1</v>
      </c>
      <c r="C177" s="4" t="s">
        <v>2</v>
      </c>
      <c r="D177" s="4" t="s">
        <v>3</v>
      </c>
      <c r="E177" s="4" t="s">
        <v>357</v>
      </c>
      <c r="F177" s="4" t="s">
        <v>528</v>
      </c>
      <c r="H177" t="s">
        <v>549</v>
      </c>
    </row>
    <row r="178" spans="1:8" x14ac:dyDescent="0.25">
      <c r="A178" s="5" t="s">
        <v>358</v>
      </c>
      <c r="B178" t="s">
        <v>1</v>
      </c>
      <c r="C178" t="s">
        <v>2</v>
      </c>
      <c r="D178" t="s">
        <v>3</v>
      </c>
      <c r="E178" t="s">
        <v>359</v>
      </c>
      <c r="F178" s="4" t="s">
        <v>480</v>
      </c>
      <c r="H178" t="s">
        <v>550</v>
      </c>
    </row>
    <row r="179" spans="1:8" x14ac:dyDescent="0.25">
      <c r="A179" s="5" t="s">
        <v>360</v>
      </c>
      <c r="B179" t="s">
        <v>1</v>
      </c>
      <c r="C179" t="s">
        <v>2</v>
      </c>
      <c r="D179" t="s">
        <v>3</v>
      </c>
      <c r="E179" t="s">
        <v>361</v>
      </c>
      <c r="F179" s="4" t="s">
        <v>480</v>
      </c>
      <c r="H179" t="s">
        <v>550</v>
      </c>
    </row>
    <row r="180" spans="1:8" x14ac:dyDescent="0.25">
      <c r="A180" s="5" t="s">
        <v>362</v>
      </c>
      <c r="B180" t="s">
        <v>1</v>
      </c>
      <c r="C180" t="s">
        <v>2</v>
      </c>
      <c r="D180" t="s">
        <v>3</v>
      </c>
      <c r="E180" t="s">
        <v>363</v>
      </c>
      <c r="F180" s="4" t="s">
        <v>480</v>
      </c>
      <c r="H180" t="s">
        <v>550</v>
      </c>
    </row>
    <row r="181" spans="1:8" x14ac:dyDescent="0.25">
      <c r="A181" s="5" t="s">
        <v>364</v>
      </c>
      <c r="B181" t="s">
        <v>1</v>
      </c>
      <c r="C181" t="s">
        <v>2</v>
      </c>
      <c r="D181" t="s">
        <v>3</v>
      </c>
      <c r="E181" t="s">
        <v>365</v>
      </c>
      <c r="F181" s="4" t="s">
        <v>480</v>
      </c>
      <c r="H181" t="s">
        <v>550</v>
      </c>
    </row>
    <row r="182" spans="1:8" x14ac:dyDescent="0.25">
      <c r="A182" s="5" t="s">
        <v>366</v>
      </c>
      <c r="B182" t="s">
        <v>1</v>
      </c>
      <c r="C182" t="s">
        <v>2</v>
      </c>
      <c r="D182" t="s">
        <v>3</v>
      </c>
      <c r="E182" t="s">
        <v>367</v>
      </c>
      <c r="F182" s="4" t="s">
        <v>480</v>
      </c>
      <c r="H182" t="s">
        <v>550</v>
      </c>
    </row>
    <row r="183" spans="1:8" x14ac:dyDescent="0.25">
      <c r="A183" s="5" t="s">
        <v>368</v>
      </c>
      <c r="B183" t="s">
        <v>1</v>
      </c>
      <c r="C183" t="s">
        <v>2</v>
      </c>
      <c r="D183" t="s">
        <v>3</v>
      </c>
      <c r="E183" t="s">
        <v>369</v>
      </c>
      <c r="F183" s="4" t="s">
        <v>480</v>
      </c>
      <c r="H183" t="s">
        <v>550</v>
      </c>
    </row>
    <row r="184" spans="1:8" x14ac:dyDescent="0.25">
      <c r="A184" s="5" t="s">
        <v>370</v>
      </c>
      <c r="B184" t="s">
        <v>1</v>
      </c>
      <c r="C184" t="s">
        <v>2</v>
      </c>
      <c r="D184" t="s">
        <v>3</v>
      </c>
      <c r="E184" t="s">
        <v>371</v>
      </c>
      <c r="F184" s="4" t="s">
        <v>480</v>
      </c>
      <c r="H184" t="s">
        <v>550</v>
      </c>
    </row>
    <row r="185" spans="1:8" x14ac:dyDescent="0.25">
      <c r="A185" s="5" t="s">
        <v>372</v>
      </c>
      <c r="B185" t="s">
        <v>1</v>
      </c>
      <c r="C185" t="s">
        <v>2</v>
      </c>
      <c r="D185" t="s">
        <v>3</v>
      </c>
      <c r="E185" t="s">
        <v>373</v>
      </c>
      <c r="F185" s="4" t="s">
        <v>480</v>
      </c>
      <c r="H185" t="s">
        <v>550</v>
      </c>
    </row>
    <row r="186" spans="1:8" x14ac:dyDescent="0.25">
      <c r="A186" s="5" t="s">
        <v>374</v>
      </c>
      <c r="B186" t="s">
        <v>1</v>
      </c>
      <c r="C186" t="s">
        <v>2</v>
      </c>
      <c r="D186" t="s">
        <v>3</v>
      </c>
      <c r="E186" t="s">
        <v>375</v>
      </c>
      <c r="F186" s="4" t="s">
        <v>480</v>
      </c>
      <c r="H186" t="s">
        <v>550</v>
      </c>
    </row>
    <row r="187" spans="1:8" x14ac:dyDescent="0.25">
      <c r="A187" s="5" t="s">
        <v>376</v>
      </c>
      <c r="B187" t="s">
        <v>1</v>
      </c>
      <c r="C187" t="s">
        <v>2</v>
      </c>
      <c r="D187" t="s">
        <v>3</v>
      </c>
      <c r="E187" t="s">
        <v>377</v>
      </c>
      <c r="F187" s="4" t="s">
        <v>480</v>
      </c>
      <c r="H187" t="s">
        <v>550</v>
      </c>
    </row>
    <row r="188" spans="1:8" x14ac:dyDescent="0.25">
      <c r="A188" s="5" t="s">
        <v>378</v>
      </c>
      <c r="B188" t="s">
        <v>1</v>
      </c>
      <c r="C188" t="s">
        <v>2</v>
      </c>
      <c r="D188" t="s">
        <v>3</v>
      </c>
      <c r="E188" t="s">
        <v>379</v>
      </c>
      <c r="F188" s="4" t="s">
        <v>480</v>
      </c>
      <c r="H188" t="s">
        <v>550</v>
      </c>
    </row>
    <row r="189" spans="1:8" x14ac:dyDescent="0.25">
      <c r="A189" s="5" t="s">
        <v>380</v>
      </c>
      <c r="B189" t="s">
        <v>1</v>
      </c>
      <c r="C189" t="s">
        <v>2</v>
      </c>
      <c r="D189" t="s">
        <v>3</v>
      </c>
      <c r="E189" t="s">
        <v>381</v>
      </c>
      <c r="F189" s="4" t="s">
        <v>480</v>
      </c>
      <c r="H189" t="s">
        <v>550</v>
      </c>
    </row>
    <row r="190" spans="1:8" x14ac:dyDescent="0.25">
      <c r="A190" s="4" t="s">
        <v>382</v>
      </c>
      <c r="B190" s="4" t="s">
        <v>1</v>
      </c>
      <c r="C190" s="4" t="s">
        <v>2</v>
      </c>
      <c r="D190" s="4" t="s">
        <v>3</v>
      </c>
      <c r="E190" s="4" t="s">
        <v>383</v>
      </c>
      <c r="F190" s="4" t="s">
        <v>480</v>
      </c>
      <c r="H190" t="s">
        <v>550</v>
      </c>
    </row>
    <row r="191" spans="1:8" x14ac:dyDescent="0.25">
      <c r="A191" t="s">
        <v>384</v>
      </c>
      <c r="B191" t="s">
        <v>1</v>
      </c>
      <c r="C191" t="s">
        <v>2</v>
      </c>
      <c r="D191" t="s">
        <v>3</v>
      </c>
      <c r="E191" t="s">
        <v>385</v>
      </c>
    </row>
    <row r="192" spans="1:8" x14ac:dyDescent="0.25">
      <c r="A192" t="s">
        <v>386</v>
      </c>
      <c r="B192" t="s">
        <v>1</v>
      </c>
      <c r="C192" t="s">
        <v>2</v>
      </c>
      <c r="D192" t="s">
        <v>3</v>
      </c>
      <c r="E192" t="s">
        <v>387</v>
      </c>
    </row>
    <row r="193" spans="1:8" x14ac:dyDescent="0.25">
      <c r="A193" t="s">
        <v>388</v>
      </c>
      <c r="B193" t="s">
        <v>1</v>
      </c>
      <c r="C193" t="s">
        <v>2</v>
      </c>
      <c r="D193" t="s">
        <v>3</v>
      </c>
      <c r="E193" t="s">
        <v>389</v>
      </c>
    </row>
    <row r="194" spans="1:8" x14ac:dyDescent="0.25">
      <c r="A194" t="s">
        <v>390</v>
      </c>
      <c r="B194" t="s">
        <v>1</v>
      </c>
      <c r="C194" t="s">
        <v>2</v>
      </c>
      <c r="D194" t="s">
        <v>3</v>
      </c>
      <c r="E194" t="s">
        <v>391</v>
      </c>
    </row>
    <row r="195" spans="1:8" x14ac:dyDescent="0.25">
      <c r="A195" t="s">
        <v>392</v>
      </c>
      <c r="B195" t="s">
        <v>1</v>
      </c>
      <c r="C195" t="s">
        <v>2</v>
      </c>
      <c r="D195" t="s">
        <v>3</v>
      </c>
      <c r="E195" t="s">
        <v>393</v>
      </c>
    </row>
    <row r="196" spans="1:8" x14ac:dyDescent="0.25">
      <c r="A196" t="s">
        <v>394</v>
      </c>
      <c r="B196" t="s">
        <v>1</v>
      </c>
      <c r="C196" t="s">
        <v>2</v>
      </c>
      <c r="D196" t="s">
        <v>3</v>
      </c>
      <c r="E196" t="s">
        <v>395</v>
      </c>
    </row>
    <row r="197" spans="1:8" x14ac:dyDescent="0.25">
      <c r="A197" t="s">
        <v>396</v>
      </c>
      <c r="B197" t="s">
        <v>1</v>
      </c>
      <c r="C197" t="s">
        <v>2</v>
      </c>
      <c r="D197" t="s">
        <v>3</v>
      </c>
      <c r="E197" t="s">
        <v>397</v>
      </c>
    </row>
    <row r="198" spans="1:8" x14ac:dyDescent="0.25">
      <c r="A198" s="4" t="s">
        <v>398</v>
      </c>
      <c r="B198" s="4" t="s">
        <v>1</v>
      </c>
      <c r="C198" s="4" t="s">
        <v>2</v>
      </c>
      <c r="D198" s="4" t="s">
        <v>3</v>
      </c>
      <c r="E198" s="4" t="s">
        <v>399</v>
      </c>
      <c r="F198" s="4" t="s">
        <v>501</v>
      </c>
      <c r="H198" t="s">
        <v>550</v>
      </c>
    </row>
    <row r="199" spans="1:8" x14ac:dyDescent="0.25">
      <c r="A199" s="4" t="s">
        <v>400</v>
      </c>
      <c r="B199" s="4" t="s">
        <v>1</v>
      </c>
      <c r="C199" s="4" t="s">
        <v>2</v>
      </c>
      <c r="D199" s="4" t="s">
        <v>3</v>
      </c>
      <c r="E199" s="4" t="s">
        <v>401</v>
      </c>
      <c r="F199" s="4" t="s">
        <v>498</v>
      </c>
      <c r="H199" t="s">
        <v>550</v>
      </c>
    </row>
    <row r="200" spans="1:8" x14ac:dyDescent="0.25">
      <c r="A200" t="s">
        <v>402</v>
      </c>
      <c r="B200" t="s">
        <v>1</v>
      </c>
      <c r="C200" t="s">
        <v>2</v>
      </c>
      <c r="D200" t="s">
        <v>3</v>
      </c>
      <c r="E200" t="s">
        <v>403</v>
      </c>
    </row>
    <row r="201" spans="1:8" x14ac:dyDescent="0.25">
      <c r="A201" t="s">
        <v>404</v>
      </c>
      <c r="B201" t="s">
        <v>1</v>
      </c>
      <c r="C201" t="s">
        <v>2</v>
      </c>
      <c r="D201" t="s">
        <v>3</v>
      </c>
      <c r="E201" t="s">
        <v>405</v>
      </c>
    </row>
    <row r="202" spans="1:8" x14ac:dyDescent="0.25">
      <c r="A202" t="s">
        <v>406</v>
      </c>
      <c r="B202" t="s">
        <v>1</v>
      </c>
      <c r="C202" t="s">
        <v>2</v>
      </c>
      <c r="D202" t="s">
        <v>3</v>
      </c>
      <c r="E202" t="s">
        <v>407</v>
      </c>
    </row>
    <row r="203" spans="1:8" x14ac:dyDescent="0.25">
      <c r="A203" s="4" t="s">
        <v>408</v>
      </c>
      <c r="B203" s="4" t="s">
        <v>1</v>
      </c>
      <c r="C203" s="4" t="s">
        <v>2</v>
      </c>
      <c r="D203" s="4" t="s">
        <v>3</v>
      </c>
      <c r="E203" s="4" t="s">
        <v>409</v>
      </c>
      <c r="F203" s="4" t="s">
        <v>529</v>
      </c>
      <c r="H203" t="s">
        <v>549</v>
      </c>
    </row>
    <row r="204" spans="1:8" x14ac:dyDescent="0.25">
      <c r="A204" s="4" t="s">
        <v>410</v>
      </c>
      <c r="B204" s="4" t="s">
        <v>1</v>
      </c>
      <c r="C204" s="4" t="s">
        <v>2</v>
      </c>
      <c r="D204" s="4" t="s">
        <v>3</v>
      </c>
      <c r="E204" s="4" t="s">
        <v>411</v>
      </c>
      <c r="F204" s="4" t="s">
        <v>529</v>
      </c>
      <c r="H204" t="s">
        <v>549</v>
      </c>
    </row>
    <row r="205" spans="1:8" x14ac:dyDescent="0.25">
      <c r="A205" s="5" t="s">
        <v>412</v>
      </c>
      <c r="B205" t="s">
        <v>1</v>
      </c>
      <c r="C205" t="s">
        <v>2</v>
      </c>
      <c r="D205" t="s">
        <v>3</v>
      </c>
      <c r="E205" t="s">
        <v>413</v>
      </c>
      <c r="F205" s="4" t="s">
        <v>502</v>
      </c>
      <c r="H205" t="s">
        <v>550</v>
      </c>
    </row>
    <row r="206" spans="1:8" x14ac:dyDescent="0.25">
      <c r="A206" s="4" t="s">
        <v>414</v>
      </c>
      <c r="B206" s="4" t="s">
        <v>1</v>
      </c>
      <c r="C206" s="4" t="s">
        <v>2</v>
      </c>
      <c r="D206" s="4" t="s">
        <v>3</v>
      </c>
      <c r="E206" s="4" t="s">
        <v>415</v>
      </c>
      <c r="F206" s="4" t="s">
        <v>502</v>
      </c>
      <c r="H206" t="s">
        <v>550</v>
      </c>
    </row>
    <row r="207" spans="1:8" x14ac:dyDescent="0.25">
      <c r="A207" s="4" t="s">
        <v>416</v>
      </c>
      <c r="B207" s="4" t="s">
        <v>1</v>
      </c>
      <c r="C207" s="4" t="s">
        <v>2</v>
      </c>
      <c r="D207" s="4" t="s">
        <v>3</v>
      </c>
      <c r="E207" s="4" t="s">
        <v>417</v>
      </c>
      <c r="F207" s="4" t="s">
        <v>519</v>
      </c>
      <c r="G207" s="4" t="s">
        <v>519</v>
      </c>
      <c r="H207" t="s">
        <v>549</v>
      </c>
    </row>
    <row r="208" spans="1:8" x14ac:dyDescent="0.25">
      <c r="A208" t="s">
        <v>418</v>
      </c>
      <c r="B208" t="s">
        <v>1</v>
      </c>
      <c r="C208" t="s">
        <v>2</v>
      </c>
      <c r="D208" t="s">
        <v>3</v>
      </c>
      <c r="E208" t="s">
        <v>419</v>
      </c>
    </row>
    <row r="209" spans="1:8" x14ac:dyDescent="0.25">
      <c r="A209" t="s">
        <v>420</v>
      </c>
      <c r="B209" t="s">
        <v>1</v>
      </c>
      <c r="C209" t="s">
        <v>2</v>
      </c>
      <c r="D209" t="s">
        <v>3</v>
      </c>
      <c r="E209" t="s">
        <v>421</v>
      </c>
    </row>
    <row r="210" spans="1:8" x14ac:dyDescent="0.25">
      <c r="A210" s="4" t="s">
        <v>422</v>
      </c>
      <c r="B210" s="4" t="s">
        <v>1</v>
      </c>
      <c r="C210" s="4" t="s">
        <v>2</v>
      </c>
      <c r="D210" s="4" t="s">
        <v>3</v>
      </c>
      <c r="E210" s="4" t="s">
        <v>423</v>
      </c>
      <c r="F210" s="4" t="s">
        <v>519</v>
      </c>
      <c r="G210" s="4" t="s">
        <v>519</v>
      </c>
      <c r="H210" t="s">
        <v>549</v>
      </c>
    </row>
    <row r="211" spans="1:8" x14ac:dyDescent="0.25">
      <c r="A211" t="s">
        <v>424</v>
      </c>
      <c r="B211" t="s">
        <v>1</v>
      </c>
      <c r="C211" t="s">
        <v>2</v>
      </c>
      <c r="D211" t="s">
        <v>3</v>
      </c>
      <c r="E211" t="s">
        <v>425</v>
      </c>
    </row>
    <row r="212" spans="1:8" x14ac:dyDescent="0.25">
      <c r="A212" t="s">
        <v>426</v>
      </c>
      <c r="B212" t="s">
        <v>1</v>
      </c>
      <c r="C212" t="s">
        <v>2</v>
      </c>
      <c r="D212" t="s">
        <v>3</v>
      </c>
      <c r="E212" t="s">
        <v>427</v>
      </c>
    </row>
    <row r="213" spans="1:8" x14ac:dyDescent="0.25">
      <c r="A213" s="5" t="s">
        <v>428</v>
      </c>
      <c r="B213" t="s">
        <v>1</v>
      </c>
      <c r="C213" t="s">
        <v>2</v>
      </c>
      <c r="D213" t="s">
        <v>3</v>
      </c>
      <c r="E213" t="s">
        <v>429</v>
      </c>
      <c r="F213" s="4" t="s">
        <v>532</v>
      </c>
      <c r="H213" t="s">
        <v>549</v>
      </c>
    </row>
    <row r="214" spans="1:8" x14ac:dyDescent="0.25">
      <c r="A214" s="5" t="s">
        <v>430</v>
      </c>
      <c r="B214" t="s">
        <v>1</v>
      </c>
      <c r="C214" t="s">
        <v>2</v>
      </c>
      <c r="D214" t="s">
        <v>3</v>
      </c>
      <c r="E214" t="s">
        <v>431</v>
      </c>
      <c r="F214" s="4" t="s">
        <v>532</v>
      </c>
      <c r="H214" t="s">
        <v>549</v>
      </c>
    </row>
    <row r="215" spans="1:8" x14ac:dyDescent="0.25">
      <c r="A215" s="5" t="s">
        <v>432</v>
      </c>
      <c r="B215" t="s">
        <v>1</v>
      </c>
      <c r="C215" t="s">
        <v>2</v>
      </c>
      <c r="D215" t="s">
        <v>3</v>
      </c>
      <c r="E215" t="s">
        <v>433</v>
      </c>
      <c r="F215" s="4" t="s">
        <v>532</v>
      </c>
      <c r="H215" t="s">
        <v>549</v>
      </c>
    </row>
    <row r="216" spans="1:8" x14ac:dyDescent="0.25">
      <c r="A216" s="4" t="s">
        <v>434</v>
      </c>
      <c r="B216" s="4" t="s">
        <v>1</v>
      </c>
      <c r="C216" s="4" t="s">
        <v>2</v>
      </c>
      <c r="D216" s="4" t="s">
        <v>3</v>
      </c>
      <c r="E216" s="4" t="s">
        <v>435</v>
      </c>
      <c r="F216" s="4" t="s">
        <v>532</v>
      </c>
      <c r="H216" t="s">
        <v>549</v>
      </c>
    </row>
    <row r="217" spans="1:8" x14ac:dyDescent="0.25">
      <c r="A217" s="4" t="s">
        <v>436</v>
      </c>
      <c r="B217" s="4" t="s">
        <v>1</v>
      </c>
      <c r="C217" s="4" t="s">
        <v>2</v>
      </c>
      <c r="D217" s="4" t="s">
        <v>3</v>
      </c>
      <c r="E217" s="4" t="s">
        <v>437</v>
      </c>
      <c r="F217" s="4" t="s">
        <v>530</v>
      </c>
      <c r="H217" t="s">
        <v>549</v>
      </c>
    </row>
    <row r="218" spans="1:8" x14ac:dyDescent="0.25">
      <c r="A218" t="s">
        <v>438</v>
      </c>
      <c r="B218" t="s">
        <v>1</v>
      </c>
      <c r="C218" t="s">
        <v>2</v>
      </c>
      <c r="D218" t="s">
        <v>3</v>
      </c>
      <c r="E218" t="s">
        <v>439</v>
      </c>
    </row>
    <row r="219" spans="1:8" x14ac:dyDescent="0.25">
      <c r="A219" t="s">
        <v>440</v>
      </c>
      <c r="B219" t="s">
        <v>1</v>
      </c>
      <c r="C219" t="s">
        <v>2</v>
      </c>
      <c r="D219" t="s">
        <v>3</v>
      </c>
      <c r="E219" t="s">
        <v>441</v>
      </c>
    </row>
    <row r="220" spans="1:8" x14ac:dyDescent="0.25">
      <c r="A220" s="4" t="s">
        <v>442</v>
      </c>
      <c r="B220" s="4" t="s">
        <v>1</v>
      </c>
      <c r="C220" s="4" t="s">
        <v>2</v>
      </c>
      <c r="D220" s="4" t="s">
        <v>3</v>
      </c>
      <c r="E220" s="4" t="s">
        <v>443</v>
      </c>
      <c r="F220" s="4" t="s">
        <v>503</v>
      </c>
      <c r="H220" t="s">
        <v>550</v>
      </c>
    </row>
    <row r="221" spans="1:8" x14ac:dyDescent="0.25">
      <c r="A221" t="s">
        <v>444</v>
      </c>
      <c r="B221" t="s">
        <v>1</v>
      </c>
      <c r="C221" t="s">
        <v>2</v>
      </c>
      <c r="D221" t="s">
        <v>3</v>
      </c>
      <c r="E221" t="s">
        <v>445</v>
      </c>
    </row>
    <row r="222" spans="1:8" x14ac:dyDescent="0.25">
      <c r="A222" t="s">
        <v>446</v>
      </c>
      <c r="B222" t="s">
        <v>1</v>
      </c>
      <c r="C222" t="s">
        <v>2</v>
      </c>
      <c r="D222" t="s">
        <v>139</v>
      </c>
      <c r="E222" t="s">
        <v>447</v>
      </c>
    </row>
    <row r="223" spans="1:8" x14ac:dyDescent="0.25">
      <c r="A223" t="s">
        <v>448</v>
      </c>
      <c r="B223" t="s">
        <v>1</v>
      </c>
      <c r="C223" t="s">
        <v>2</v>
      </c>
      <c r="D223" t="s">
        <v>139</v>
      </c>
      <c r="E223" t="s">
        <v>449</v>
      </c>
    </row>
    <row r="224" spans="1:8" x14ac:dyDescent="0.25">
      <c r="A224" t="s">
        <v>450</v>
      </c>
      <c r="B224" t="s">
        <v>1</v>
      </c>
      <c r="C224" t="s">
        <v>2</v>
      </c>
      <c r="D224" t="s">
        <v>139</v>
      </c>
      <c r="E224" t="s">
        <v>451</v>
      </c>
    </row>
    <row r="225" spans="1:8" x14ac:dyDescent="0.25">
      <c r="A225" t="s">
        <v>452</v>
      </c>
      <c r="B225" t="s">
        <v>1</v>
      </c>
      <c r="C225" t="s">
        <v>2</v>
      </c>
      <c r="D225" t="s">
        <v>139</v>
      </c>
      <c r="E225" t="s">
        <v>453</v>
      </c>
    </row>
    <row r="226" spans="1:8" x14ac:dyDescent="0.25">
      <c r="A226" t="s">
        <v>454</v>
      </c>
      <c r="B226" t="s">
        <v>455</v>
      </c>
      <c r="C226" t="s">
        <v>2</v>
      </c>
      <c r="D226" t="s">
        <v>139</v>
      </c>
      <c r="E226" t="s">
        <v>456</v>
      </c>
    </row>
    <row r="227" spans="1:8" x14ac:dyDescent="0.25">
      <c r="A227" s="4" t="s">
        <v>457</v>
      </c>
      <c r="B227" s="4" t="s">
        <v>1</v>
      </c>
      <c r="C227" s="4" t="s">
        <v>2</v>
      </c>
      <c r="D227" s="4" t="s">
        <v>3</v>
      </c>
      <c r="E227" s="4" t="s">
        <v>458</v>
      </c>
      <c r="F227" s="4" t="s">
        <v>519</v>
      </c>
      <c r="G227" s="4" t="s">
        <v>519</v>
      </c>
      <c r="H227" t="s">
        <v>549</v>
      </c>
    </row>
    <row r="228" spans="1:8" x14ac:dyDescent="0.25">
      <c r="A228" s="4" t="s">
        <v>459</v>
      </c>
      <c r="B228" s="4" t="s">
        <v>1</v>
      </c>
      <c r="C228" s="4" t="s">
        <v>2</v>
      </c>
      <c r="D228" s="4" t="s">
        <v>3</v>
      </c>
      <c r="E228" s="4" t="s">
        <v>460</v>
      </c>
      <c r="F228" s="4" t="s">
        <v>504</v>
      </c>
      <c r="G228" s="4" t="s">
        <v>519</v>
      </c>
      <c r="H228" t="s">
        <v>550</v>
      </c>
    </row>
    <row r="229" spans="1:8" x14ac:dyDescent="0.25">
      <c r="A229" s="5" t="s">
        <v>461</v>
      </c>
      <c r="B229" s="4" t="s">
        <v>1</v>
      </c>
      <c r="C229" s="4" t="s">
        <v>2</v>
      </c>
      <c r="D229" s="4" t="s">
        <v>3</v>
      </c>
      <c r="E229" s="4" t="s">
        <v>462</v>
      </c>
      <c r="F229" s="4" t="s">
        <v>540</v>
      </c>
      <c r="H229" t="s">
        <v>549</v>
      </c>
    </row>
    <row r="230" spans="1:8" x14ac:dyDescent="0.25">
      <c r="A230" s="4" t="s">
        <v>463</v>
      </c>
      <c r="B230" t="s">
        <v>1</v>
      </c>
      <c r="C230" t="s">
        <v>2</v>
      </c>
      <c r="D230" t="s">
        <v>3</v>
      </c>
      <c r="E230" t="s">
        <v>464</v>
      </c>
      <c r="F230" s="4" t="s">
        <v>540</v>
      </c>
      <c r="H230" t="s">
        <v>549</v>
      </c>
    </row>
    <row r="231" spans="1:8" x14ac:dyDescent="0.25">
      <c r="A231" s="5" t="s">
        <v>465</v>
      </c>
      <c r="B231" t="s">
        <v>1</v>
      </c>
      <c r="C231" t="s">
        <v>2</v>
      </c>
      <c r="D231" t="s">
        <v>3</v>
      </c>
      <c r="E231" t="s">
        <v>466</v>
      </c>
      <c r="F231" s="4" t="s">
        <v>540</v>
      </c>
      <c r="H231" t="s">
        <v>549</v>
      </c>
    </row>
    <row r="232" spans="1:8" x14ac:dyDescent="0.25">
      <c r="A232" s="5" t="s">
        <v>467</v>
      </c>
      <c r="B232" t="s">
        <v>1</v>
      </c>
      <c r="C232" t="s">
        <v>2</v>
      </c>
      <c r="D232" t="s">
        <v>3</v>
      </c>
      <c r="E232" t="s">
        <v>468</v>
      </c>
      <c r="F232" s="4" t="s">
        <v>540</v>
      </c>
      <c r="H232" t="s">
        <v>549</v>
      </c>
    </row>
    <row r="233" spans="1:8" x14ac:dyDescent="0.25">
      <c r="A233" s="5" t="s">
        <v>469</v>
      </c>
      <c r="B233" s="5" t="s">
        <v>1</v>
      </c>
      <c r="C233" s="5" t="s">
        <v>2</v>
      </c>
      <c r="D233" s="5" t="s">
        <v>3</v>
      </c>
      <c r="E233" s="5" t="s">
        <v>470</v>
      </c>
      <c r="F233" s="4" t="s">
        <v>505</v>
      </c>
      <c r="H233" t="s">
        <v>550</v>
      </c>
    </row>
    <row r="234" spans="1:8" x14ac:dyDescent="0.25">
      <c r="A234" s="5" t="s">
        <v>471</v>
      </c>
      <c r="B234" s="5" t="s">
        <v>1</v>
      </c>
      <c r="C234" s="5" t="s">
        <v>2</v>
      </c>
      <c r="D234" s="5" t="s">
        <v>3</v>
      </c>
      <c r="E234" s="5" t="s">
        <v>472</v>
      </c>
      <c r="F234" s="4" t="s">
        <v>505</v>
      </c>
      <c r="H234" t="s">
        <v>550</v>
      </c>
    </row>
    <row r="235" spans="1:8" x14ac:dyDescent="0.25">
      <c r="A235" s="4" t="s">
        <v>473</v>
      </c>
      <c r="B235" s="4" t="s">
        <v>1</v>
      </c>
      <c r="C235" s="4" t="s">
        <v>2</v>
      </c>
      <c r="D235" s="4" t="s">
        <v>3</v>
      </c>
      <c r="E235" s="4" t="s">
        <v>474</v>
      </c>
      <c r="F235" s="4" t="s">
        <v>505</v>
      </c>
      <c r="H235" t="s">
        <v>550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E9" sqref="E9"/>
    </sheetView>
  </sheetViews>
  <sheetFormatPr defaultRowHeight="15" x14ac:dyDescent="0.25"/>
  <sheetData>
    <row r="1" spans="1:7" x14ac:dyDescent="0.25">
      <c r="A1" t="s">
        <v>510</v>
      </c>
      <c r="G1" t="s">
        <v>507</v>
      </c>
    </row>
    <row r="2" spans="1:7" x14ac:dyDescent="0.25">
      <c r="A2" t="s">
        <v>511</v>
      </c>
      <c r="G2" t="s">
        <v>506</v>
      </c>
    </row>
    <row r="3" spans="1:7" x14ac:dyDescent="0.25">
      <c r="A3" t="s">
        <v>512</v>
      </c>
    </row>
    <row r="4" spans="1:7" x14ac:dyDescent="0.25">
      <c r="A4" t="s">
        <v>513</v>
      </c>
    </row>
    <row r="5" spans="1:7" x14ac:dyDescent="0.25">
      <c r="A5" t="s">
        <v>514</v>
      </c>
    </row>
    <row r="6" spans="1:7" x14ac:dyDescent="0.25">
      <c r="A6" t="s">
        <v>483</v>
      </c>
    </row>
    <row r="7" spans="1:7" x14ac:dyDescent="0.25">
      <c r="A7" t="s">
        <v>515</v>
      </c>
    </row>
    <row r="8" spans="1:7" x14ac:dyDescent="0.25">
      <c r="A8" t="s">
        <v>516</v>
      </c>
    </row>
    <row r="9" spans="1:7" x14ac:dyDescent="0.25">
      <c r="A9" t="s">
        <v>517</v>
      </c>
    </row>
    <row r="10" spans="1:7" x14ac:dyDescent="0.25">
      <c r="A10" t="s">
        <v>488</v>
      </c>
    </row>
    <row r="11" spans="1:7" x14ac:dyDescent="0.25">
      <c r="A11" t="s">
        <v>518</v>
      </c>
    </row>
    <row r="12" spans="1:7" x14ac:dyDescent="0.25">
      <c r="A12" t="s">
        <v>519</v>
      </c>
    </row>
    <row r="13" spans="1:7" x14ac:dyDescent="0.25">
      <c r="A13" t="s">
        <v>520</v>
      </c>
    </row>
    <row r="14" spans="1:7" x14ac:dyDescent="0.25">
      <c r="A14" t="s">
        <v>489</v>
      </c>
    </row>
    <row r="15" spans="1:7" x14ac:dyDescent="0.25">
      <c r="A15" t="s">
        <v>521</v>
      </c>
    </row>
    <row r="16" spans="1:7" x14ac:dyDescent="0.25">
      <c r="A16" t="s">
        <v>522</v>
      </c>
    </row>
    <row r="17" spans="1:7" x14ac:dyDescent="0.25">
      <c r="A17" t="s">
        <v>523</v>
      </c>
    </row>
    <row r="18" spans="1:7" x14ac:dyDescent="0.25">
      <c r="A18" t="s">
        <v>524</v>
      </c>
    </row>
    <row r="19" spans="1:7" x14ac:dyDescent="0.25">
      <c r="A19" t="s">
        <v>525</v>
      </c>
    </row>
    <row r="20" spans="1:7" x14ac:dyDescent="0.25">
      <c r="A20" t="s">
        <v>526</v>
      </c>
    </row>
    <row r="21" spans="1:7" x14ac:dyDescent="0.25">
      <c r="A21" t="s">
        <v>527</v>
      </c>
    </row>
    <row r="22" spans="1:7" x14ac:dyDescent="0.25">
      <c r="A22" t="s">
        <v>499</v>
      </c>
    </row>
    <row r="23" spans="1:7" x14ac:dyDescent="0.25">
      <c r="A23" t="s">
        <v>528</v>
      </c>
    </row>
    <row r="24" spans="1:7" x14ac:dyDescent="0.25">
      <c r="A24" t="s">
        <v>529</v>
      </c>
    </row>
    <row r="25" spans="1:7" x14ac:dyDescent="0.25">
      <c r="A25" t="s">
        <v>530</v>
      </c>
      <c r="G25" t="s">
        <v>544</v>
      </c>
    </row>
    <row r="26" spans="1:7" x14ac:dyDescent="0.25">
      <c r="A26" t="s">
        <v>503</v>
      </c>
    </row>
    <row r="27" spans="1:7" x14ac:dyDescent="0.25">
      <c r="A27" t="s">
        <v>531</v>
      </c>
    </row>
    <row r="28" spans="1:7" x14ac:dyDescent="0.25">
      <c r="A28" t="s">
        <v>493</v>
      </c>
    </row>
    <row r="29" spans="1:7" x14ac:dyDescent="0.25">
      <c r="A29" t="s">
        <v>532</v>
      </c>
    </row>
    <row r="30" spans="1:7" x14ac:dyDescent="0.25">
      <c r="A30" t="s">
        <v>501</v>
      </c>
    </row>
    <row r="32" spans="1:7" x14ac:dyDescent="0.25">
      <c r="G32" t="s">
        <v>545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opLeftCell="A22" workbookViewId="0">
      <selection activeCell="E3" sqref="E3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480</v>
      </c>
    </row>
    <row r="2" spans="1:1" x14ac:dyDescent="0.25">
      <c r="A2" t="s">
        <v>481</v>
      </c>
    </row>
    <row r="3" spans="1:1" x14ac:dyDescent="0.25">
      <c r="A3" t="s">
        <v>482</v>
      </c>
    </row>
    <row r="4" spans="1:1" x14ac:dyDescent="0.25">
      <c r="A4" t="s">
        <v>483</v>
      </c>
    </row>
    <row r="5" spans="1:1" x14ac:dyDescent="0.25">
      <c r="A5" t="s">
        <v>484</v>
      </c>
    </row>
    <row r="6" spans="1:1" x14ac:dyDescent="0.25">
      <c r="A6" t="s">
        <v>485</v>
      </c>
    </row>
    <row r="7" spans="1:1" x14ac:dyDescent="0.25">
      <c r="A7" t="s">
        <v>486</v>
      </c>
    </row>
    <row r="8" spans="1:1" x14ac:dyDescent="0.25">
      <c r="A8" t="s">
        <v>487</v>
      </c>
    </row>
    <row r="9" spans="1:1" x14ac:dyDescent="0.25">
      <c r="A9" t="s">
        <v>488</v>
      </c>
    </row>
    <row r="10" spans="1:1" x14ac:dyDescent="0.25">
      <c r="A10" t="s">
        <v>489</v>
      </c>
    </row>
    <row r="11" spans="1:1" x14ac:dyDescent="0.25">
      <c r="A11" t="s">
        <v>490</v>
      </c>
    </row>
    <row r="12" spans="1:1" x14ac:dyDescent="0.25">
      <c r="A12" t="s">
        <v>491</v>
      </c>
    </row>
    <row r="13" spans="1:1" x14ac:dyDescent="0.25">
      <c r="A13" t="s">
        <v>492</v>
      </c>
    </row>
    <row r="14" spans="1:1" x14ac:dyDescent="0.25">
      <c r="A14" t="s">
        <v>493</v>
      </c>
    </row>
    <row r="15" spans="1:1" x14ac:dyDescent="0.25">
      <c r="A15" t="s">
        <v>494</v>
      </c>
    </row>
    <row r="16" spans="1:1" x14ac:dyDescent="0.25">
      <c r="A16" t="s">
        <v>495</v>
      </c>
    </row>
    <row r="17" spans="1:1" x14ac:dyDescent="0.25">
      <c r="A17" t="s">
        <v>496</v>
      </c>
    </row>
    <row r="18" spans="1:1" x14ac:dyDescent="0.25">
      <c r="A18" t="s">
        <v>497</v>
      </c>
    </row>
    <row r="19" spans="1:1" x14ac:dyDescent="0.25">
      <c r="A19" t="s">
        <v>498</v>
      </c>
    </row>
    <row r="20" spans="1:1" x14ac:dyDescent="0.25">
      <c r="A20" t="s">
        <v>499</v>
      </c>
    </row>
    <row r="21" spans="1:1" x14ac:dyDescent="0.25">
      <c r="A21" t="s">
        <v>500</v>
      </c>
    </row>
    <row r="22" spans="1:1" x14ac:dyDescent="0.25">
      <c r="A22" t="s">
        <v>501</v>
      </c>
    </row>
    <row r="23" spans="1:1" x14ac:dyDescent="0.25">
      <c r="A23" t="s">
        <v>502</v>
      </c>
    </row>
    <row r="24" spans="1:1" x14ac:dyDescent="0.25">
      <c r="A24" t="s">
        <v>503</v>
      </c>
    </row>
    <row r="25" spans="1:1" x14ac:dyDescent="0.25">
      <c r="A25" t="s">
        <v>504</v>
      </c>
    </row>
    <row r="26" spans="1:1" x14ac:dyDescent="0.25">
      <c r="A26" t="s">
        <v>505</v>
      </c>
    </row>
    <row r="27" spans="1:1" x14ac:dyDescent="0.25">
      <c r="A2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:A17"/>
    </sheetView>
  </sheetViews>
  <sheetFormatPr defaultRowHeight="15" x14ac:dyDescent="0.25"/>
  <sheetData>
    <row r="1" spans="1:5" x14ac:dyDescent="0.25">
      <c r="A1" t="s">
        <v>533</v>
      </c>
      <c r="E1" t="s">
        <v>508</v>
      </c>
    </row>
    <row r="2" spans="1:5" x14ac:dyDescent="0.25">
      <c r="A2" t="s">
        <v>534</v>
      </c>
      <c r="E2" s="3" t="s">
        <v>509</v>
      </c>
    </row>
    <row r="3" spans="1:5" x14ac:dyDescent="0.25">
      <c r="A3" t="s">
        <v>483</v>
      </c>
    </row>
    <row r="4" spans="1:5" x14ac:dyDescent="0.25">
      <c r="A4" t="s">
        <v>535</v>
      </c>
    </row>
    <row r="5" spans="1:5" x14ac:dyDescent="0.25">
      <c r="A5" t="s">
        <v>536</v>
      </c>
    </row>
    <row r="6" spans="1:5" x14ac:dyDescent="0.25">
      <c r="A6" t="s">
        <v>489</v>
      </c>
    </row>
    <row r="7" spans="1:5" x14ac:dyDescent="0.25">
      <c r="A7" t="s">
        <v>537</v>
      </c>
    </row>
    <row r="8" spans="1:5" x14ac:dyDescent="0.25">
      <c r="A8" t="s">
        <v>538</v>
      </c>
    </row>
    <row r="9" spans="1:5" x14ac:dyDescent="0.25">
      <c r="A9" t="s">
        <v>493</v>
      </c>
    </row>
    <row r="10" spans="1:5" x14ac:dyDescent="0.25">
      <c r="A10" t="s">
        <v>494</v>
      </c>
    </row>
    <row r="11" spans="1:5" x14ac:dyDescent="0.25">
      <c r="A11" t="s">
        <v>539</v>
      </c>
    </row>
    <row r="12" spans="1:5" x14ac:dyDescent="0.25">
      <c r="A12" t="s">
        <v>495</v>
      </c>
    </row>
    <row r="13" spans="1:5" x14ac:dyDescent="0.25">
      <c r="A13" t="s">
        <v>496</v>
      </c>
    </row>
    <row r="14" spans="1:5" x14ac:dyDescent="0.25">
      <c r="A14" t="s">
        <v>480</v>
      </c>
    </row>
    <row r="15" spans="1:5" x14ac:dyDescent="0.25">
      <c r="A15" t="s">
        <v>532</v>
      </c>
    </row>
    <row r="16" spans="1:5" x14ac:dyDescent="0.25">
      <c r="A16" t="s">
        <v>503</v>
      </c>
    </row>
    <row r="17" spans="1:1" x14ac:dyDescent="0.25">
      <c r="A17" t="s">
        <v>540</v>
      </c>
    </row>
  </sheetData>
  <hyperlinks>
    <hyperlink ref="E2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Method</vt:lpstr>
      <vt:lpstr>Comparison</vt:lpstr>
      <vt:lpstr>Ecoinvent</vt:lpstr>
      <vt:lpstr>European Union</vt:lpstr>
      <vt:lpstr>DLR</vt:lpstr>
      <vt:lpstr>WB</vt:lpstr>
      <vt:lpstr>IEA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2023-01-19T11:45:09Z</dcterms:created>
  <dcterms:modified xsi:type="dcterms:W3CDTF">2023-01-29T15:52:56Z</dcterms:modified>
</cp:coreProperties>
</file>