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xel\Academia\Proyecto Esdra\"/>
    </mc:Choice>
  </mc:AlternateContent>
  <xr:revisionPtr revIDLastSave="0" documentId="13_ncr:1_{4464C3D9-C5B6-414B-84A0-F63C48BF8FC3}" xr6:coauthVersionLast="47" xr6:coauthVersionMax="47" xr10:uidLastSave="{00000000-0000-0000-0000-000000000000}"/>
  <bookViews>
    <workbookView xWindow="-120" yWindow="-120" windowWidth="19440" windowHeight="15000" xr2:uid="{547CD048-9A3E-4677-919E-8CF1B62475D1}"/>
  </bookViews>
  <sheets>
    <sheet name="AUXILIAR ACTIVOS" sheetId="1" r:id="rId1"/>
  </sheets>
  <externalReferences>
    <externalReference r:id="rId2"/>
    <externalReference r:id="rId3"/>
  </externalReferences>
  <definedNames>
    <definedName name="Años_Del_Préstamo">'[1]Calculadora de préstamos'!$E$5</definedName>
    <definedName name="_xlnm.Print_Area" localSheetId="0">'AUXILIAR ACTIVOS'!$A$1:$AC$75</definedName>
    <definedName name="Beg_Bal">#REF!</definedName>
    <definedName name="Costo_Total">'[1]Calculadora de préstamos'!$E$11</definedName>
    <definedName name="End_Bal">'[2]Tabla de amortización'!$I$18:$I$377</definedName>
    <definedName name="Extra_Pay">#REF!</definedName>
    <definedName name="Fila_De_Encabezado">ROW('[1]Calculadora de préstamos'!$12:$12)</definedName>
    <definedName name="Fila_De_Encabezado_Atrás">ROW(#REF!)</definedName>
    <definedName name="Fila_Final">IF(Valores_Escritos,Fila_De_Encabezado+Número_De_Pagos,Fila_De_Encabezado)</definedName>
    <definedName name="FilaTítuloRegión1..E6">#REF!</definedName>
    <definedName name="FilaTítuloRegión2..E11">#REF!</definedName>
    <definedName name="Fin_Saldo">-FV(Tasa_De_Interés/12,Número_De_Pago,-Pago_Mensual,Importe_del_préstamo)</definedName>
    <definedName name="g">#REF!</definedName>
    <definedName name="Header_Row">ROW('[2]Tabla de amortización'!$17:$17)</definedName>
    <definedName name="Importe_del_préstamo">'[1]Calculadora de préstamos'!$E$3</definedName>
    <definedName name="Importe_total_de_los_intereses">#REF!</definedName>
    <definedName name="Impresión_Completa">#REF!</definedName>
    <definedName name="Inicio_Del_Préstamo">'[1]Calculadora de préstamos'!$E$6</definedName>
    <definedName name="Inicio_Saldo">-FV(Tasa_De_Interés/12,Número_De_Pago-1,-Pago_Mensual,Importe_del_préstamo)</definedName>
    <definedName name="Int">#REF!</definedName>
    <definedName name="Interés">-IPMT(Tasa_De_Interés/12,Número_De_Pago,Número_De_Pagos,Importe_del_préstamo)</definedName>
    <definedName name="Interest_Rate">'[2]Tabla de amortización'!$D$7</definedName>
    <definedName name="Last_Row">IF(Values_Entered,Header_Row+Number_of_Payments,Header_Row)</definedName>
    <definedName name="Loan_Amount">'[2]Tabla de amortización'!$D$6</definedName>
    <definedName name="Loan_Start">'[2]Tabla de amortización'!$D$10</definedName>
    <definedName name="Loan_Years">'[2]Tabla de amortización'!$D$8</definedName>
    <definedName name="Num_Pmt_Per_Year">#REF!</definedName>
    <definedName name="Number_of_Payments">MATCH(0.01,End_Bal,-1)+1</definedName>
    <definedName name="Número_De_Pago">ROW()-Fila_De_Encabezado</definedName>
    <definedName name="Número_De_Pagos">'[1]Calculadora de préstamos'!$E$9</definedName>
    <definedName name="Pago_Fecha">DATE(YEAR(Inicio_Del_Préstamo),MONTH(Inicio_Del_Préstamo)+Número_De_Pago,DAY(Inicio_Del_Préstamo))</definedName>
    <definedName name="Pago_Mensual">-PMT(Tasa_De_Interés/12,Número_De_Pagos,Importe_del_préstamo)</definedName>
    <definedName name="Pay_Num">#REF!</definedName>
    <definedName name="Préstamo_No_Pagado">IF(Número_De_Pago&lt;=Número_De_Pagos,1,0)</definedName>
    <definedName name="Princ">#REF!</definedName>
    <definedName name="Principal">-PPMT(Tasa_De_Interés/12,Número_De_Pago,Número_De_Pagos,Importe_del_préstamo)</definedName>
    <definedName name="Sched_Pay">#REF!</definedName>
    <definedName name="Scheduled_Extra_Payments">#REF!</definedName>
    <definedName name="Scheduled_Monthly_Payment">#REF!</definedName>
    <definedName name="Tasa_De_Interés">'[1]Calculadora de préstamos'!$E$4</definedName>
    <definedName name="TítuloDeColumna1">#REF!</definedName>
    <definedName name="_xlnm.Print_Titles">#N/A</definedName>
    <definedName name="Total_Pay">#REF!</definedName>
    <definedName name="Valores_Escritos">IF(Importe_del_préstamo*Tasa_De_Interés*Años_Del_Préstamo*Inicio_Del_Préstamo&gt;0,1,0)</definedName>
    <definedName name="Values_Entered">IF(Loan_Amount*Interest_Rate*Loan_Years*Loan_Start&gt;0,1,0)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7" i="1" l="1"/>
  <c r="M7" i="1"/>
  <c r="E7" i="1"/>
  <c r="J7" i="1" s="1"/>
  <c r="L7" i="1"/>
  <c r="H7" i="1"/>
  <c r="I7" i="1"/>
  <c r="W7" i="1"/>
  <c r="G61" i="1"/>
  <c r="F61" i="1"/>
  <c r="AA59" i="1"/>
  <c r="F59" i="1"/>
  <c r="Y58" i="1"/>
  <c r="X58" i="1"/>
  <c r="T58" i="1"/>
  <c r="S58" i="1"/>
  <c r="H58" i="1"/>
  <c r="Z58" i="1" s="1"/>
  <c r="Z57" i="1"/>
  <c r="X57" i="1"/>
  <c r="W57" i="1"/>
  <c r="V57" i="1"/>
  <c r="H57" i="1"/>
  <c r="U57" i="1" s="1"/>
  <c r="Z56" i="1"/>
  <c r="H56" i="1"/>
  <c r="S56" i="1" s="1"/>
  <c r="H55" i="1"/>
  <c r="H61" i="1" s="1"/>
  <c r="F55" i="1"/>
  <c r="G47" i="1"/>
  <c r="AA45" i="1"/>
  <c r="F45" i="1"/>
  <c r="H44" i="1"/>
  <c r="V44" i="1" s="1"/>
  <c r="H43" i="1"/>
  <c r="S43" i="1" s="1"/>
  <c r="Z42" i="1"/>
  <c r="R42" i="1"/>
  <c r="H42" i="1"/>
  <c r="F41" i="1"/>
  <c r="G34" i="1"/>
  <c r="AA32" i="1"/>
  <c r="F32" i="1"/>
  <c r="Z31" i="1"/>
  <c r="U31" i="1"/>
  <c r="S31" i="1"/>
  <c r="H31" i="1"/>
  <c r="R31" i="1" s="1"/>
  <c r="H30" i="1"/>
  <c r="Z30" i="1" s="1"/>
  <c r="W29" i="1"/>
  <c r="V29" i="1"/>
  <c r="H29" i="1"/>
  <c r="U29" i="1" s="1"/>
  <c r="F28" i="1"/>
  <c r="G21" i="1"/>
  <c r="AA19" i="1"/>
  <c r="F19" i="1"/>
  <c r="H18" i="1"/>
  <c r="U18" i="1" s="1"/>
  <c r="Y17" i="1"/>
  <c r="W17" i="1"/>
  <c r="V17" i="1"/>
  <c r="T17" i="1"/>
  <c r="S17" i="1"/>
  <c r="H17" i="1"/>
  <c r="U17" i="1" s="1"/>
  <c r="H16" i="1"/>
  <c r="V16" i="1" s="1"/>
  <c r="F15" i="1"/>
  <c r="H15" i="1" s="1"/>
  <c r="U15" i="1" s="1"/>
  <c r="Z9" i="1"/>
  <c r="V9" i="1"/>
  <c r="U9" i="1"/>
  <c r="S9" i="1"/>
  <c r="R9" i="1"/>
  <c r="H9" i="1"/>
  <c r="T9" i="1" s="1"/>
  <c r="E9" i="1"/>
  <c r="J9" i="1" s="1"/>
  <c r="K9" i="1" s="1"/>
  <c r="F8" i="1"/>
  <c r="F11" i="1" s="1"/>
  <c r="E8" i="1"/>
  <c r="J8" i="1" s="1"/>
  <c r="Z7" i="1"/>
  <c r="Y7" i="1"/>
  <c r="R7" i="1"/>
  <c r="Q7" i="1"/>
  <c r="O7" i="1"/>
  <c r="X7" i="1"/>
  <c r="AB7" i="1" l="1"/>
  <c r="AC7" i="1" s="1"/>
  <c r="K7" i="1"/>
  <c r="N7" i="1" s="1"/>
  <c r="L8" i="1"/>
  <c r="L9" i="1" s="1"/>
  <c r="K8" i="1"/>
  <c r="N8" i="1" s="1"/>
  <c r="O16" i="1"/>
  <c r="P44" i="1"/>
  <c r="Z55" i="1"/>
  <c r="Q44" i="1"/>
  <c r="Y57" i="1"/>
  <c r="Q29" i="1"/>
  <c r="S44" i="1"/>
  <c r="R56" i="1"/>
  <c r="T16" i="1"/>
  <c r="W16" i="1"/>
  <c r="O29" i="1"/>
  <c r="R44" i="1"/>
  <c r="Q56" i="1"/>
  <c r="O17" i="1"/>
  <c r="S29" i="1"/>
  <c r="T44" i="1"/>
  <c r="T56" i="1"/>
  <c r="P58" i="1"/>
  <c r="Q17" i="1"/>
  <c r="T29" i="1"/>
  <c r="U44" i="1"/>
  <c r="Y56" i="1"/>
  <c r="Q58" i="1"/>
  <c r="O44" i="1"/>
  <c r="AA44" i="1" s="1"/>
  <c r="AB44" i="1" s="1"/>
  <c r="AC44" i="1" s="1"/>
  <c r="R55" i="1"/>
  <c r="R61" i="1" s="1"/>
  <c r="W44" i="1"/>
  <c r="X44" i="1"/>
  <c r="Y29" i="1"/>
  <c r="Y44" i="1"/>
  <c r="O57" i="1"/>
  <c r="AA57" i="1" s="1"/>
  <c r="AB57" i="1" s="1"/>
  <c r="S7" i="1"/>
  <c r="Q43" i="1"/>
  <c r="Z44" i="1"/>
  <c r="P57" i="1"/>
  <c r="T7" i="1"/>
  <c r="R30" i="1"/>
  <c r="R43" i="1"/>
  <c r="Q57" i="1"/>
  <c r="U7" i="1"/>
  <c r="T43" i="1"/>
  <c r="R57" i="1"/>
  <c r="V7" i="1"/>
  <c r="S18" i="1"/>
  <c r="Y43" i="1"/>
  <c r="S57" i="1"/>
  <c r="Z43" i="1"/>
  <c r="T57" i="1"/>
  <c r="Z61" i="1"/>
  <c r="H28" i="1"/>
  <c r="H34" i="1" s="1"/>
  <c r="F34" i="1"/>
  <c r="T28" i="1"/>
  <c r="N9" i="1"/>
  <c r="W15" i="1"/>
  <c r="O15" i="1"/>
  <c r="V15" i="1"/>
  <c r="V21" i="1" s="1"/>
  <c r="H21" i="1"/>
  <c r="S15" i="1"/>
  <c r="S21" i="1" s="1"/>
  <c r="X15" i="1"/>
  <c r="Y15" i="1"/>
  <c r="P15" i="1"/>
  <c r="Q15" i="1"/>
  <c r="X16" i="1"/>
  <c r="W18" i="1"/>
  <c r="V55" i="1"/>
  <c r="O9" i="1"/>
  <c r="W9" i="1"/>
  <c r="R15" i="1"/>
  <c r="Z15" i="1"/>
  <c r="Q16" i="1"/>
  <c r="Y16" i="1"/>
  <c r="P17" i="1"/>
  <c r="X17" i="1"/>
  <c r="P18" i="1"/>
  <c r="X18" i="1"/>
  <c r="F21" i="1"/>
  <c r="P29" i="1"/>
  <c r="X29" i="1"/>
  <c r="O30" i="1"/>
  <c r="W30" i="1"/>
  <c r="O31" i="1"/>
  <c r="W31" i="1"/>
  <c r="O42" i="1"/>
  <c r="W42" i="1"/>
  <c r="V43" i="1"/>
  <c r="O55" i="1"/>
  <c r="W55" i="1"/>
  <c r="V56" i="1"/>
  <c r="U58" i="1"/>
  <c r="V18" i="1"/>
  <c r="U30" i="1"/>
  <c r="U42" i="1"/>
  <c r="U55" i="1"/>
  <c r="O18" i="1"/>
  <c r="U56" i="1"/>
  <c r="R16" i="1"/>
  <c r="Q18" i="1"/>
  <c r="Y18" i="1"/>
  <c r="P30" i="1"/>
  <c r="X30" i="1"/>
  <c r="P31" i="1"/>
  <c r="X31" i="1"/>
  <c r="P42" i="1"/>
  <c r="X42" i="1"/>
  <c r="O43" i="1"/>
  <c r="W43" i="1"/>
  <c r="P55" i="1"/>
  <c r="X55" i="1"/>
  <c r="O56" i="1"/>
  <c r="W56" i="1"/>
  <c r="V58" i="1"/>
  <c r="P16" i="1"/>
  <c r="V30" i="1"/>
  <c r="V31" i="1"/>
  <c r="V42" i="1"/>
  <c r="U43" i="1"/>
  <c r="P9" i="1"/>
  <c r="X9" i="1"/>
  <c r="Z16" i="1"/>
  <c r="P7" i="1"/>
  <c r="H8" i="1"/>
  <c r="I9" i="1"/>
  <c r="Q9" i="1"/>
  <c r="Y9" i="1"/>
  <c r="T15" i="1"/>
  <c r="S16" i="1"/>
  <c r="R17" i="1"/>
  <c r="Z17" i="1"/>
  <c r="R18" i="1"/>
  <c r="Z18" i="1"/>
  <c r="R29" i="1"/>
  <c r="Z29" i="1"/>
  <c r="Q30" i="1"/>
  <c r="Y30" i="1"/>
  <c r="Q31" i="1"/>
  <c r="Y31" i="1"/>
  <c r="Q42" i="1"/>
  <c r="Y42" i="1"/>
  <c r="P43" i="1"/>
  <c r="X43" i="1"/>
  <c r="F47" i="1"/>
  <c r="Q55" i="1"/>
  <c r="Y55" i="1"/>
  <c r="Y61" i="1" s="1"/>
  <c r="P56" i="1"/>
  <c r="X56" i="1"/>
  <c r="O58" i="1"/>
  <c r="W58" i="1"/>
  <c r="U16" i="1"/>
  <c r="U21" i="1" s="1"/>
  <c r="T18" i="1"/>
  <c r="S30" i="1"/>
  <c r="S42" i="1"/>
  <c r="S55" i="1"/>
  <c r="T30" i="1"/>
  <c r="T31" i="1"/>
  <c r="H41" i="1"/>
  <c r="X41" i="1" s="1"/>
  <c r="T42" i="1"/>
  <c r="T55" i="1"/>
  <c r="T61" i="1" s="1"/>
  <c r="R58" i="1"/>
  <c r="N11" i="1" l="1"/>
  <c r="Q61" i="1"/>
  <c r="T34" i="1"/>
  <c r="T21" i="1"/>
  <c r="X47" i="1"/>
  <c r="P61" i="1"/>
  <c r="X61" i="1"/>
  <c r="AA16" i="1"/>
  <c r="AB16" i="1" s="1"/>
  <c r="I16" i="1" s="1"/>
  <c r="S61" i="1"/>
  <c r="AC16" i="1"/>
  <c r="S8" i="1"/>
  <c r="S11" i="1" s="1"/>
  <c r="Z8" i="1"/>
  <c r="Z11" i="1" s="1"/>
  <c r="R8" i="1"/>
  <c r="R11" i="1" s="1"/>
  <c r="U8" i="1"/>
  <c r="U11" i="1" s="1"/>
  <c r="T8" i="1"/>
  <c r="T11" i="1" s="1"/>
  <c r="I8" i="1"/>
  <c r="Y8" i="1"/>
  <c r="Y11" i="1" s="1"/>
  <c r="Q8" i="1"/>
  <c r="Q11" i="1" s="1"/>
  <c r="I57" i="1"/>
  <c r="AC57" i="1"/>
  <c r="Q28" i="1"/>
  <c r="Q34" i="1" s="1"/>
  <c r="AA58" i="1"/>
  <c r="AB58" i="1" s="1"/>
  <c r="AC58" i="1" s="1"/>
  <c r="Y21" i="1"/>
  <c r="Y28" i="1"/>
  <c r="Y34" i="1" s="1"/>
  <c r="W8" i="1"/>
  <c r="W11" i="1" s="1"/>
  <c r="AA42" i="1"/>
  <c r="AB42" i="1" s="1"/>
  <c r="AA29" i="1"/>
  <c r="AB29" i="1" s="1"/>
  <c r="Z21" i="1"/>
  <c r="X21" i="1"/>
  <c r="X28" i="1"/>
  <c r="X34" i="1" s="1"/>
  <c r="V61" i="1"/>
  <c r="U28" i="1"/>
  <c r="U34" i="1" s="1"/>
  <c r="T41" i="1"/>
  <c r="T47" i="1" s="1"/>
  <c r="Z41" i="1"/>
  <c r="Z47" i="1" s="1"/>
  <c r="O8" i="1"/>
  <c r="Y41" i="1"/>
  <c r="Y47" i="1" s="1"/>
  <c r="R21" i="1"/>
  <c r="R28" i="1"/>
  <c r="R34" i="1" s="1"/>
  <c r="V28" i="1"/>
  <c r="V34" i="1" s="1"/>
  <c r="H47" i="1"/>
  <c r="S41" i="1"/>
  <c r="S47" i="1" s="1"/>
  <c r="V41" i="1"/>
  <c r="V47" i="1" s="1"/>
  <c r="AA43" i="1"/>
  <c r="AB43" i="1" s="1"/>
  <c r="U61" i="1"/>
  <c r="AA30" i="1"/>
  <c r="AB30" i="1" s="1"/>
  <c r="P21" i="1"/>
  <c r="U41" i="1"/>
  <c r="U47" i="1" s="1"/>
  <c r="R41" i="1"/>
  <c r="R47" i="1" s="1"/>
  <c r="P8" i="1"/>
  <c r="AA56" i="1"/>
  <c r="AB56" i="1" s="1"/>
  <c r="Q41" i="1"/>
  <c r="Q47" i="1" s="1"/>
  <c r="P41" i="1"/>
  <c r="P47" i="1" s="1"/>
  <c r="H11" i="1"/>
  <c r="M9" i="1"/>
  <c r="M8" i="1"/>
  <c r="Z28" i="1"/>
  <c r="Z34" i="1" s="1"/>
  <c r="X8" i="1"/>
  <c r="X11" i="1" s="1"/>
  <c r="P11" i="1"/>
  <c r="O41" i="1"/>
  <c r="W41" i="1"/>
  <c r="W47" i="1" s="1"/>
  <c r="W61" i="1"/>
  <c r="AA31" i="1"/>
  <c r="AB31" i="1" s="1"/>
  <c r="AC31" i="1" s="1"/>
  <c r="AA9" i="1"/>
  <c r="AB9" i="1" s="1"/>
  <c r="AC9" i="1" s="1"/>
  <c r="O21" i="1"/>
  <c r="AA15" i="1"/>
  <c r="W28" i="1"/>
  <c r="W34" i="1" s="1"/>
  <c r="O28" i="1"/>
  <c r="AA18" i="1"/>
  <c r="AB18" i="1" s="1"/>
  <c r="AC18" i="1" s="1"/>
  <c r="AA55" i="1"/>
  <c r="O61" i="1"/>
  <c r="AA17" i="1"/>
  <c r="AB17" i="1" s="1"/>
  <c r="V8" i="1"/>
  <c r="V11" i="1" s="1"/>
  <c r="Q21" i="1"/>
  <c r="W21" i="1"/>
  <c r="P28" i="1"/>
  <c r="P34" i="1" s="1"/>
  <c r="S28" i="1"/>
  <c r="S34" i="1" s="1"/>
  <c r="O34" i="1" l="1"/>
  <c r="AA28" i="1"/>
  <c r="AA8" i="1"/>
  <c r="AB8" i="1" s="1"/>
  <c r="AC8" i="1" s="1"/>
  <c r="O11" i="1"/>
  <c r="AC29" i="1"/>
  <c r="I29" i="1"/>
  <c r="AA11" i="1"/>
  <c r="AC56" i="1"/>
  <c r="I56" i="1"/>
  <c r="I42" i="1"/>
  <c r="AC42" i="1"/>
  <c r="AA21" i="1"/>
  <c r="AB15" i="1"/>
  <c r="I30" i="1"/>
  <c r="AC30" i="1"/>
  <c r="AC43" i="1"/>
  <c r="I43" i="1"/>
  <c r="AC17" i="1"/>
  <c r="I17" i="1"/>
  <c r="AA41" i="1"/>
  <c r="O47" i="1"/>
  <c r="AA61" i="1"/>
  <c r="AB55" i="1"/>
  <c r="I11" i="1"/>
  <c r="AB11" i="1" l="1"/>
  <c r="AC11" i="1"/>
  <c r="AA34" i="1"/>
  <c r="AB28" i="1"/>
  <c r="AB61" i="1"/>
  <c r="AC55" i="1"/>
  <c r="AC61" i="1" s="1"/>
  <c r="I55" i="1"/>
  <c r="I61" i="1" s="1"/>
  <c r="I15" i="1"/>
  <c r="I21" i="1" s="1"/>
  <c r="AB21" i="1"/>
  <c r="AC15" i="1"/>
  <c r="AC21" i="1" s="1"/>
  <c r="AA47" i="1"/>
  <c r="AB41" i="1"/>
  <c r="AB47" i="1" l="1"/>
  <c r="I41" i="1"/>
  <c r="I47" i="1" s="1"/>
  <c r="AC41" i="1"/>
  <c r="AC47" i="1" s="1"/>
  <c r="I28" i="1"/>
  <c r="I34" i="1" s="1"/>
  <c r="AB34" i="1"/>
  <c r="AC28" i="1"/>
  <c r="AC34" i="1" s="1"/>
</calcChain>
</file>

<file path=xl/sharedStrings.xml><?xml version="1.0" encoding="utf-8"?>
<sst xmlns="http://schemas.openxmlformats.org/spreadsheetml/2006/main" count="149" uniqueCount="55">
  <si>
    <t xml:space="preserve">TIPO  DEPRECIACION LINEA RECTA </t>
  </si>
  <si>
    <t xml:space="preserve">DEPRECIACION DE ACTIVOS FIJOS </t>
  </si>
  <si>
    <t xml:space="preserve">Dep. periodo en meses </t>
  </si>
  <si>
    <t>Dep. Enero</t>
  </si>
  <si>
    <t>Dep. Febrero</t>
  </si>
  <si>
    <t>Dep. Marzo</t>
  </si>
  <si>
    <t>dep. Abril</t>
  </si>
  <si>
    <t xml:space="preserve">Dep. Mayo </t>
  </si>
  <si>
    <t xml:space="preserve">Dep. Junio </t>
  </si>
  <si>
    <t xml:space="preserve">Dep. Julio </t>
  </si>
  <si>
    <t xml:space="preserve">Dep. Agosto </t>
  </si>
  <si>
    <t>Dep. Sept.</t>
  </si>
  <si>
    <t xml:space="preserve">Dep. Oct. </t>
  </si>
  <si>
    <t xml:space="preserve">Dep. Nov. </t>
  </si>
  <si>
    <t>Dep. Dic.</t>
  </si>
  <si>
    <t>Depreciacion</t>
  </si>
  <si>
    <t>Valor libros</t>
  </si>
  <si>
    <t xml:space="preserve">Descripcion Activo </t>
  </si>
  <si>
    <t>Clase de Activo</t>
  </si>
  <si>
    <t xml:space="preserve">Ubicacion y N°  Serie </t>
  </si>
  <si>
    <t>Fecha adquicision</t>
  </si>
  <si>
    <t xml:space="preserve">Inicio de la depreciacion </t>
  </si>
  <si>
    <t>Costo Original</t>
  </si>
  <si>
    <t>Vida Util</t>
  </si>
  <si>
    <t>Valor Residual</t>
  </si>
  <si>
    <t xml:space="preserve">Costo Depreciable </t>
  </si>
  <si>
    <t xml:space="preserve">Periodo en Meses </t>
  </si>
  <si>
    <t xml:space="preserve">Tasa % Mensual </t>
  </si>
  <si>
    <t xml:space="preserve">Periodo en Años </t>
  </si>
  <si>
    <t xml:space="preserve">Tasa % Anual </t>
  </si>
  <si>
    <t>Del Periodo</t>
  </si>
  <si>
    <t xml:space="preserve">Acumulada </t>
  </si>
  <si>
    <t xml:space="preserve">Mazda BT50 4X4 </t>
  </si>
  <si>
    <t xml:space="preserve">Vehiculo Pequeño Personal </t>
  </si>
  <si>
    <t xml:space="preserve">Tela </t>
  </si>
  <si>
    <t xml:space="preserve">Cultivo de Palma </t>
  </si>
  <si>
    <t xml:space="preserve">Plantas de Palma aceitera </t>
  </si>
  <si>
    <t xml:space="preserve">Casa de Habitacion </t>
  </si>
  <si>
    <t xml:space="preserve">Construccion de concreto </t>
  </si>
  <si>
    <t>Auxiliares de activos 2019</t>
  </si>
  <si>
    <t>Activo</t>
  </si>
  <si>
    <t>Vida util</t>
  </si>
  <si>
    <t>Dep. acumul.2018</t>
  </si>
  <si>
    <t>Dep.Febrero</t>
  </si>
  <si>
    <t>dep.Abril</t>
  </si>
  <si>
    <t>Dep. Periodo</t>
  </si>
  <si>
    <t>Dep. Acumulada</t>
  </si>
  <si>
    <t xml:space="preserve">Vehiculo Pequeño marca mitsubichi </t>
  </si>
  <si>
    <t xml:space="preserve">Tractor para trabajo </t>
  </si>
  <si>
    <t>Vehiculo Pequeño marca Toyota</t>
  </si>
  <si>
    <t>Casa de habitacion</t>
  </si>
  <si>
    <t>Terreno</t>
  </si>
  <si>
    <t>Auxiliares de activos 2020</t>
  </si>
  <si>
    <t>Auxiliares de activos 2021</t>
  </si>
  <si>
    <t>Auxiliares de activos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</si>
</sst>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 * #,##0.00_ ;_ * \-#,##0.00_ ;_ * &quot;-&quot;??_ ;_ @_ "/>
    <numFmt numFmtId="166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Arial Rounded MT Bold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0"/>
      <name val="Arial Rounded MT Bold"/>
      <family val="2"/>
    </font>
    <font>
      <b/>
      <sz val="18"/>
      <color theme="0"/>
      <name val="Calibri"/>
      <family val="2"/>
      <scheme val="minor"/>
    </font>
    <font>
      <b/>
      <sz val="18"/>
      <color theme="0"/>
      <name val="Arial Unicode MS"/>
      <family val="2"/>
    </font>
    <font>
      <b/>
      <sz val="18"/>
      <color theme="4" tint="-0.249977111117893"/>
      <name val="Calibri"/>
      <family val="2"/>
      <scheme val="minor"/>
    </font>
    <font>
      <b/>
      <sz val="18"/>
      <color theme="1"/>
      <name val="Arial Unicode MS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Bahnschrift Light"/>
      <family val="2"/>
    </font>
    <font>
      <b/>
      <sz val="16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sz val="18"/>
      <color theme="1"/>
      <name val="Imprint MT Shadow"/>
      <family val="5"/>
    </font>
  </fonts>
  <fills count="10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indexed="64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/>
      <top style="thin">
        <color rgb="FFFF0000"/>
      </top>
      <bottom style="thin">
        <color rgb="FFFF0000"/>
      </bottom>
      <diagonal/>
    </border>
    <border>
      <left style="thin">
        <color indexed="64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02">
    <xf numFmtId="0" fontId="0" fillId="0" borderId="0" xfId="0"/>
    <xf numFmtId="0" fontId="3" fillId="0" borderId="0" xfId="0" applyFont="1"/>
    <xf numFmtId="0" fontId="4" fillId="0" borderId="0" xfId="0" applyFont="1"/>
    <xf numFmtId="0" fontId="4" fillId="3" borderId="0" xfId="0" applyFont="1" applyFill="1" applyAlignment="1">
      <alignment horizontal="left"/>
    </xf>
    <xf numFmtId="0" fontId="4" fillId="0" borderId="1" xfId="0" applyFont="1" applyBorder="1"/>
    <xf numFmtId="0" fontId="5" fillId="4" borderId="0" xfId="0" applyFont="1" applyFill="1" applyAlignment="1">
      <alignment horizontal="center"/>
    </xf>
    <xf numFmtId="43" fontId="8" fillId="5" borderId="11" xfId="3" applyFont="1" applyFill="1" applyBorder="1" applyAlignment="1">
      <alignment horizontal="center" vertical="center" wrapText="1"/>
    </xf>
    <xf numFmtId="43" fontId="8" fillId="5" borderId="12" xfId="3" applyFont="1" applyFill="1" applyBorder="1" applyAlignment="1">
      <alignment horizontal="center" vertical="center" wrapText="1"/>
    </xf>
    <xf numFmtId="43" fontId="6" fillId="4" borderId="11" xfId="3" applyFont="1" applyFill="1" applyBorder="1" applyAlignment="1">
      <alignment horizontal="center" vertical="center" wrapText="1"/>
    </xf>
    <xf numFmtId="43" fontId="6" fillId="4" borderId="13" xfId="3" applyFont="1" applyFill="1" applyBorder="1" applyAlignment="1">
      <alignment horizontal="center" vertical="center" wrapText="1"/>
    </xf>
    <xf numFmtId="43" fontId="7" fillId="2" borderId="11" xfId="3" applyFont="1" applyFill="1" applyBorder="1" applyAlignment="1">
      <alignment horizontal="center" vertical="center" wrapText="1"/>
    </xf>
    <xf numFmtId="43" fontId="7" fillId="2" borderId="13" xfId="3" applyFont="1" applyFill="1" applyBorder="1" applyAlignment="1">
      <alignment horizontal="center" vertical="center" wrapText="1"/>
    </xf>
    <xf numFmtId="0" fontId="3" fillId="6" borderId="0" xfId="0" applyFont="1" applyFill="1" applyAlignment="1">
      <alignment vertical="top"/>
    </xf>
    <xf numFmtId="43" fontId="8" fillId="5" borderId="0" xfId="3" applyFont="1" applyFill="1" applyBorder="1" applyAlignment="1">
      <alignment horizontal="center" vertical="center" wrapText="1"/>
    </xf>
    <xf numFmtId="43" fontId="8" fillId="5" borderId="16" xfId="3" applyFont="1" applyFill="1" applyBorder="1" applyAlignment="1">
      <alignment horizontal="center" vertical="center" wrapText="1"/>
    </xf>
    <xf numFmtId="43" fontId="8" fillId="5" borderId="17" xfId="3" applyFont="1" applyFill="1" applyBorder="1" applyAlignment="1">
      <alignment horizontal="center" vertical="center" wrapText="1"/>
    </xf>
    <xf numFmtId="43" fontId="8" fillId="5" borderId="5" xfId="3" applyFont="1" applyFill="1" applyBorder="1" applyAlignment="1">
      <alignment horizontal="center" vertical="center" wrapText="1"/>
    </xf>
    <xf numFmtId="43" fontId="9" fillId="7" borderId="16" xfId="3" applyFont="1" applyFill="1" applyBorder="1" applyAlignment="1">
      <alignment horizontal="center" vertical="center" wrapText="1"/>
    </xf>
    <xf numFmtId="43" fontId="9" fillId="7" borderId="16" xfId="3" applyFont="1" applyFill="1" applyBorder="1" applyAlignment="1">
      <alignment horizontal="center" vertical="center"/>
    </xf>
    <xf numFmtId="43" fontId="9" fillId="7" borderId="18" xfId="3" applyFont="1" applyFill="1" applyBorder="1" applyAlignment="1">
      <alignment horizontal="center" vertical="center" wrapText="1"/>
    </xf>
    <xf numFmtId="43" fontId="9" fillId="7" borderId="18" xfId="3" applyFont="1" applyFill="1" applyBorder="1" applyAlignment="1">
      <alignment vertical="center" wrapText="1"/>
    </xf>
    <xf numFmtId="0" fontId="10" fillId="0" borderId="19" xfId="0" applyFont="1" applyBorder="1"/>
    <xf numFmtId="0" fontId="10" fillId="0" borderId="0" xfId="0" applyFont="1"/>
    <xf numFmtId="14" fontId="10" fillId="0" borderId="0" xfId="0" applyNumberFormat="1" applyFont="1" applyAlignment="1">
      <alignment horizontal="center"/>
    </xf>
    <xf numFmtId="14" fontId="11" fillId="8" borderId="16" xfId="0" applyNumberFormat="1" applyFont="1" applyFill="1" applyBorder="1"/>
    <xf numFmtId="43" fontId="12" fillId="0" borderId="17" xfId="3" applyFont="1" applyBorder="1"/>
    <xf numFmtId="0" fontId="12" fillId="0" borderId="16" xfId="3" applyNumberFormat="1" applyFont="1" applyBorder="1" applyAlignment="1">
      <alignment horizontal="center"/>
    </xf>
    <xf numFmtId="43" fontId="12" fillId="0" borderId="16" xfId="3" applyFont="1" applyBorder="1"/>
    <xf numFmtId="1" fontId="13" fillId="8" borderId="5" xfId="0" applyNumberFormat="1" applyFont="1" applyFill="1" applyBorder="1" applyAlignment="1">
      <alignment horizontal="center"/>
    </xf>
    <xf numFmtId="10" fontId="13" fillId="8" borderId="5" xfId="0" applyNumberFormat="1" applyFont="1" applyFill="1" applyBorder="1" applyAlignment="1">
      <alignment horizontal="center"/>
    </xf>
    <xf numFmtId="1" fontId="14" fillId="8" borderId="5" xfId="0" applyNumberFormat="1" applyFont="1" applyFill="1" applyBorder="1" applyAlignment="1">
      <alignment horizontal="center"/>
    </xf>
    <xf numFmtId="10" fontId="14" fillId="8" borderId="5" xfId="0" applyNumberFormat="1" applyFont="1" applyFill="1" applyBorder="1" applyAlignment="1">
      <alignment horizontal="center"/>
    </xf>
    <xf numFmtId="165" fontId="13" fillId="8" borderId="20" xfId="0" applyNumberFormat="1" applyFont="1" applyFill="1" applyBorder="1"/>
    <xf numFmtId="43" fontId="12" fillId="0" borderId="21" xfId="3" applyFont="1" applyBorder="1"/>
    <xf numFmtId="43" fontId="12" fillId="0" borderId="22" xfId="3" applyFont="1" applyBorder="1"/>
    <xf numFmtId="43" fontId="12" fillId="0" borderId="23" xfId="3" applyFont="1" applyBorder="1"/>
    <xf numFmtId="43" fontId="12" fillId="0" borderId="24" xfId="3" applyFont="1" applyBorder="1"/>
    <xf numFmtId="43" fontId="15" fillId="9" borderId="21" xfId="3" applyFont="1" applyFill="1" applyBorder="1"/>
    <xf numFmtId="43" fontId="12" fillId="0" borderId="25" xfId="3" applyFont="1" applyBorder="1"/>
    <xf numFmtId="14" fontId="10" fillId="0" borderId="17" xfId="0" applyNumberFormat="1" applyFont="1" applyBorder="1" applyAlignment="1">
      <alignment horizontal="center"/>
    </xf>
    <xf numFmtId="14" fontId="11" fillId="8" borderId="17" xfId="0" applyNumberFormat="1" applyFont="1" applyFill="1" applyBorder="1"/>
    <xf numFmtId="1" fontId="13" fillId="8" borderId="7" xfId="0" applyNumberFormat="1" applyFont="1" applyFill="1" applyBorder="1" applyAlignment="1">
      <alignment horizontal="center"/>
    </xf>
    <xf numFmtId="10" fontId="13" fillId="8" borderId="7" xfId="0" applyNumberFormat="1" applyFont="1" applyFill="1" applyBorder="1" applyAlignment="1">
      <alignment horizontal="center"/>
    </xf>
    <xf numFmtId="1" fontId="14" fillId="8" borderId="7" xfId="0" applyNumberFormat="1" applyFont="1" applyFill="1" applyBorder="1" applyAlignment="1">
      <alignment horizontal="center"/>
    </xf>
    <xf numFmtId="10" fontId="14" fillId="8" borderId="7" xfId="0" applyNumberFormat="1" applyFont="1" applyFill="1" applyBorder="1" applyAlignment="1">
      <alignment horizontal="center"/>
    </xf>
    <xf numFmtId="165" fontId="13" fillId="8" borderId="26" xfId="0" applyNumberFormat="1" applyFont="1" applyFill="1" applyBorder="1"/>
    <xf numFmtId="43" fontId="12" fillId="0" borderId="0" xfId="3" applyFont="1" applyBorder="1"/>
    <xf numFmtId="43" fontId="12" fillId="0" borderId="18" xfId="3" applyFont="1" applyBorder="1"/>
    <xf numFmtId="43" fontId="15" fillId="9" borderId="0" xfId="3" applyFont="1" applyFill="1" applyBorder="1"/>
    <xf numFmtId="0" fontId="10" fillId="0" borderId="27" xfId="0" applyFont="1" applyBorder="1"/>
    <xf numFmtId="0" fontId="10" fillId="0" borderId="28" xfId="0" applyFont="1" applyBorder="1"/>
    <xf numFmtId="0" fontId="10" fillId="0" borderId="29" xfId="0" applyFont="1" applyBorder="1" applyAlignment="1">
      <alignment horizontal="center"/>
    </xf>
    <xf numFmtId="43" fontId="16" fillId="0" borderId="30" xfId="3" applyFont="1" applyBorder="1"/>
    <xf numFmtId="43" fontId="16" fillId="0" borderId="31" xfId="3" applyFont="1" applyBorder="1"/>
    <xf numFmtId="0" fontId="3" fillId="6" borderId="0" xfId="0" applyFont="1" applyFill="1"/>
    <xf numFmtId="43" fontId="11" fillId="0" borderId="34" xfId="3" applyFont="1" applyBorder="1" applyAlignment="1">
      <alignment horizontal="center"/>
    </xf>
    <xf numFmtId="43" fontId="11" fillId="0" borderId="32" xfId="3" applyFont="1" applyBorder="1" applyAlignment="1">
      <alignment horizontal="center"/>
    </xf>
    <xf numFmtId="43" fontId="11" fillId="0" borderId="33" xfId="3" applyFont="1" applyBorder="1" applyAlignment="1">
      <alignment horizontal="center"/>
    </xf>
    <xf numFmtId="43" fontId="11" fillId="0" borderId="5" xfId="3" applyFont="1" applyBorder="1" applyAlignment="1">
      <alignment horizontal="center"/>
    </xf>
    <xf numFmtId="43" fontId="11" fillId="0" borderId="20" xfId="3" applyFont="1" applyBorder="1" applyAlignment="1">
      <alignment horizontal="center"/>
    </xf>
    <xf numFmtId="43" fontId="11" fillId="0" borderId="35" xfId="3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43" fontId="10" fillId="0" borderId="16" xfId="3" applyFont="1" applyBorder="1"/>
    <xf numFmtId="0" fontId="10" fillId="0" borderId="16" xfId="3" applyNumberFormat="1" applyFont="1" applyBorder="1" applyAlignment="1">
      <alignment horizontal="center"/>
    </xf>
    <xf numFmtId="43" fontId="10" fillId="0" borderId="18" xfId="3" applyFont="1" applyBorder="1"/>
    <xf numFmtId="43" fontId="10" fillId="0" borderId="36" xfId="3" applyFont="1" applyBorder="1"/>
    <xf numFmtId="43" fontId="11" fillId="0" borderId="16" xfId="0" applyNumberFormat="1" applyFont="1" applyBorder="1"/>
    <xf numFmtId="0" fontId="10" fillId="0" borderId="37" xfId="0" applyFont="1" applyBorder="1"/>
    <xf numFmtId="0" fontId="10" fillId="0" borderId="38" xfId="0" applyFont="1" applyBorder="1"/>
    <xf numFmtId="0" fontId="10" fillId="0" borderId="39" xfId="0" applyFont="1" applyBorder="1" applyAlignment="1">
      <alignment horizontal="center"/>
    </xf>
    <xf numFmtId="0" fontId="10" fillId="0" borderId="40" xfId="0" applyFont="1" applyBorder="1"/>
    <xf numFmtId="0" fontId="10" fillId="0" borderId="41" xfId="0" applyFont="1" applyBorder="1"/>
    <xf numFmtId="0" fontId="10" fillId="0" borderId="42" xfId="0" applyFont="1" applyBorder="1"/>
    <xf numFmtId="0" fontId="11" fillId="0" borderId="0" xfId="0" applyFont="1"/>
    <xf numFmtId="14" fontId="10" fillId="0" borderId="0" xfId="0" applyNumberFormat="1" applyFont="1"/>
    <xf numFmtId="43" fontId="3" fillId="9" borderId="0" xfId="3" applyFont="1" applyFill="1" applyBorder="1"/>
    <xf numFmtId="9" fontId="10" fillId="0" borderId="0" xfId="2" applyFont="1"/>
    <xf numFmtId="164" fontId="10" fillId="0" borderId="0" xfId="0" applyNumberFormat="1" applyFont="1"/>
    <xf numFmtId="0" fontId="17" fillId="0" borderId="38" xfId="0" applyFont="1" applyBorder="1"/>
    <xf numFmtId="0" fontId="17" fillId="0" borderId="0" xfId="0" applyFont="1"/>
    <xf numFmtId="166" fontId="3" fillId="0" borderId="0" xfId="1" applyNumberFormat="1" applyFont="1"/>
    <xf numFmtId="164" fontId="3" fillId="0" borderId="0" xfId="1" applyFont="1"/>
    <xf numFmtId="1" fontId="3" fillId="0" borderId="0" xfId="0" applyNumberFormat="1" applyFont="1"/>
    <xf numFmtId="0" fontId="2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43" fontId="6" fillId="4" borderId="5" xfId="3" applyFont="1" applyFill="1" applyBorder="1" applyAlignment="1">
      <alignment horizontal="center" vertical="center" wrapText="1"/>
    </xf>
    <xf numFmtId="43" fontId="7" fillId="2" borderId="6" xfId="3" applyFont="1" applyFill="1" applyBorder="1" applyAlignment="1">
      <alignment horizontal="center" vertical="center" wrapText="1"/>
    </xf>
    <xf numFmtId="43" fontId="7" fillId="2" borderId="14" xfId="3" applyFont="1" applyFill="1" applyBorder="1" applyAlignment="1">
      <alignment horizontal="center" vertical="center" wrapText="1"/>
    </xf>
    <xf numFmtId="43" fontId="7" fillId="2" borderId="7" xfId="3" applyFont="1" applyFill="1" applyBorder="1" applyAlignment="1">
      <alignment horizontal="center" vertical="center" wrapText="1"/>
    </xf>
    <xf numFmtId="43" fontId="7" fillId="2" borderId="11" xfId="3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43" fontId="7" fillId="2" borderId="7" xfId="3" applyFont="1" applyFill="1" applyBorder="1" applyAlignment="1">
      <alignment horizontal="center" vertical="center"/>
    </xf>
    <xf numFmtId="43" fontId="7" fillId="2" borderId="11" xfId="3" applyFont="1" applyFill="1" applyBorder="1" applyAlignment="1">
      <alignment horizontal="center" vertical="center"/>
    </xf>
    <xf numFmtId="43" fontId="7" fillId="2" borderId="8" xfId="3" applyFont="1" applyFill="1" applyBorder="1" applyAlignment="1">
      <alignment horizontal="center" vertical="center" wrapText="1"/>
    </xf>
    <xf numFmtId="43" fontId="7" fillId="2" borderId="9" xfId="3" applyFont="1" applyFill="1" applyBorder="1" applyAlignment="1">
      <alignment horizontal="center" vertical="center" wrapText="1"/>
    </xf>
    <xf numFmtId="43" fontId="7" fillId="2" borderId="10" xfId="3" applyFont="1" applyFill="1" applyBorder="1" applyAlignment="1">
      <alignment horizontal="center" vertical="center" wrapText="1"/>
    </xf>
    <xf numFmtId="43" fontId="7" fillId="2" borderId="15" xfId="3" applyFont="1" applyFill="1" applyBorder="1" applyAlignment="1">
      <alignment horizontal="center" vertical="center" wrapText="1"/>
    </xf>
    <xf numFmtId="0" fontId="11" fillId="5" borderId="20" xfId="0" applyFont="1" applyFill="1" applyBorder="1" applyAlignment="1">
      <alignment horizontal="center"/>
    </xf>
    <xf numFmtId="0" fontId="11" fillId="5" borderId="32" xfId="0" applyFont="1" applyFill="1" applyBorder="1" applyAlignment="1">
      <alignment horizontal="center"/>
    </xf>
    <xf numFmtId="0" fontId="11" fillId="5" borderId="33" xfId="0" applyFont="1" applyFill="1" applyBorder="1" applyAlignment="1">
      <alignment horizontal="center"/>
    </xf>
  </cellXfs>
  <cellStyles count="4">
    <cellStyle name="Millares" xfId="1" builtinId="3"/>
    <cellStyle name="Millares 2" xfId="3" xr:uid="{728FE760-02E9-4B33-B3CD-C0A40827ACAB}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ADOS%20FINANCIEROS\DANILO%20PINTO\DANILO%20PINTO.xlsx" TargetMode="External"/><Relationship Id="rId1" Type="http://schemas.openxmlformats.org/officeDocument/2006/relationships/externalLinkPath" Target="file:///C:\ESTADOS%20FINANCIEROS\DANILO%20PINTO\DANILO%20PINT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Vanessa%20Aviles/Downloads/TABLA%20DE%20AMORTIZACION%20DE%20CREDITO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LANCE 2020"/>
      <sheetName val="ESTADO DE R. 2020"/>
      <sheetName val="BALANCE 2021"/>
      <sheetName val="ESTADO DE R. 2021"/>
      <sheetName val="ACTIVOS "/>
      <sheetName val="BG2022"/>
      <sheetName val="ER2022"/>
      <sheetName val="INVENTARIO"/>
      <sheetName val="FCP Credito Bancario"/>
      <sheetName val="Calculadora de préstamos"/>
      <sheetName val="Resumen"/>
      <sheetName val="DANILO PINTO"/>
      <sheetName val="ESTADO DE R. 2020 (2)"/>
      <sheetName val="ESTADO DE R. 2021 (2)"/>
      <sheetName val="ER2022 (2)"/>
    </sheetNames>
    <sheetDataSet>
      <sheetData sheetId="0"/>
      <sheetData sheetId="1"/>
      <sheetData sheetId="2"/>
      <sheetData sheetId="3">
        <row r="9">
          <cell r="D9">
            <v>12203.2</v>
          </cell>
        </row>
      </sheetData>
      <sheetData sheetId="4">
        <row r="33">
          <cell r="T33">
            <v>1257740.6094</v>
          </cell>
        </row>
      </sheetData>
      <sheetData sheetId="5"/>
      <sheetData sheetId="6">
        <row r="7">
          <cell r="A7" t="str">
            <v>VENTA DE LECHE</v>
          </cell>
        </row>
      </sheetData>
      <sheetData sheetId="7"/>
      <sheetData sheetId="8"/>
      <sheetData sheetId="9">
        <row r="3">
          <cell r="E3">
            <v>609072.16</v>
          </cell>
        </row>
        <row r="4">
          <cell r="E4">
            <v>9.5000000000000001E-2</v>
          </cell>
        </row>
        <row r="5">
          <cell r="E5">
            <v>6</v>
          </cell>
        </row>
        <row r="6">
          <cell r="E6">
            <v>44682</v>
          </cell>
        </row>
        <row r="9">
          <cell r="E9">
            <v>72</v>
          </cell>
        </row>
        <row r="11">
          <cell r="E11">
            <v>801403.5893025758</v>
          </cell>
        </row>
        <row r="12">
          <cell r="B12" t="str">
            <v>N. º</v>
          </cell>
          <cell r="C12" t="str">
            <v>Pago
Fecha</v>
          </cell>
          <cell r="D12" t="str">
            <v>Inicio
Saldo</v>
          </cell>
          <cell r="E12" t="str">
            <v>Pago</v>
          </cell>
          <cell r="F12" t="str">
            <v>Principal</v>
          </cell>
          <cell r="G12" t="str">
            <v>Interés</v>
          </cell>
          <cell r="H12" t="str">
            <v>Fin
Saldo</v>
          </cell>
        </row>
      </sheetData>
      <sheetData sheetId="10"/>
      <sheetData sheetId="11" refreshError="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a de amortización"/>
    </sheetNames>
    <sheetDataSet>
      <sheetData sheetId="0">
        <row r="6">
          <cell r="D6">
            <v>100000</v>
          </cell>
        </row>
        <row r="7">
          <cell r="D7">
            <v>0.01</v>
          </cell>
        </row>
        <row r="8">
          <cell r="D8">
            <v>4</v>
          </cell>
        </row>
        <row r="10">
          <cell r="D10">
            <v>37288</v>
          </cell>
        </row>
        <row r="18">
          <cell r="I18">
            <v>97957.187743587128</v>
          </cell>
        </row>
        <row r="19">
          <cell r="I19">
            <v>95912.673143627253</v>
          </cell>
        </row>
        <row r="20">
          <cell r="I20">
            <v>93866.454781500739</v>
          </cell>
        </row>
        <row r="21">
          <cell r="I21">
            <v>91818.531237405798</v>
          </cell>
        </row>
        <row r="22">
          <cell r="I22">
            <v>89768.901090357438</v>
          </cell>
        </row>
        <row r="23">
          <cell r="I23">
            <v>87717.562918186537</v>
          </cell>
        </row>
        <row r="24">
          <cell r="I24">
            <v>85664.515297538834</v>
          </cell>
        </row>
        <row r="25">
          <cell r="I25">
            <v>83609.756803873912</v>
          </cell>
        </row>
        <row r="26">
          <cell r="I26">
            <v>81553.286011464283</v>
          </cell>
        </row>
        <row r="27">
          <cell r="I27">
            <v>79495.101493394308</v>
          </cell>
        </row>
        <row r="28">
          <cell r="I28">
            <v>77435.201821559269</v>
          </cell>
        </row>
        <row r="29">
          <cell r="I29">
            <v>75373.585566664377</v>
          </cell>
        </row>
        <row r="30">
          <cell r="I30">
            <v>73310.251298223739</v>
          </cell>
        </row>
        <row r="31">
          <cell r="I31">
            <v>71245.197584559399</v>
          </cell>
        </row>
        <row r="32">
          <cell r="I32">
            <v>69178.422992800333</v>
          </cell>
        </row>
        <row r="33">
          <cell r="I33">
            <v>67109.926088881475</v>
          </cell>
        </row>
        <row r="34">
          <cell r="I34">
            <v>65039.705437542681</v>
          </cell>
        </row>
        <row r="35">
          <cell r="I35">
            <v>62967.759602327773</v>
          </cell>
        </row>
        <row r="36">
          <cell r="I36">
            <v>60894.087145583515</v>
          </cell>
        </row>
        <row r="37">
          <cell r="I37">
            <v>58818.686628458636</v>
          </cell>
        </row>
        <row r="38">
          <cell r="I38">
            <v>56741.556610902822</v>
          </cell>
        </row>
        <row r="39">
          <cell r="I39">
            <v>54662.695651665708</v>
          </cell>
        </row>
        <row r="40">
          <cell r="I40">
            <v>52582.1023082959</v>
          </cell>
        </row>
        <row r="41">
          <cell r="I41">
            <v>50499.77513713995</v>
          </cell>
        </row>
        <row r="42">
          <cell r="I42">
            <v>48415.712693341367</v>
          </cell>
        </row>
        <row r="43">
          <cell r="I43">
            <v>46329.913530839622</v>
          </cell>
        </row>
        <row r="44">
          <cell r="I44">
            <v>44242.376202369123</v>
          </cell>
        </row>
        <row r="45">
          <cell r="I45">
            <v>42153.099259458235</v>
          </cell>
        </row>
        <row r="46">
          <cell r="I46">
            <v>40062.081252428252</v>
          </cell>
        </row>
        <row r="47">
          <cell r="I47">
            <v>37969.320730392414</v>
          </cell>
        </row>
        <row r="48">
          <cell r="I48">
            <v>35874.816241254877</v>
          </cell>
        </row>
        <row r="49">
          <cell r="I49">
            <v>33778.566331709728</v>
          </cell>
        </row>
        <row r="50">
          <cell r="I50">
            <v>31680.569547239953</v>
          </cell>
        </row>
        <row r="51">
          <cell r="I51">
            <v>29580.824432116457</v>
          </cell>
        </row>
        <row r="52">
          <cell r="I52">
            <v>27479.329529397022</v>
          </cell>
        </row>
        <row r="53">
          <cell r="I53">
            <v>25376.083380925324</v>
          </cell>
        </row>
        <row r="54">
          <cell r="I54">
            <v>23271.084527329898</v>
          </cell>
        </row>
        <row r="55">
          <cell r="I55">
            <v>21164.33150802314</v>
          </cell>
        </row>
        <row r="56">
          <cell r="I56">
            <v>19055.822861200297</v>
          </cell>
        </row>
        <row r="57">
          <cell r="I57">
            <v>16945.557123838433</v>
          </cell>
        </row>
        <row r="58">
          <cell r="I58">
            <v>14833.532831695433</v>
          </cell>
        </row>
        <row r="59">
          <cell r="I59">
            <v>12719.748519308981</v>
          </cell>
        </row>
        <row r="60">
          <cell r="I60">
            <v>10604.202719995541</v>
          </cell>
        </row>
        <row r="61">
          <cell r="I61">
            <v>8486.89396584934</v>
          </cell>
        </row>
        <row r="62">
          <cell r="I62">
            <v>6367.8207877413497</v>
          </cell>
        </row>
        <row r="63">
          <cell r="I63">
            <v>4246.9817153182703</v>
          </cell>
        </row>
        <row r="64">
          <cell r="I64">
            <v>2124.3752770015044</v>
          </cell>
        </row>
        <row r="65">
          <cell r="I65">
            <v>0</v>
          </cell>
        </row>
        <row r="66">
          <cell r="I66">
            <v>0</v>
          </cell>
        </row>
        <row r="67">
          <cell r="I67">
            <v>0</v>
          </cell>
        </row>
        <row r="68">
          <cell r="I68">
            <v>0</v>
          </cell>
        </row>
        <row r="69">
          <cell r="I69">
            <v>0</v>
          </cell>
        </row>
        <row r="70">
          <cell r="I70">
            <v>0</v>
          </cell>
        </row>
        <row r="71">
          <cell r="I71">
            <v>0</v>
          </cell>
        </row>
        <row r="72">
          <cell r="I72">
            <v>0</v>
          </cell>
        </row>
        <row r="73">
          <cell r="I73">
            <v>0</v>
          </cell>
        </row>
        <row r="74">
          <cell r="I74">
            <v>0</v>
          </cell>
        </row>
        <row r="75">
          <cell r="I75">
            <v>0</v>
          </cell>
        </row>
        <row r="76">
          <cell r="I76">
            <v>0</v>
          </cell>
        </row>
        <row r="77">
          <cell r="I77">
            <v>0</v>
          </cell>
        </row>
        <row r="78">
          <cell r="I78">
            <v>0</v>
          </cell>
        </row>
        <row r="79">
          <cell r="I79">
            <v>0</v>
          </cell>
        </row>
        <row r="80">
          <cell r="I80">
            <v>0</v>
          </cell>
        </row>
        <row r="81">
          <cell r="I81">
            <v>0</v>
          </cell>
        </row>
        <row r="82">
          <cell r="I82">
            <v>0</v>
          </cell>
        </row>
        <row r="83">
          <cell r="I83">
            <v>0</v>
          </cell>
        </row>
        <row r="84">
          <cell r="I84">
            <v>0</v>
          </cell>
        </row>
        <row r="85">
          <cell r="I85">
            <v>0</v>
          </cell>
        </row>
        <row r="86">
          <cell r="I86">
            <v>0</v>
          </cell>
        </row>
        <row r="87">
          <cell r="I87">
            <v>0</v>
          </cell>
        </row>
        <row r="88">
          <cell r="I88">
            <v>0</v>
          </cell>
        </row>
        <row r="89">
          <cell r="I89">
            <v>0</v>
          </cell>
        </row>
        <row r="90">
          <cell r="I90">
            <v>0</v>
          </cell>
        </row>
        <row r="91">
          <cell r="I91">
            <v>0</v>
          </cell>
        </row>
        <row r="92">
          <cell r="I92">
            <v>0</v>
          </cell>
        </row>
        <row r="93">
          <cell r="I93">
            <v>0</v>
          </cell>
        </row>
        <row r="94">
          <cell r="I94">
            <v>0</v>
          </cell>
        </row>
        <row r="95">
          <cell r="I95">
            <v>0</v>
          </cell>
        </row>
        <row r="96">
          <cell r="I96">
            <v>0</v>
          </cell>
        </row>
        <row r="97">
          <cell r="I97">
            <v>0</v>
          </cell>
        </row>
        <row r="98">
          <cell r="I98">
            <v>0</v>
          </cell>
        </row>
        <row r="99">
          <cell r="I99">
            <v>0</v>
          </cell>
        </row>
        <row r="100">
          <cell r="I100">
            <v>0</v>
          </cell>
        </row>
        <row r="101">
          <cell r="I101">
            <v>0</v>
          </cell>
        </row>
        <row r="102">
          <cell r="I102">
            <v>0</v>
          </cell>
        </row>
        <row r="103">
          <cell r="I103">
            <v>0</v>
          </cell>
        </row>
        <row r="104">
          <cell r="I104">
            <v>0</v>
          </cell>
        </row>
        <row r="105">
          <cell r="I105">
            <v>0</v>
          </cell>
        </row>
        <row r="106">
          <cell r="I106">
            <v>0</v>
          </cell>
        </row>
        <row r="107">
          <cell r="I107">
            <v>0</v>
          </cell>
        </row>
        <row r="108">
          <cell r="I108">
            <v>0</v>
          </cell>
        </row>
        <row r="109">
          <cell r="I109">
            <v>0</v>
          </cell>
        </row>
        <row r="110">
          <cell r="I110">
            <v>0</v>
          </cell>
        </row>
        <row r="111">
          <cell r="I111">
            <v>0</v>
          </cell>
        </row>
        <row r="112">
          <cell r="I112">
            <v>0</v>
          </cell>
        </row>
        <row r="113">
          <cell r="I113">
            <v>0</v>
          </cell>
        </row>
        <row r="114">
          <cell r="I114">
            <v>0</v>
          </cell>
        </row>
        <row r="115">
          <cell r="I115">
            <v>0</v>
          </cell>
        </row>
        <row r="116">
          <cell r="I116">
            <v>0</v>
          </cell>
        </row>
        <row r="117">
          <cell r="I117">
            <v>0</v>
          </cell>
        </row>
        <row r="118">
          <cell r="I118">
            <v>0</v>
          </cell>
        </row>
        <row r="119">
          <cell r="I119">
            <v>0</v>
          </cell>
        </row>
        <row r="120">
          <cell r="I120">
            <v>0</v>
          </cell>
        </row>
        <row r="121">
          <cell r="I121">
            <v>0</v>
          </cell>
        </row>
        <row r="122">
          <cell r="I122">
            <v>0</v>
          </cell>
        </row>
        <row r="123">
          <cell r="I123">
            <v>0</v>
          </cell>
        </row>
        <row r="124">
          <cell r="I124">
            <v>0</v>
          </cell>
        </row>
        <row r="125">
          <cell r="I125">
            <v>0</v>
          </cell>
        </row>
        <row r="126">
          <cell r="I126">
            <v>0</v>
          </cell>
        </row>
        <row r="127">
          <cell r="I127">
            <v>0</v>
          </cell>
        </row>
        <row r="128">
          <cell r="I128">
            <v>0</v>
          </cell>
        </row>
        <row r="129">
          <cell r="I129">
            <v>0</v>
          </cell>
        </row>
        <row r="130">
          <cell r="I130">
            <v>0</v>
          </cell>
        </row>
        <row r="131">
          <cell r="I131">
            <v>0</v>
          </cell>
        </row>
        <row r="132">
          <cell r="I132">
            <v>0</v>
          </cell>
        </row>
        <row r="133">
          <cell r="I133">
            <v>0</v>
          </cell>
        </row>
        <row r="134">
          <cell r="I134">
            <v>0</v>
          </cell>
        </row>
        <row r="135">
          <cell r="I135">
            <v>0</v>
          </cell>
        </row>
        <row r="136">
          <cell r="I136">
            <v>0</v>
          </cell>
        </row>
        <row r="137">
          <cell r="I137">
            <v>0</v>
          </cell>
        </row>
        <row r="138">
          <cell r="I138">
            <v>0</v>
          </cell>
        </row>
        <row r="139">
          <cell r="I139">
            <v>0</v>
          </cell>
        </row>
        <row r="140">
          <cell r="I140">
            <v>0</v>
          </cell>
        </row>
        <row r="141">
          <cell r="I141">
            <v>0</v>
          </cell>
        </row>
        <row r="142">
          <cell r="I142">
            <v>0</v>
          </cell>
        </row>
        <row r="143">
          <cell r="I143">
            <v>0</v>
          </cell>
        </row>
        <row r="144">
          <cell r="I144">
            <v>0</v>
          </cell>
        </row>
        <row r="145">
          <cell r="I145">
            <v>0</v>
          </cell>
        </row>
        <row r="146">
          <cell r="I146">
            <v>0</v>
          </cell>
        </row>
        <row r="147">
          <cell r="I147">
            <v>0</v>
          </cell>
        </row>
        <row r="148">
          <cell r="I148">
            <v>0</v>
          </cell>
        </row>
        <row r="149">
          <cell r="I149">
            <v>0</v>
          </cell>
        </row>
        <row r="150">
          <cell r="I150">
            <v>0</v>
          </cell>
        </row>
        <row r="151">
          <cell r="I151">
            <v>0</v>
          </cell>
        </row>
        <row r="152">
          <cell r="I152">
            <v>0</v>
          </cell>
        </row>
        <row r="153">
          <cell r="I153">
            <v>0</v>
          </cell>
        </row>
        <row r="154">
          <cell r="I154">
            <v>0</v>
          </cell>
        </row>
        <row r="155">
          <cell r="I155">
            <v>0</v>
          </cell>
        </row>
        <row r="156">
          <cell r="I156">
            <v>0</v>
          </cell>
        </row>
        <row r="157">
          <cell r="I157">
            <v>0</v>
          </cell>
        </row>
        <row r="158">
          <cell r="I158">
            <v>0</v>
          </cell>
        </row>
        <row r="159">
          <cell r="I159">
            <v>0</v>
          </cell>
        </row>
        <row r="160">
          <cell r="I160">
            <v>0</v>
          </cell>
        </row>
        <row r="161">
          <cell r="I161">
            <v>0</v>
          </cell>
        </row>
        <row r="162">
          <cell r="I162">
            <v>0</v>
          </cell>
        </row>
        <row r="163">
          <cell r="I163">
            <v>0</v>
          </cell>
        </row>
        <row r="164">
          <cell r="I164">
            <v>0</v>
          </cell>
        </row>
        <row r="165">
          <cell r="I165">
            <v>0</v>
          </cell>
        </row>
        <row r="166">
          <cell r="I166">
            <v>0</v>
          </cell>
        </row>
        <row r="167">
          <cell r="I167">
            <v>0</v>
          </cell>
        </row>
        <row r="168">
          <cell r="I168">
            <v>0</v>
          </cell>
        </row>
        <row r="169">
          <cell r="I169">
            <v>0</v>
          </cell>
        </row>
        <row r="170">
          <cell r="I170">
            <v>0</v>
          </cell>
        </row>
        <row r="171">
          <cell r="I171">
            <v>0</v>
          </cell>
        </row>
        <row r="172">
          <cell r="I172">
            <v>0</v>
          </cell>
        </row>
        <row r="173">
          <cell r="I173">
            <v>0</v>
          </cell>
        </row>
        <row r="174">
          <cell r="I174">
            <v>0</v>
          </cell>
        </row>
        <row r="175">
          <cell r="I175">
            <v>0</v>
          </cell>
        </row>
        <row r="176">
          <cell r="I176">
            <v>0</v>
          </cell>
        </row>
        <row r="177">
          <cell r="I177">
            <v>0</v>
          </cell>
        </row>
        <row r="178">
          <cell r="I178">
            <v>0</v>
          </cell>
        </row>
        <row r="179">
          <cell r="I179">
            <v>0</v>
          </cell>
        </row>
        <row r="180">
          <cell r="I180">
            <v>0</v>
          </cell>
        </row>
        <row r="181">
          <cell r="I181">
            <v>0</v>
          </cell>
        </row>
        <row r="182">
          <cell r="I182">
            <v>0</v>
          </cell>
        </row>
        <row r="183">
          <cell r="I183">
            <v>0</v>
          </cell>
        </row>
        <row r="184">
          <cell r="I184">
            <v>0</v>
          </cell>
        </row>
        <row r="185">
          <cell r="I185">
            <v>0</v>
          </cell>
        </row>
        <row r="186">
          <cell r="I186">
            <v>0</v>
          </cell>
        </row>
        <row r="187">
          <cell r="I187">
            <v>0</v>
          </cell>
        </row>
        <row r="188">
          <cell r="I188">
            <v>0</v>
          </cell>
        </row>
        <row r="189">
          <cell r="I189">
            <v>0</v>
          </cell>
        </row>
        <row r="190">
          <cell r="I190">
            <v>0</v>
          </cell>
        </row>
        <row r="191">
          <cell r="I191">
            <v>0</v>
          </cell>
        </row>
        <row r="192">
          <cell r="I192">
            <v>0</v>
          </cell>
        </row>
        <row r="193">
          <cell r="I193">
            <v>0</v>
          </cell>
        </row>
        <row r="194">
          <cell r="I194">
            <v>0</v>
          </cell>
        </row>
        <row r="195">
          <cell r="I195">
            <v>0</v>
          </cell>
        </row>
        <row r="196">
          <cell r="I196">
            <v>0</v>
          </cell>
        </row>
        <row r="197">
          <cell r="I197">
            <v>0</v>
          </cell>
        </row>
        <row r="198">
          <cell r="I198">
            <v>0</v>
          </cell>
        </row>
        <row r="199">
          <cell r="I199">
            <v>0</v>
          </cell>
        </row>
        <row r="200">
          <cell r="I200">
            <v>0</v>
          </cell>
        </row>
        <row r="201">
          <cell r="I201">
            <v>0</v>
          </cell>
        </row>
        <row r="202">
          <cell r="I202">
            <v>0</v>
          </cell>
        </row>
        <row r="203">
          <cell r="I203">
            <v>0</v>
          </cell>
        </row>
        <row r="204">
          <cell r="I204">
            <v>0</v>
          </cell>
        </row>
        <row r="205">
          <cell r="I205">
            <v>0</v>
          </cell>
        </row>
        <row r="206">
          <cell r="I206">
            <v>0</v>
          </cell>
        </row>
        <row r="207">
          <cell r="I207">
            <v>0</v>
          </cell>
        </row>
        <row r="208">
          <cell r="I208">
            <v>0</v>
          </cell>
        </row>
        <row r="209">
          <cell r="I209">
            <v>0</v>
          </cell>
        </row>
        <row r="210">
          <cell r="I210">
            <v>0</v>
          </cell>
        </row>
        <row r="211">
          <cell r="I211">
            <v>0</v>
          </cell>
        </row>
        <row r="212">
          <cell r="I212">
            <v>0</v>
          </cell>
        </row>
        <row r="213">
          <cell r="I213">
            <v>0</v>
          </cell>
        </row>
        <row r="214">
          <cell r="I214">
            <v>0</v>
          </cell>
        </row>
        <row r="215">
          <cell r="I215">
            <v>0</v>
          </cell>
        </row>
        <row r="216">
          <cell r="I216">
            <v>0</v>
          </cell>
        </row>
        <row r="217">
          <cell r="I217">
            <v>0</v>
          </cell>
        </row>
        <row r="218">
          <cell r="I218">
            <v>0</v>
          </cell>
        </row>
        <row r="219">
          <cell r="I219">
            <v>0</v>
          </cell>
        </row>
        <row r="220">
          <cell r="I220">
            <v>0</v>
          </cell>
        </row>
        <row r="221">
          <cell r="I221">
            <v>0</v>
          </cell>
        </row>
        <row r="222">
          <cell r="I222">
            <v>0</v>
          </cell>
        </row>
        <row r="223">
          <cell r="I223">
            <v>0</v>
          </cell>
        </row>
        <row r="224">
          <cell r="I224">
            <v>0</v>
          </cell>
        </row>
        <row r="225">
          <cell r="I225">
            <v>0</v>
          </cell>
        </row>
        <row r="226">
          <cell r="I226">
            <v>0</v>
          </cell>
        </row>
        <row r="227">
          <cell r="I227">
            <v>0</v>
          </cell>
        </row>
        <row r="228">
          <cell r="I228">
            <v>0</v>
          </cell>
        </row>
        <row r="229">
          <cell r="I229">
            <v>0</v>
          </cell>
        </row>
        <row r="230">
          <cell r="I230">
            <v>0</v>
          </cell>
        </row>
        <row r="231">
          <cell r="I231">
            <v>0</v>
          </cell>
        </row>
        <row r="232">
          <cell r="I232">
            <v>0</v>
          </cell>
        </row>
        <row r="233">
          <cell r="I233">
            <v>0</v>
          </cell>
        </row>
        <row r="234">
          <cell r="I234">
            <v>0</v>
          </cell>
        </row>
        <row r="235">
          <cell r="I235">
            <v>0</v>
          </cell>
        </row>
        <row r="236">
          <cell r="I236">
            <v>0</v>
          </cell>
        </row>
        <row r="237">
          <cell r="I237">
            <v>0</v>
          </cell>
        </row>
        <row r="238">
          <cell r="I238">
            <v>0</v>
          </cell>
        </row>
        <row r="239">
          <cell r="I239">
            <v>0</v>
          </cell>
        </row>
        <row r="240">
          <cell r="I240">
            <v>0</v>
          </cell>
        </row>
        <row r="241">
          <cell r="I241">
            <v>0</v>
          </cell>
        </row>
        <row r="242">
          <cell r="I242">
            <v>0</v>
          </cell>
        </row>
        <row r="243">
          <cell r="I243">
            <v>0</v>
          </cell>
        </row>
        <row r="244">
          <cell r="I244">
            <v>0</v>
          </cell>
        </row>
        <row r="245">
          <cell r="I245">
            <v>0</v>
          </cell>
        </row>
        <row r="246">
          <cell r="I246">
            <v>0</v>
          </cell>
        </row>
        <row r="247">
          <cell r="I247">
            <v>0</v>
          </cell>
        </row>
        <row r="248">
          <cell r="I248">
            <v>0</v>
          </cell>
        </row>
        <row r="249">
          <cell r="I249">
            <v>0</v>
          </cell>
        </row>
        <row r="250">
          <cell r="I250">
            <v>0</v>
          </cell>
        </row>
        <row r="251">
          <cell r="I251">
            <v>0</v>
          </cell>
        </row>
        <row r="252">
          <cell r="I252">
            <v>0</v>
          </cell>
        </row>
        <row r="253">
          <cell r="I253">
            <v>0</v>
          </cell>
        </row>
        <row r="254">
          <cell r="I254">
            <v>0</v>
          </cell>
        </row>
        <row r="255">
          <cell r="I255">
            <v>0</v>
          </cell>
        </row>
        <row r="256">
          <cell r="I256">
            <v>0</v>
          </cell>
        </row>
        <row r="257">
          <cell r="I257">
            <v>0</v>
          </cell>
        </row>
        <row r="258">
          <cell r="I258">
            <v>0</v>
          </cell>
        </row>
        <row r="259">
          <cell r="I259">
            <v>0</v>
          </cell>
        </row>
        <row r="260">
          <cell r="I260">
            <v>0</v>
          </cell>
        </row>
        <row r="261">
          <cell r="I261">
            <v>0</v>
          </cell>
        </row>
        <row r="262">
          <cell r="I262">
            <v>0</v>
          </cell>
        </row>
        <row r="263">
          <cell r="I263">
            <v>0</v>
          </cell>
        </row>
        <row r="264">
          <cell r="I264">
            <v>0</v>
          </cell>
        </row>
        <row r="265">
          <cell r="I265">
            <v>0</v>
          </cell>
        </row>
        <row r="266">
          <cell r="I266">
            <v>0</v>
          </cell>
        </row>
        <row r="267">
          <cell r="I267">
            <v>0</v>
          </cell>
        </row>
        <row r="268">
          <cell r="I268">
            <v>0</v>
          </cell>
        </row>
        <row r="269">
          <cell r="I269">
            <v>0</v>
          </cell>
        </row>
        <row r="270">
          <cell r="I270">
            <v>0</v>
          </cell>
        </row>
        <row r="271">
          <cell r="I271">
            <v>0</v>
          </cell>
        </row>
        <row r="272">
          <cell r="I272">
            <v>0</v>
          </cell>
        </row>
        <row r="273">
          <cell r="I273">
            <v>0</v>
          </cell>
        </row>
        <row r="274">
          <cell r="I274">
            <v>0</v>
          </cell>
        </row>
        <row r="275">
          <cell r="I275">
            <v>0</v>
          </cell>
        </row>
        <row r="276">
          <cell r="I276">
            <v>0</v>
          </cell>
        </row>
        <row r="277">
          <cell r="I277">
            <v>0</v>
          </cell>
        </row>
        <row r="278">
          <cell r="I278">
            <v>0</v>
          </cell>
        </row>
        <row r="279">
          <cell r="I279">
            <v>0</v>
          </cell>
        </row>
        <row r="280">
          <cell r="I280">
            <v>0</v>
          </cell>
        </row>
        <row r="281">
          <cell r="I281">
            <v>0</v>
          </cell>
        </row>
        <row r="282">
          <cell r="I282">
            <v>0</v>
          </cell>
        </row>
        <row r="283">
          <cell r="I283">
            <v>0</v>
          </cell>
        </row>
        <row r="284">
          <cell r="I284">
            <v>0</v>
          </cell>
        </row>
        <row r="285">
          <cell r="I285">
            <v>0</v>
          </cell>
        </row>
        <row r="286">
          <cell r="I286">
            <v>0</v>
          </cell>
        </row>
        <row r="287">
          <cell r="I287">
            <v>0</v>
          </cell>
        </row>
        <row r="288">
          <cell r="I288">
            <v>0</v>
          </cell>
        </row>
        <row r="289">
          <cell r="I289">
            <v>0</v>
          </cell>
        </row>
        <row r="290">
          <cell r="I290">
            <v>0</v>
          </cell>
        </row>
        <row r="291">
          <cell r="I291">
            <v>0</v>
          </cell>
        </row>
        <row r="292">
          <cell r="I292">
            <v>0</v>
          </cell>
        </row>
        <row r="293">
          <cell r="I293">
            <v>0</v>
          </cell>
        </row>
        <row r="294">
          <cell r="I294">
            <v>0</v>
          </cell>
        </row>
        <row r="295">
          <cell r="I295">
            <v>0</v>
          </cell>
        </row>
        <row r="296">
          <cell r="I296">
            <v>0</v>
          </cell>
        </row>
        <row r="297">
          <cell r="I297">
            <v>0</v>
          </cell>
        </row>
        <row r="298">
          <cell r="I298">
            <v>0</v>
          </cell>
        </row>
        <row r="299">
          <cell r="I299">
            <v>0</v>
          </cell>
        </row>
        <row r="300">
          <cell r="I300">
            <v>0</v>
          </cell>
        </row>
        <row r="301">
          <cell r="I301">
            <v>0</v>
          </cell>
        </row>
        <row r="302">
          <cell r="I302">
            <v>0</v>
          </cell>
        </row>
        <row r="303">
          <cell r="I303">
            <v>0</v>
          </cell>
        </row>
        <row r="304">
          <cell r="I304">
            <v>0</v>
          </cell>
        </row>
        <row r="305">
          <cell r="I305">
            <v>0</v>
          </cell>
        </row>
        <row r="306">
          <cell r="I306">
            <v>0</v>
          </cell>
        </row>
        <row r="307">
          <cell r="I307">
            <v>0</v>
          </cell>
        </row>
        <row r="308">
          <cell r="I308">
            <v>0</v>
          </cell>
        </row>
        <row r="309">
          <cell r="I309">
            <v>0</v>
          </cell>
        </row>
        <row r="310">
          <cell r="I310">
            <v>0</v>
          </cell>
        </row>
        <row r="311">
          <cell r="I311">
            <v>0</v>
          </cell>
        </row>
        <row r="312">
          <cell r="I312">
            <v>0</v>
          </cell>
        </row>
        <row r="313">
          <cell r="I313">
            <v>0</v>
          </cell>
        </row>
        <row r="314">
          <cell r="I314">
            <v>0</v>
          </cell>
        </row>
        <row r="315">
          <cell r="I315">
            <v>0</v>
          </cell>
        </row>
        <row r="316">
          <cell r="I316">
            <v>0</v>
          </cell>
        </row>
        <row r="317">
          <cell r="I317">
            <v>0</v>
          </cell>
        </row>
        <row r="318">
          <cell r="I318">
            <v>0</v>
          </cell>
        </row>
        <row r="319">
          <cell r="I319">
            <v>0</v>
          </cell>
        </row>
        <row r="320">
          <cell r="I320">
            <v>0</v>
          </cell>
        </row>
        <row r="321">
          <cell r="I321">
            <v>0</v>
          </cell>
        </row>
        <row r="322">
          <cell r="I322">
            <v>0</v>
          </cell>
        </row>
        <row r="323">
          <cell r="I323">
            <v>0</v>
          </cell>
        </row>
        <row r="324">
          <cell r="I324">
            <v>0</v>
          </cell>
        </row>
        <row r="325">
          <cell r="I325">
            <v>0</v>
          </cell>
        </row>
        <row r="326">
          <cell r="I326">
            <v>0</v>
          </cell>
        </row>
        <row r="327">
          <cell r="I327">
            <v>0</v>
          </cell>
        </row>
        <row r="328">
          <cell r="I328">
            <v>0</v>
          </cell>
        </row>
        <row r="329">
          <cell r="I329">
            <v>0</v>
          </cell>
        </row>
        <row r="330">
          <cell r="I330">
            <v>0</v>
          </cell>
        </row>
        <row r="331">
          <cell r="I331">
            <v>0</v>
          </cell>
        </row>
        <row r="332">
          <cell r="I332">
            <v>0</v>
          </cell>
        </row>
        <row r="333">
          <cell r="I333">
            <v>0</v>
          </cell>
        </row>
        <row r="334">
          <cell r="I334">
            <v>0</v>
          </cell>
        </row>
        <row r="335">
          <cell r="I335">
            <v>0</v>
          </cell>
        </row>
        <row r="336">
          <cell r="I336">
            <v>0</v>
          </cell>
        </row>
        <row r="337">
          <cell r="I337">
            <v>0</v>
          </cell>
        </row>
        <row r="338">
          <cell r="I338">
            <v>0</v>
          </cell>
        </row>
        <row r="339">
          <cell r="I339">
            <v>0</v>
          </cell>
        </row>
        <row r="340">
          <cell r="I340">
            <v>0</v>
          </cell>
        </row>
        <row r="341">
          <cell r="I341">
            <v>0</v>
          </cell>
        </row>
        <row r="342">
          <cell r="I342">
            <v>0</v>
          </cell>
        </row>
        <row r="343">
          <cell r="I343">
            <v>0</v>
          </cell>
        </row>
        <row r="344">
          <cell r="I344">
            <v>0</v>
          </cell>
        </row>
        <row r="345">
          <cell r="I345">
            <v>0</v>
          </cell>
        </row>
        <row r="346">
          <cell r="I346">
            <v>0</v>
          </cell>
        </row>
        <row r="347">
          <cell r="I347">
            <v>0</v>
          </cell>
        </row>
        <row r="348">
          <cell r="I348">
            <v>0</v>
          </cell>
        </row>
        <row r="349">
          <cell r="I349">
            <v>0</v>
          </cell>
        </row>
        <row r="350">
          <cell r="I350">
            <v>0</v>
          </cell>
        </row>
        <row r="351">
          <cell r="I351">
            <v>0</v>
          </cell>
        </row>
        <row r="352">
          <cell r="I352">
            <v>0</v>
          </cell>
        </row>
        <row r="353">
          <cell r="I353">
            <v>0</v>
          </cell>
        </row>
        <row r="354">
          <cell r="I354">
            <v>0</v>
          </cell>
        </row>
        <row r="355">
          <cell r="I355">
            <v>0</v>
          </cell>
        </row>
        <row r="356">
          <cell r="I356">
            <v>0</v>
          </cell>
        </row>
        <row r="357">
          <cell r="I357">
            <v>0</v>
          </cell>
        </row>
        <row r="358">
          <cell r="I358">
            <v>0</v>
          </cell>
        </row>
        <row r="359">
          <cell r="I359">
            <v>0</v>
          </cell>
        </row>
        <row r="360">
          <cell r="I360">
            <v>0</v>
          </cell>
        </row>
        <row r="361">
          <cell r="I361">
            <v>0</v>
          </cell>
        </row>
        <row r="362">
          <cell r="I362">
            <v>0</v>
          </cell>
        </row>
        <row r="363">
          <cell r="I363">
            <v>0</v>
          </cell>
        </row>
        <row r="364">
          <cell r="I364">
            <v>0</v>
          </cell>
        </row>
        <row r="365">
          <cell r="I365">
            <v>0</v>
          </cell>
        </row>
        <row r="366">
          <cell r="I366">
            <v>0</v>
          </cell>
        </row>
        <row r="367">
          <cell r="I367">
            <v>0</v>
          </cell>
        </row>
        <row r="368">
          <cell r="I368">
            <v>0</v>
          </cell>
        </row>
        <row r="369">
          <cell r="I369">
            <v>0</v>
          </cell>
        </row>
        <row r="370">
          <cell r="I370">
            <v>0</v>
          </cell>
        </row>
        <row r="371">
          <cell r="I371">
            <v>0</v>
          </cell>
        </row>
        <row r="372">
          <cell r="I372">
            <v>0</v>
          </cell>
        </row>
        <row r="373">
          <cell r="I373">
            <v>0</v>
          </cell>
        </row>
        <row r="374">
          <cell r="I374">
            <v>0</v>
          </cell>
        </row>
        <row r="375">
          <cell r="I375">
            <v>0</v>
          </cell>
        </row>
        <row r="376">
          <cell r="I376">
            <v>0</v>
          </cell>
        </row>
        <row r="377">
          <cell r="I377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8C7D8-C9B1-4E5C-88EE-C7B5BF10B313}">
  <sheetPr>
    <pageSetUpPr fitToPage="1"/>
  </sheetPr>
  <dimension ref="A1:AC74"/>
  <sheetViews>
    <sheetView showGridLines="0" tabSelected="1" zoomScale="70" zoomScaleNormal="70" workbookViewId="0">
      <selection sqref="A1:B3"/>
    </sheetView>
  </sheetViews>
  <sheetFormatPr baseColWidth="10" defaultColWidth="11.42578125" defaultRowHeight="15.75" x14ac:dyDescent="0.25"/>
  <cols>
    <col min="1" max="1" width="29" style="1" customWidth="1"/>
    <col min="2" max="2" width="40" style="1" bestFit="1" customWidth="1"/>
    <col min="3" max="3" width="23.42578125" style="1" customWidth="1"/>
    <col min="4" max="5" width="19.85546875" style="1" customWidth="1"/>
    <col min="6" max="6" width="24.7109375" style="1" bestFit="1" customWidth="1"/>
    <col min="7" max="7" width="14.85546875" style="1" bestFit="1" customWidth="1"/>
    <col min="8" max="8" width="23.5703125" style="1" bestFit="1" customWidth="1"/>
    <col min="9" max="9" width="30.7109375" style="1" bestFit="1" customWidth="1"/>
    <col min="10" max="14" width="23.85546875" style="1" customWidth="1"/>
    <col min="15" max="15" width="19.42578125" style="1" customWidth="1"/>
    <col min="16" max="16" width="20.28515625" style="1" customWidth="1"/>
    <col min="17" max="17" width="19.5703125" style="1" customWidth="1"/>
    <col min="18" max="21" width="20.28515625" style="1" customWidth="1"/>
    <col min="22" max="22" width="21.140625" style="1" customWidth="1"/>
    <col min="23" max="26" width="20.28515625" style="1" customWidth="1"/>
    <col min="27" max="27" width="23.7109375" style="1" bestFit="1" customWidth="1"/>
    <col min="28" max="28" width="23.28515625" style="1" customWidth="1"/>
    <col min="29" max="29" width="25.5703125" style="1" bestFit="1" customWidth="1"/>
    <col min="30" max="16384" width="11.42578125" style="1"/>
  </cols>
  <sheetData>
    <row r="1" spans="1:29" x14ac:dyDescent="0.25">
      <c r="A1" s="83" t="s">
        <v>0</v>
      </c>
      <c r="B1" s="83"/>
    </row>
    <row r="2" spans="1:29" x14ac:dyDescent="0.25">
      <c r="A2" s="83"/>
      <c r="B2" s="8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6.5" thickBot="1" x14ac:dyDescent="0.3">
      <c r="A3" s="83"/>
      <c r="B3" s="83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2"/>
    </row>
    <row r="4" spans="1:29" ht="22.9" customHeight="1" thickBot="1" x14ac:dyDescent="0.35">
      <c r="A4" s="84" t="s">
        <v>1</v>
      </c>
      <c r="B4" s="85"/>
      <c r="C4" s="85"/>
      <c r="D4" s="85"/>
      <c r="E4" s="85"/>
      <c r="F4" s="85"/>
      <c r="G4" s="85"/>
      <c r="H4" s="85"/>
      <c r="I4" s="86"/>
      <c r="J4" s="5"/>
      <c r="K4" s="5"/>
      <c r="L4" s="5"/>
      <c r="M4" s="5"/>
      <c r="N4" s="87" t="s">
        <v>2</v>
      </c>
      <c r="O4" s="88" t="s">
        <v>3</v>
      </c>
      <c r="P4" s="90" t="s">
        <v>4</v>
      </c>
      <c r="Q4" s="90" t="s">
        <v>5</v>
      </c>
      <c r="R4" s="93" t="s">
        <v>6</v>
      </c>
      <c r="S4" s="90" t="s">
        <v>7</v>
      </c>
      <c r="T4" s="90" t="s">
        <v>8</v>
      </c>
      <c r="U4" s="90" t="s">
        <v>9</v>
      </c>
      <c r="V4" s="90" t="s">
        <v>10</v>
      </c>
      <c r="W4" s="90" t="s">
        <v>11</v>
      </c>
      <c r="X4" s="90" t="s">
        <v>12</v>
      </c>
      <c r="Y4" s="90" t="s">
        <v>13</v>
      </c>
      <c r="Z4" s="90" t="s">
        <v>14</v>
      </c>
      <c r="AA4" s="95" t="s">
        <v>15</v>
      </c>
      <c r="AB4" s="96"/>
      <c r="AC4" s="97" t="s">
        <v>16</v>
      </c>
    </row>
    <row r="5" spans="1:29" s="12" customFormat="1" ht="36" customHeight="1" thickBot="1" x14ac:dyDescent="0.3">
      <c r="A5" s="6" t="s">
        <v>17</v>
      </c>
      <c r="B5" s="6" t="s">
        <v>18</v>
      </c>
      <c r="C5" s="6" t="s">
        <v>19</v>
      </c>
      <c r="D5" s="6" t="s">
        <v>20</v>
      </c>
      <c r="E5" s="7" t="s">
        <v>21</v>
      </c>
      <c r="F5" s="6" t="s">
        <v>22</v>
      </c>
      <c r="G5" s="6" t="s">
        <v>23</v>
      </c>
      <c r="H5" s="6" t="s">
        <v>24</v>
      </c>
      <c r="I5" s="6" t="s">
        <v>25</v>
      </c>
      <c r="J5" s="8" t="s">
        <v>26</v>
      </c>
      <c r="K5" s="8" t="s">
        <v>27</v>
      </c>
      <c r="L5" s="9" t="s">
        <v>28</v>
      </c>
      <c r="M5" s="9" t="s">
        <v>29</v>
      </c>
      <c r="N5" s="87"/>
      <c r="O5" s="89"/>
      <c r="P5" s="91"/>
      <c r="Q5" s="91"/>
      <c r="R5" s="94"/>
      <c r="S5" s="91"/>
      <c r="T5" s="91"/>
      <c r="U5" s="91"/>
      <c r="V5" s="91"/>
      <c r="W5" s="91"/>
      <c r="X5" s="91"/>
      <c r="Y5" s="91"/>
      <c r="Z5" s="91"/>
      <c r="AA5" s="10" t="s">
        <v>30</v>
      </c>
      <c r="AB5" s="11" t="s">
        <v>31</v>
      </c>
      <c r="AC5" s="98"/>
    </row>
    <row r="6" spans="1:29" s="12" customFormat="1" ht="19.5" hidden="1" customHeight="1" x14ac:dyDescent="0.25">
      <c r="A6" s="13"/>
      <c r="B6" s="13"/>
      <c r="C6" s="13"/>
      <c r="D6" s="13"/>
      <c r="E6" s="14"/>
      <c r="F6" s="15"/>
      <c r="G6" s="14"/>
      <c r="H6" s="14"/>
      <c r="I6" s="14"/>
      <c r="J6" s="16"/>
      <c r="K6" s="16"/>
      <c r="L6" s="16"/>
      <c r="M6" s="16"/>
      <c r="N6" s="16"/>
      <c r="O6" s="17"/>
      <c r="P6" s="17"/>
      <c r="Q6" s="17"/>
      <c r="R6" s="18"/>
      <c r="S6" s="17"/>
      <c r="T6" s="17"/>
      <c r="U6" s="17"/>
      <c r="V6" s="17"/>
      <c r="W6" s="17"/>
      <c r="X6" s="17"/>
      <c r="Y6" s="17"/>
      <c r="Z6" s="17"/>
      <c r="AA6" s="19"/>
      <c r="AB6" s="20"/>
      <c r="AC6" s="19"/>
    </row>
    <row r="7" spans="1:29" ht="23.25" x14ac:dyDescent="0.35">
      <c r="A7" s="21" t="s">
        <v>32</v>
      </c>
      <c r="B7" s="22" t="s">
        <v>33</v>
      </c>
      <c r="C7" s="22" t="s">
        <v>34</v>
      </c>
      <c r="D7" s="23">
        <v>45200</v>
      </c>
      <c r="E7" s="24">
        <f>+IF(DAY(D7)&lt;=14,D7-DAY(D7)+1,D7+DAY(EOMONTH(D7,0))-DAY(D7)+1)</f>
        <v>45200</v>
      </c>
      <c r="F7" s="25">
        <v>785000</v>
      </c>
      <c r="G7" s="26">
        <v>5</v>
      </c>
      <c r="H7" s="27">
        <f>F7*1%</f>
        <v>7850</v>
      </c>
      <c r="I7" s="27">
        <f>F7-H7</f>
        <v>777150</v>
      </c>
      <c r="J7" s="28" t="str">
        <f>IF(MONTH($E7)=1,0,CONCATENATE(12-MONTH(E7)+1," Meses"))</f>
        <v>3 Meses</v>
      </c>
      <c r="K7" s="29">
        <f>IF(J7=0,0,$M$7/12*(13-MONTH($E$7)))</f>
        <v>0.05</v>
      </c>
      <c r="L7" s="30">
        <f>IF(L6&lt;$G7-1,ROW(L7)-ROW($L$6),"")</f>
        <v>1</v>
      </c>
      <c r="M7" s="31">
        <f>(L7/G7)</f>
        <v>0.2</v>
      </c>
      <c r="N7" s="32">
        <f>IF(J7&lt;&gt;0,(F7-H7)*K7,"")</f>
        <v>38857.5</v>
      </c>
      <c r="O7" s="33">
        <f>($F7-$H7)/$G7/12</f>
        <v>12952.5</v>
      </c>
      <c r="P7" s="33">
        <f t="shared" ref="P7:Z9" si="0">($F7-$H7)/$G7/12</f>
        <v>12952.5</v>
      </c>
      <c r="Q7" s="33">
        <f t="shared" si="0"/>
        <v>12952.5</v>
      </c>
      <c r="R7" s="33">
        <f t="shared" si="0"/>
        <v>12952.5</v>
      </c>
      <c r="S7" s="33">
        <f t="shared" si="0"/>
        <v>12952.5</v>
      </c>
      <c r="T7" s="33">
        <f t="shared" si="0"/>
        <v>12952.5</v>
      </c>
      <c r="U7" s="33">
        <f t="shared" si="0"/>
        <v>12952.5</v>
      </c>
      <c r="V7" s="33">
        <f t="shared" si="0"/>
        <v>12952.5</v>
      </c>
      <c r="W7" s="34">
        <f>($F7-$H7)/$G7/12</f>
        <v>12952.5</v>
      </c>
      <c r="X7" s="35">
        <f t="shared" si="0"/>
        <v>12952.5</v>
      </c>
      <c r="Y7" s="33">
        <f t="shared" si="0"/>
        <v>12952.5</v>
      </c>
      <c r="Z7" s="34">
        <f t="shared" si="0"/>
        <v>12952.5</v>
      </c>
      <c r="AA7" s="36">
        <f>SUM(O7:Z7)</f>
        <v>155430</v>
      </c>
      <c r="AB7" s="37">
        <f ca="1">DATEDIF(E7,TODAY(),"y")*I7/G7+AA7</f>
        <v>155430</v>
      </c>
      <c r="AC7" s="38">
        <f ca="1">F7-AB7</f>
        <v>629570</v>
      </c>
    </row>
    <row r="8" spans="1:29" ht="23.25" x14ac:dyDescent="0.35">
      <c r="A8" s="21" t="s">
        <v>35</v>
      </c>
      <c r="B8" s="22" t="s">
        <v>36</v>
      </c>
      <c r="C8" s="22" t="s">
        <v>34</v>
      </c>
      <c r="D8" s="39">
        <v>42005</v>
      </c>
      <c r="E8" s="24">
        <f t="shared" ref="E8:E9" si="1">+IF(DAY(D8)&lt;=14,D8-DAY(D8)+1,D8+DAY(EOMONTH(D8,0))-DAY(D8)+1)</f>
        <v>42005</v>
      </c>
      <c r="F8" s="27">
        <f>80*220000</f>
        <v>17600000</v>
      </c>
      <c r="G8" s="26">
        <v>20</v>
      </c>
      <c r="H8" s="27">
        <f>F8*1%</f>
        <v>176000</v>
      </c>
      <c r="I8" s="27">
        <f>F8-H8</f>
        <v>17424000</v>
      </c>
      <c r="J8" s="28">
        <f>IF(MONTH($E8)=1,0,CONCATENATE(12-MONTH(E8)+1," Meses"))</f>
        <v>0</v>
      </c>
      <c r="K8" s="29">
        <f>IF(J8=0,0,$M$7/12*(13-MONTH($E$7)))</f>
        <v>0</v>
      </c>
      <c r="L8" s="30">
        <f>IF(L7&lt;$G8-1,ROW(L8)-ROW($L$6),"")</f>
        <v>2</v>
      </c>
      <c r="M8" s="31">
        <f t="shared" ref="M8:M9" si="2">(L8/G8)</f>
        <v>0.1</v>
      </c>
      <c r="N8" s="32" t="str">
        <f>IF(J8&lt;&gt;0,(F8-H8)*K8,"")</f>
        <v/>
      </c>
      <c r="O8" s="33">
        <f>($F8-$H8)/$G8/12</f>
        <v>72600</v>
      </c>
      <c r="P8" s="33">
        <f t="shared" si="0"/>
        <v>72600</v>
      </c>
      <c r="Q8" s="33">
        <f t="shared" si="0"/>
        <v>72600</v>
      </c>
      <c r="R8" s="33">
        <f t="shared" si="0"/>
        <v>72600</v>
      </c>
      <c r="S8" s="33">
        <f t="shared" si="0"/>
        <v>72600</v>
      </c>
      <c r="T8" s="33">
        <f t="shared" si="0"/>
        <v>72600</v>
      </c>
      <c r="U8" s="33">
        <f t="shared" si="0"/>
        <v>72600</v>
      </c>
      <c r="V8" s="33">
        <f t="shared" si="0"/>
        <v>72600</v>
      </c>
      <c r="W8" s="34">
        <f t="shared" si="0"/>
        <v>72600</v>
      </c>
      <c r="X8" s="35">
        <f t="shared" si="0"/>
        <v>72600</v>
      </c>
      <c r="Y8" s="33">
        <f t="shared" si="0"/>
        <v>72600</v>
      </c>
      <c r="Z8" s="34">
        <f t="shared" si="0"/>
        <v>72600</v>
      </c>
      <c r="AA8" s="36">
        <f>SUM(O8:Z8)</f>
        <v>871200</v>
      </c>
      <c r="AB8" s="37">
        <f ca="1">DATEDIF(E8,TODAY(),"y")*I8/G8+AA8</f>
        <v>7840800</v>
      </c>
      <c r="AC8" s="38">
        <f ca="1">F8-AB8</f>
        <v>9759200</v>
      </c>
    </row>
    <row r="9" spans="1:29" ht="23.25" x14ac:dyDescent="0.35">
      <c r="A9" s="22" t="s">
        <v>37</v>
      </c>
      <c r="B9" s="22" t="s">
        <v>38</v>
      </c>
      <c r="C9" s="22" t="s">
        <v>34</v>
      </c>
      <c r="D9" s="39">
        <v>42005</v>
      </c>
      <c r="E9" s="24">
        <f t="shared" si="1"/>
        <v>42005</v>
      </c>
      <c r="F9" s="27">
        <v>3500000</v>
      </c>
      <c r="G9" s="26">
        <v>40</v>
      </c>
      <c r="H9" s="27">
        <f>F9*1%</f>
        <v>35000</v>
      </c>
      <c r="I9" s="27">
        <f>F9-H9</f>
        <v>3465000</v>
      </c>
      <c r="J9" s="28">
        <f t="shared" ref="J9" si="3">IF(MONTH($E9)=1,0,CONCATENATE(12-MONTH(E9)+1," Meses"))</f>
        <v>0</v>
      </c>
      <c r="K9" s="29">
        <f>IF(J9=0,0,$M$7/12*(13-MONTH($E$7)))</f>
        <v>0</v>
      </c>
      <c r="L9" s="30">
        <f>IF(L8&lt;$G$7-1,ROW(L9)-ROW($L$6),"")</f>
        <v>3</v>
      </c>
      <c r="M9" s="31">
        <f t="shared" si="2"/>
        <v>7.4999999999999997E-2</v>
      </c>
      <c r="N9" s="32" t="str">
        <f t="shared" ref="N9" si="4">IF(J9&lt;&gt;0,(F9-H9)*K9,"")</f>
        <v/>
      </c>
      <c r="O9" s="33">
        <f>($F9-$H9)/$G9/12</f>
        <v>7218.75</v>
      </c>
      <c r="P9" s="33">
        <f t="shared" si="0"/>
        <v>7218.75</v>
      </c>
      <c r="Q9" s="33">
        <f t="shared" si="0"/>
        <v>7218.75</v>
      </c>
      <c r="R9" s="33">
        <f t="shared" si="0"/>
        <v>7218.75</v>
      </c>
      <c r="S9" s="33">
        <f t="shared" si="0"/>
        <v>7218.75</v>
      </c>
      <c r="T9" s="33">
        <f t="shared" si="0"/>
        <v>7218.75</v>
      </c>
      <c r="U9" s="33">
        <f t="shared" si="0"/>
        <v>7218.75</v>
      </c>
      <c r="V9" s="33">
        <f t="shared" si="0"/>
        <v>7218.75</v>
      </c>
      <c r="W9" s="34">
        <f t="shared" si="0"/>
        <v>7218.75</v>
      </c>
      <c r="X9" s="35">
        <f t="shared" si="0"/>
        <v>7218.75</v>
      </c>
      <c r="Y9" s="33">
        <f t="shared" si="0"/>
        <v>7218.75</v>
      </c>
      <c r="Z9" s="34">
        <f t="shared" si="0"/>
        <v>7218.75</v>
      </c>
      <c r="AA9" s="36">
        <f>SUM(O9:Z9)</f>
        <v>86625</v>
      </c>
      <c r="AB9" s="37">
        <f ca="1">DATEDIF(E9,TODAY(),"y")*I9/G9+AA9</f>
        <v>779625</v>
      </c>
      <c r="AC9" s="38">
        <f ca="1">F9-AB9</f>
        <v>2720375</v>
      </c>
    </row>
    <row r="10" spans="1:29" ht="23.25" x14ac:dyDescent="0.35">
      <c r="A10" s="22"/>
      <c r="B10" s="22"/>
      <c r="C10" s="22"/>
      <c r="D10" s="39"/>
      <c r="E10" s="40"/>
      <c r="F10" s="27"/>
      <c r="G10" s="26"/>
      <c r="H10" s="27"/>
      <c r="I10" s="27"/>
      <c r="J10" s="41"/>
      <c r="K10" s="42"/>
      <c r="L10" s="43"/>
      <c r="M10" s="44"/>
      <c r="N10" s="45"/>
      <c r="O10" s="46"/>
      <c r="P10" s="46"/>
      <c r="Q10" s="46"/>
      <c r="R10" s="46"/>
      <c r="S10" s="46"/>
      <c r="T10" s="46"/>
      <c r="U10" s="46"/>
      <c r="V10" s="46"/>
      <c r="W10" s="25"/>
      <c r="X10" s="47"/>
      <c r="Y10" s="46"/>
      <c r="Z10" s="25"/>
      <c r="AA10" s="47"/>
      <c r="AB10" s="48"/>
      <c r="AC10" s="46"/>
    </row>
    <row r="11" spans="1:29" ht="24" thickBot="1" x14ac:dyDescent="0.4">
      <c r="A11" s="49"/>
      <c r="B11" s="50"/>
      <c r="C11" s="50"/>
      <c r="D11" s="51"/>
      <c r="E11" s="51"/>
      <c r="F11" s="52">
        <f>SUM(F7:F9)</f>
        <v>21885000</v>
      </c>
      <c r="G11" s="52"/>
      <c r="H11" s="52">
        <f>SUM(H7:H9)</f>
        <v>218850</v>
      </c>
      <c r="I11" s="52">
        <f>SUM(I7:I9)</f>
        <v>21666150</v>
      </c>
      <c r="J11" s="52"/>
      <c r="K11" s="52"/>
      <c r="L11" s="52"/>
      <c r="M11" s="52"/>
      <c r="N11" s="52">
        <f t="shared" ref="N11:AC11" si="5">SUM(N7:N9)</f>
        <v>38857.5</v>
      </c>
      <c r="O11" s="52">
        <f t="shared" si="5"/>
        <v>92771.25</v>
      </c>
      <c r="P11" s="52">
        <f t="shared" si="5"/>
        <v>92771.25</v>
      </c>
      <c r="Q11" s="52">
        <f t="shared" si="5"/>
        <v>92771.25</v>
      </c>
      <c r="R11" s="52">
        <f t="shared" si="5"/>
        <v>92771.25</v>
      </c>
      <c r="S11" s="52">
        <f t="shared" si="5"/>
        <v>92771.25</v>
      </c>
      <c r="T11" s="52">
        <f t="shared" si="5"/>
        <v>92771.25</v>
      </c>
      <c r="U11" s="52">
        <f t="shared" si="5"/>
        <v>92771.25</v>
      </c>
      <c r="V11" s="52">
        <f t="shared" si="5"/>
        <v>92771.25</v>
      </c>
      <c r="W11" s="52">
        <f t="shared" si="5"/>
        <v>92771.25</v>
      </c>
      <c r="X11" s="52">
        <f t="shared" si="5"/>
        <v>92771.25</v>
      </c>
      <c r="Y11" s="53">
        <f t="shared" si="5"/>
        <v>92771.25</v>
      </c>
      <c r="Z11" s="52">
        <f t="shared" si="5"/>
        <v>92771.25</v>
      </c>
      <c r="AA11" s="52">
        <f t="shared" si="5"/>
        <v>1113255</v>
      </c>
      <c r="AB11" s="52">
        <f t="shared" ca="1" si="5"/>
        <v>8775855</v>
      </c>
      <c r="AC11" s="52">
        <f t="shared" ca="1" si="5"/>
        <v>13109145</v>
      </c>
    </row>
    <row r="12" spans="1:29" s="54" customFormat="1" ht="24" hidden="1" thickTop="1" x14ac:dyDescent="0.35">
      <c r="A12" s="92" t="s">
        <v>39</v>
      </c>
      <c r="B12" s="92"/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</row>
    <row r="13" spans="1:29" s="54" customFormat="1" ht="24" hidden="1" thickTop="1" x14ac:dyDescent="0.35">
      <c r="A13" s="99">
        <v>47819</v>
      </c>
      <c r="B13" s="100"/>
      <c r="C13" s="100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0"/>
      <c r="AA13" s="100"/>
      <c r="AB13" s="100"/>
      <c r="AC13" s="101"/>
    </row>
    <row r="14" spans="1:29" s="54" customFormat="1" ht="24" hidden="1" thickTop="1" x14ac:dyDescent="0.35">
      <c r="A14" s="55" t="s">
        <v>40</v>
      </c>
      <c r="B14" s="56"/>
      <c r="C14" s="56"/>
      <c r="D14" s="57" t="s">
        <v>20</v>
      </c>
      <c r="E14" s="57"/>
      <c r="F14" s="58" t="s">
        <v>22</v>
      </c>
      <c r="G14" s="58" t="s">
        <v>41</v>
      </c>
      <c r="H14" s="58" t="s">
        <v>24</v>
      </c>
      <c r="I14" s="58" t="s">
        <v>42</v>
      </c>
      <c r="J14" s="58"/>
      <c r="K14" s="58"/>
      <c r="L14" s="58"/>
      <c r="M14" s="58"/>
      <c r="N14" s="58"/>
      <c r="O14" s="58" t="s">
        <v>3</v>
      </c>
      <c r="P14" s="58" t="s">
        <v>43</v>
      </c>
      <c r="Q14" s="58" t="s">
        <v>5</v>
      </c>
      <c r="R14" s="58" t="s">
        <v>44</v>
      </c>
      <c r="S14" s="58" t="s">
        <v>7</v>
      </c>
      <c r="T14" s="59" t="s">
        <v>8</v>
      </c>
      <c r="U14" s="59" t="s">
        <v>9</v>
      </c>
      <c r="V14" s="59" t="s">
        <v>10</v>
      </c>
      <c r="W14" s="59" t="s">
        <v>11</v>
      </c>
      <c r="X14" s="59" t="s">
        <v>12</v>
      </c>
      <c r="Y14" s="59" t="s">
        <v>13</v>
      </c>
      <c r="Z14" s="59" t="s">
        <v>14</v>
      </c>
      <c r="AA14" s="58" t="s">
        <v>45</v>
      </c>
      <c r="AB14" s="59" t="s">
        <v>46</v>
      </c>
      <c r="AC14" s="60" t="s">
        <v>16</v>
      </c>
    </row>
    <row r="15" spans="1:29" s="54" customFormat="1" ht="24" hidden="1" thickTop="1" x14ac:dyDescent="0.35">
      <c r="A15" s="21" t="s">
        <v>47</v>
      </c>
      <c r="B15" s="22"/>
      <c r="C15" s="22"/>
      <c r="D15" s="61">
        <v>2018</v>
      </c>
      <c r="E15" s="61"/>
      <c r="F15" s="62">
        <f>38000*23.85</f>
        <v>906300</v>
      </c>
      <c r="G15" s="63">
        <v>5</v>
      </c>
      <c r="H15" s="62">
        <f>F15*1%</f>
        <v>9063</v>
      </c>
      <c r="I15" s="62">
        <f>AB15-AA15</f>
        <v>179447.40000000002</v>
      </c>
      <c r="J15" s="62"/>
      <c r="K15" s="62"/>
      <c r="L15" s="62"/>
      <c r="M15" s="62"/>
      <c r="N15" s="62"/>
      <c r="O15" s="62">
        <f>($F15-$H15)/$G15/12</f>
        <v>14953.949999999999</v>
      </c>
      <c r="P15" s="62">
        <f>($F15-$H15)/$G15/12</f>
        <v>14953.949999999999</v>
      </c>
      <c r="Q15" s="62">
        <f>($F15-$H15)/$G15/12</f>
        <v>14953.949999999999</v>
      </c>
      <c r="R15" s="62">
        <f>($F15-$H15)/$G15/12</f>
        <v>14953.949999999999</v>
      </c>
      <c r="S15" s="62">
        <f t="shared" ref="S15:Z18" si="6">($F15-$H15)/$G15/12</f>
        <v>14953.949999999999</v>
      </c>
      <c r="T15" s="62">
        <f t="shared" si="6"/>
        <v>14953.949999999999</v>
      </c>
      <c r="U15" s="62">
        <f t="shared" si="6"/>
        <v>14953.949999999999</v>
      </c>
      <c r="V15" s="62">
        <f t="shared" si="6"/>
        <v>14953.949999999999</v>
      </c>
      <c r="W15" s="62">
        <f t="shared" si="6"/>
        <v>14953.949999999999</v>
      </c>
      <c r="X15" s="62">
        <f t="shared" si="6"/>
        <v>14953.949999999999</v>
      </c>
      <c r="Y15" s="62">
        <f t="shared" si="6"/>
        <v>14953.949999999999</v>
      </c>
      <c r="Z15" s="62">
        <f t="shared" si="6"/>
        <v>14953.949999999999</v>
      </c>
      <c r="AA15" s="64">
        <f>+O15+P15+Q15+R15+S15+T15+U15+V15+W15+X15+Y15+Z15</f>
        <v>179447.40000000002</v>
      </c>
      <c r="AB15" s="64">
        <f>((F15-H15)/G15)*(2019-D15)+AA15</f>
        <v>358894.80000000005</v>
      </c>
      <c r="AC15" s="65">
        <f>F15-AB15</f>
        <v>547405.19999999995</v>
      </c>
    </row>
    <row r="16" spans="1:29" s="54" customFormat="1" ht="24" hidden="1" thickTop="1" x14ac:dyDescent="0.35">
      <c r="A16" s="21" t="s">
        <v>48</v>
      </c>
      <c r="B16" s="22"/>
      <c r="C16" s="22"/>
      <c r="D16" s="61">
        <v>2019</v>
      </c>
      <c r="E16" s="61"/>
      <c r="F16" s="62">
        <v>200000</v>
      </c>
      <c r="G16" s="63">
        <v>5</v>
      </c>
      <c r="H16" s="62">
        <f>F16*1%</f>
        <v>2000</v>
      </c>
      <c r="I16" s="62">
        <f t="shared" ref="I16:I17" si="7">AB16-AA16</f>
        <v>39600</v>
      </c>
      <c r="J16" s="62"/>
      <c r="K16" s="62"/>
      <c r="L16" s="62"/>
      <c r="M16" s="62"/>
      <c r="N16" s="62"/>
      <c r="O16" s="62">
        <f t="shared" ref="O16:R18" si="8">($F16-$H16)/$G16/12</f>
        <v>3300</v>
      </c>
      <c r="P16" s="62">
        <f t="shared" si="8"/>
        <v>3300</v>
      </c>
      <c r="Q16" s="62">
        <f t="shared" si="8"/>
        <v>3300</v>
      </c>
      <c r="R16" s="62">
        <f t="shared" si="8"/>
        <v>3300</v>
      </c>
      <c r="S16" s="62">
        <f t="shared" si="6"/>
        <v>3300</v>
      </c>
      <c r="T16" s="62">
        <f t="shared" si="6"/>
        <v>3300</v>
      </c>
      <c r="U16" s="62">
        <f t="shared" si="6"/>
        <v>3300</v>
      </c>
      <c r="V16" s="62">
        <f t="shared" si="6"/>
        <v>3300</v>
      </c>
      <c r="W16" s="62">
        <f t="shared" si="6"/>
        <v>3300</v>
      </c>
      <c r="X16" s="62">
        <f t="shared" si="6"/>
        <v>3300</v>
      </c>
      <c r="Y16" s="62">
        <f t="shared" si="6"/>
        <v>3300</v>
      </c>
      <c r="Z16" s="62">
        <f t="shared" si="6"/>
        <v>3300</v>
      </c>
      <c r="AA16" s="64">
        <f t="shared" ref="AA16:AA19" si="9">+O16+P16+Q16+R16+S16+T16+U16+V16+W16+X16+Y16+Z16</f>
        <v>39600</v>
      </c>
      <c r="AB16" s="64">
        <f>((F16-H16)/G16)*(2020-D16)+AA16</f>
        <v>79200</v>
      </c>
      <c r="AC16" s="65">
        <f>F16-AB16</f>
        <v>120800</v>
      </c>
    </row>
    <row r="17" spans="1:29" s="54" customFormat="1" ht="24" hidden="1" thickTop="1" x14ac:dyDescent="0.35">
      <c r="A17" s="21" t="s">
        <v>49</v>
      </c>
      <c r="B17" s="22"/>
      <c r="C17" s="22"/>
      <c r="D17" s="61">
        <v>2018</v>
      </c>
      <c r="E17" s="61"/>
      <c r="F17" s="62">
        <v>150000</v>
      </c>
      <c r="G17" s="63">
        <v>5</v>
      </c>
      <c r="H17" s="62">
        <f>F17*1%</f>
        <v>1500</v>
      </c>
      <c r="I17" s="62">
        <f t="shared" si="7"/>
        <v>29700</v>
      </c>
      <c r="J17" s="62"/>
      <c r="K17" s="62"/>
      <c r="L17" s="62"/>
      <c r="M17" s="62"/>
      <c r="N17" s="62"/>
      <c r="O17" s="62">
        <f t="shared" si="8"/>
        <v>2475</v>
      </c>
      <c r="P17" s="62">
        <f t="shared" si="8"/>
        <v>2475</v>
      </c>
      <c r="Q17" s="62">
        <f t="shared" si="8"/>
        <v>2475</v>
      </c>
      <c r="R17" s="62">
        <f t="shared" si="8"/>
        <v>2475</v>
      </c>
      <c r="S17" s="62">
        <f t="shared" si="6"/>
        <v>2475</v>
      </c>
      <c r="T17" s="62">
        <f t="shared" si="6"/>
        <v>2475</v>
      </c>
      <c r="U17" s="62">
        <f t="shared" si="6"/>
        <v>2475</v>
      </c>
      <c r="V17" s="62">
        <f t="shared" si="6"/>
        <v>2475</v>
      </c>
      <c r="W17" s="62">
        <f t="shared" si="6"/>
        <v>2475</v>
      </c>
      <c r="X17" s="62">
        <f t="shared" si="6"/>
        <v>2475</v>
      </c>
      <c r="Y17" s="62">
        <f t="shared" si="6"/>
        <v>2475</v>
      </c>
      <c r="Z17" s="62">
        <f t="shared" si="6"/>
        <v>2475</v>
      </c>
      <c r="AA17" s="64">
        <f t="shared" si="9"/>
        <v>29700</v>
      </c>
      <c r="AB17" s="64">
        <f>((F17-H17)/G17)*(2019-D17)+AA17</f>
        <v>59400</v>
      </c>
      <c r="AC17" s="65">
        <f>F17-AB17</f>
        <v>90600</v>
      </c>
    </row>
    <row r="18" spans="1:29" s="54" customFormat="1" ht="24" hidden="1" thickTop="1" x14ac:dyDescent="0.35">
      <c r="A18" s="21" t="s">
        <v>50</v>
      </c>
      <c r="B18" s="22"/>
      <c r="C18" s="22"/>
      <c r="D18" s="61">
        <v>2018</v>
      </c>
      <c r="E18" s="61"/>
      <c r="F18" s="62">
        <v>3000000</v>
      </c>
      <c r="G18" s="63">
        <v>40</v>
      </c>
      <c r="H18" s="62">
        <f>F18*1%</f>
        <v>30000</v>
      </c>
      <c r="I18" s="62"/>
      <c r="J18" s="62"/>
      <c r="K18" s="62"/>
      <c r="L18" s="62"/>
      <c r="M18" s="62"/>
      <c r="N18" s="62"/>
      <c r="O18" s="62">
        <f t="shared" si="8"/>
        <v>6187.5</v>
      </c>
      <c r="P18" s="62">
        <f t="shared" si="8"/>
        <v>6187.5</v>
      </c>
      <c r="Q18" s="62">
        <f t="shared" si="8"/>
        <v>6187.5</v>
      </c>
      <c r="R18" s="62">
        <f t="shared" si="8"/>
        <v>6187.5</v>
      </c>
      <c r="S18" s="62">
        <f t="shared" si="6"/>
        <v>6187.5</v>
      </c>
      <c r="T18" s="62">
        <f t="shared" si="6"/>
        <v>6187.5</v>
      </c>
      <c r="U18" s="62">
        <f t="shared" si="6"/>
        <v>6187.5</v>
      </c>
      <c r="V18" s="62">
        <f t="shared" si="6"/>
        <v>6187.5</v>
      </c>
      <c r="W18" s="62">
        <f t="shared" si="6"/>
        <v>6187.5</v>
      </c>
      <c r="X18" s="62">
        <f t="shared" si="6"/>
        <v>6187.5</v>
      </c>
      <c r="Y18" s="62">
        <f t="shared" si="6"/>
        <v>6187.5</v>
      </c>
      <c r="Z18" s="62">
        <f t="shared" si="6"/>
        <v>6187.5</v>
      </c>
      <c r="AA18" s="64">
        <f t="shared" si="9"/>
        <v>74250</v>
      </c>
      <c r="AB18" s="64">
        <f>((F18-H18)/G18)*(2018-D18)+AA18</f>
        <v>74250</v>
      </c>
      <c r="AC18" s="65">
        <f>F18-AB18</f>
        <v>2925750</v>
      </c>
    </row>
    <row r="19" spans="1:29" s="54" customFormat="1" ht="24" hidden="1" thickTop="1" x14ac:dyDescent="0.35">
      <c r="A19" s="21" t="s">
        <v>51</v>
      </c>
      <c r="B19" s="22"/>
      <c r="C19" s="22"/>
      <c r="D19" s="61">
        <v>2010</v>
      </c>
      <c r="E19" s="61"/>
      <c r="F19" s="62">
        <f>83*150000</f>
        <v>12450000</v>
      </c>
      <c r="G19" s="63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4"/>
      <c r="U19" s="64"/>
      <c r="V19" s="64"/>
      <c r="W19" s="64"/>
      <c r="X19" s="64"/>
      <c r="Y19" s="64"/>
      <c r="Z19" s="64"/>
      <c r="AA19" s="64">
        <f t="shared" si="9"/>
        <v>0</v>
      </c>
      <c r="AB19" s="64"/>
      <c r="AC19" s="64"/>
    </row>
    <row r="20" spans="1:29" s="54" customFormat="1" ht="24" hidden="1" thickTop="1" x14ac:dyDescent="0.35">
      <c r="A20" s="21"/>
      <c r="B20" s="22"/>
      <c r="C20" s="22"/>
      <c r="D20" s="61"/>
      <c r="E20" s="61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4"/>
      <c r="U20" s="64"/>
      <c r="V20" s="64"/>
      <c r="W20" s="64"/>
      <c r="X20" s="64"/>
      <c r="Y20" s="64"/>
      <c r="Z20" s="64"/>
      <c r="AA20" s="64"/>
      <c r="AB20" s="64"/>
      <c r="AC20" s="64"/>
    </row>
    <row r="21" spans="1:29" s="54" customFormat="1" ht="24" hidden="1" thickTop="1" x14ac:dyDescent="0.35">
      <c r="A21" s="21"/>
      <c r="B21" s="22"/>
      <c r="C21" s="22"/>
      <c r="D21" s="61"/>
      <c r="E21" s="61"/>
      <c r="F21" s="66">
        <f>SUM(F15:F20)</f>
        <v>16706300</v>
      </c>
      <c r="G21" s="66">
        <f t="shared" ref="G21:AC21" si="10">SUM(G15:G20)</f>
        <v>55</v>
      </c>
      <c r="H21" s="66">
        <f t="shared" si="10"/>
        <v>42563</v>
      </c>
      <c r="I21" s="66">
        <f t="shared" si="10"/>
        <v>248747.40000000002</v>
      </c>
      <c r="J21" s="66"/>
      <c r="K21" s="66"/>
      <c r="L21" s="66"/>
      <c r="M21" s="66"/>
      <c r="N21" s="66"/>
      <c r="O21" s="66">
        <f t="shared" si="10"/>
        <v>26916.449999999997</v>
      </c>
      <c r="P21" s="66">
        <f t="shared" si="10"/>
        <v>26916.449999999997</v>
      </c>
      <c r="Q21" s="66">
        <f t="shared" si="10"/>
        <v>26916.449999999997</v>
      </c>
      <c r="R21" s="66">
        <f t="shared" si="10"/>
        <v>26916.449999999997</v>
      </c>
      <c r="S21" s="66">
        <f t="shared" si="10"/>
        <v>26916.449999999997</v>
      </c>
      <c r="T21" s="66">
        <f t="shared" si="10"/>
        <v>26916.449999999997</v>
      </c>
      <c r="U21" s="66">
        <f t="shared" si="10"/>
        <v>26916.449999999997</v>
      </c>
      <c r="V21" s="66">
        <f t="shared" si="10"/>
        <v>26916.449999999997</v>
      </c>
      <c r="W21" s="66">
        <f t="shared" si="10"/>
        <v>26916.449999999997</v>
      </c>
      <c r="X21" s="66">
        <f t="shared" si="10"/>
        <v>26916.449999999997</v>
      </c>
      <c r="Y21" s="66">
        <f t="shared" si="10"/>
        <v>26916.449999999997</v>
      </c>
      <c r="Z21" s="66">
        <f t="shared" si="10"/>
        <v>26916.449999999997</v>
      </c>
      <c r="AA21" s="66">
        <f t="shared" si="10"/>
        <v>322997.40000000002</v>
      </c>
      <c r="AB21" s="66">
        <f t="shared" si="10"/>
        <v>571744.80000000005</v>
      </c>
      <c r="AC21" s="66">
        <f t="shared" si="10"/>
        <v>3684555.2</v>
      </c>
    </row>
    <row r="22" spans="1:29" s="54" customFormat="1" ht="24.75" hidden="1" thickTop="1" thickBot="1" x14ac:dyDescent="0.4">
      <c r="A22" s="67"/>
      <c r="B22" s="68"/>
      <c r="C22" s="68"/>
      <c r="D22" s="69"/>
      <c r="E22" s="69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1"/>
      <c r="U22" s="71"/>
      <c r="V22" s="71"/>
      <c r="W22" s="71"/>
      <c r="X22" s="71"/>
      <c r="Y22" s="71"/>
      <c r="Z22" s="71"/>
      <c r="AA22" s="71"/>
      <c r="AB22" s="71"/>
      <c r="AC22" s="72"/>
    </row>
    <row r="23" spans="1:29" s="54" customFormat="1" ht="24" hidden="1" thickTop="1" x14ac:dyDescent="0.35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</row>
    <row r="24" spans="1:29" s="54" customFormat="1" ht="24" hidden="1" thickTop="1" x14ac:dyDescent="0.35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</row>
    <row r="25" spans="1:29" s="54" customFormat="1" ht="24" hidden="1" thickTop="1" x14ac:dyDescent="0.35">
      <c r="A25" s="92" t="s">
        <v>52</v>
      </c>
      <c r="B25" s="92"/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</row>
    <row r="26" spans="1:29" s="54" customFormat="1" ht="24" hidden="1" thickTop="1" x14ac:dyDescent="0.35">
      <c r="A26" s="99">
        <v>47819</v>
      </c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  <c r="AA26" s="100"/>
      <c r="AB26" s="100"/>
      <c r="AC26" s="101"/>
    </row>
    <row r="27" spans="1:29" s="54" customFormat="1" ht="24" hidden="1" thickTop="1" x14ac:dyDescent="0.35">
      <c r="A27" s="55" t="s">
        <v>40</v>
      </c>
      <c r="B27" s="56"/>
      <c r="C27" s="56"/>
      <c r="D27" s="57" t="s">
        <v>20</v>
      </c>
      <c r="E27" s="57"/>
      <c r="F27" s="58" t="s">
        <v>22</v>
      </c>
      <c r="G27" s="58" t="s">
        <v>41</v>
      </c>
      <c r="H27" s="58" t="s">
        <v>24</v>
      </c>
      <c r="I27" s="58" t="s">
        <v>42</v>
      </c>
      <c r="J27" s="58"/>
      <c r="K27" s="58"/>
      <c r="L27" s="58"/>
      <c r="M27" s="58"/>
      <c r="N27" s="58"/>
      <c r="O27" s="58" t="s">
        <v>3</v>
      </c>
      <c r="P27" s="58" t="s">
        <v>43</v>
      </c>
      <c r="Q27" s="58" t="s">
        <v>5</v>
      </c>
      <c r="R27" s="58" t="s">
        <v>44</v>
      </c>
      <c r="S27" s="58" t="s">
        <v>7</v>
      </c>
      <c r="T27" s="59" t="s">
        <v>8</v>
      </c>
      <c r="U27" s="59" t="s">
        <v>9</v>
      </c>
      <c r="V27" s="59" t="s">
        <v>10</v>
      </c>
      <c r="W27" s="59" t="s">
        <v>11</v>
      </c>
      <c r="X27" s="59" t="s">
        <v>12</v>
      </c>
      <c r="Y27" s="59" t="s">
        <v>13</v>
      </c>
      <c r="Z27" s="59" t="s">
        <v>14</v>
      </c>
      <c r="AA27" s="58" t="s">
        <v>45</v>
      </c>
      <c r="AB27" s="59" t="s">
        <v>46</v>
      </c>
      <c r="AC27" s="60" t="s">
        <v>16</v>
      </c>
    </row>
    <row r="28" spans="1:29" s="54" customFormat="1" ht="24" hidden="1" thickTop="1" x14ac:dyDescent="0.35">
      <c r="A28" s="21" t="s">
        <v>47</v>
      </c>
      <c r="B28" s="22"/>
      <c r="C28" s="22"/>
      <c r="D28" s="61">
        <v>2018</v>
      </c>
      <c r="E28" s="61"/>
      <c r="F28" s="62">
        <f>38000*23.85</f>
        <v>906300</v>
      </c>
      <c r="G28" s="63">
        <v>5</v>
      </c>
      <c r="H28" s="62">
        <f>F28*1%</f>
        <v>9063</v>
      </c>
      <c r="I28" s="62">
        <f>AB28-AA28</f>
        <v>358894.79999999993</v>
      </c>
      <c r="J28" s="62"/>
      <c r="K28" s="62"/>
      <c r="L28" s="62"/>
      <c r="M28" s="62"/>
      <c r="N28" s="62"/>
      <c r="O28" s="62">
        <f>($F28-$H28)/$G28/12</f>
        <v>14953.949999999999</v>
      </c>
      <c r="P28" s="62">
        <f>($F28-$H28)/$G28/12</f>
        <v>14953.949999999999</v>
      </c>
      <c r="Q28" s="62">
        <f>($F28-$H28)/$G28/12</f>
        <v>14953.949999999999</v>
      </c>
      <c r="R28" s="62">
        <f>($F28-$H28)/$G28/12</f>
        <v>14953.949999999999</v>
      </c>
      <c r="S28" s="62">
        <f t="shared" ref="S28:Z31" si="11">($F28-$H28)/$G28/12</f>
        <v>14953.949999999999</v>
      </c>
      <c r="T28" s="62">
        <f t="shared" si="11"/>
        <v>14953.949999999999</v>
      </c>
      <c r="U28" s="62">
        <f t="shared" si="11"/>
        <v>14953.949999999999</v>
      </c>
      <c r="V28" s="62">
        <f t="shared" si="11"/>
        <v>14953.949999999999</v>
      </c>
      <c r="W28" s="62">
        <f t="shared" si="11"/>
        <v>14953.949999999999</v>
      </c>
      <c r="X28" s="62">
        <f t="shared" si="11"/>
        <v>14953.949999999999</v>
      </c>
      <c r="Y28" s="62">
        <f t="shared" si="11"/>
        <v>14953.949999999999</v>
      </c>
      <c r="Z28" s="62">
        <f t="shared" si="11"/>
        <v>14953.949999999999</v>
      </c>
      <c r="AA28" s="64">
        <f>+O28+P28+Q28+R28+S28+T28+U28+V28+W28+X28+Y28+Z28</f>
        <v>179447.40000000002</v>
      </c>
      <c r="AB28" s="64">
        <f>((F28-H28)/G28)*(2020-D28)+AA28</f>
        <v>538342.19999999995</v>
      </c>
      <c r="AC28" s="65">
        <f>F28-AB28</f>
        <v>367957.80000000005</v>
      </c>
    </row>
    <row r="29" spans="1:29" s="54" customFormat="1" ht="24" hidden="1" thickTop="1" x14ac:dyDescent="0.35">
      <c r="A29" s="21" t="s">
        <v>48</v>
      </c>
      <c r="B29" s="22"/>
      <c r="C29" s="22"/>
      <c r="D29" s="61">
        <v>2019</v>
      </c>
      <c r="E29" s="61"/>
      <c r="F29" s="62">
        <v>200000</v>
      </c>
      <c r="G29" s="63">
        <v>5</v>
      </c>
      <c r="H29" s="62">
        <f>F29*1%</f>
        <v>2000</v>
      </c>
      <c r="I29" s="62">
        <f t="shared" ref="I29:I30" si="12">AB29-AA29</f>
        <v>79200</v>
      </c>
      <c r="J29" s="62"/>
      <c r="K29" s="62"/>
      <c r="L29" s="62"/>
      <c r="M29" s="62"/>
      <c r="N29" s="62"/>
      <c r="O29" s="62">
        <f t="shared" ref="O29:R31" si="13">($F29-$H29)/$G29/12</f>
        <v>3300</v>
      </c>
      <c r="P29" s="62">
        <f t="shared" si="13"/>
        <v>3300</v>
      </c>
      <c r="Q29" s="62">
        <f t="shared" si="13"/>
        <v>3300</v>
      </c>
      <c r="R29" s="62">
        <f t="shared" si="13"/>
        <v>3300</v>
      </c>
      <c r="S29" s="62">
        <f t="shared" si="11"/>
        <v>3300</v>
      </c>
      <c r="T29" s="62">
        <f t="shared" si="11"/>
        <v>3300</v>
      </c>
      <c r="U29" s="62">
        <f t="shared" si="11"/>
        <v>3300</v>
      </c>
      <c r="V29" s="62">
        <f t="shared" si="11"/>
        <v>3300</v>
      </c>
      <c r="W29" s="62">
        <f t="shared" si="11"/>
        <v>3300</v>
      </c>
      <c r="X29" s="62">
        <f t="shared" si="11"/>
        <v>3300</v>
      </c>
      <c r="Y29" s="62">
        <f t="shared" si="11"/>
        <v>3300</v>
      </c>
      <c r="Z29" s="62">
        <f t="shared" si="11"/>
        <v>3300</v>
      </c>
      <c r="AA29" s="64">
        <f t="shared" ref="AA29:AA32" si="14">+O29+P29+Q29+R29+S29+T29+U29+V29+W29+X29+Y29+Z29</f>
        <v>39600</v>
      </c>
      <c r="AB29" s="64">
        <f>((F29-H29)/G29)*(2021-D29)+AA29</f>
        <v>118800</v>
      </c>
      <c r="AC29" s="65">
        <f>F29-AB29</f>
        <v>81200</v>
      </c>
    </row>
    <row r="30" spans="1:29" s="54" customFormat="1" ht="24" hidden="1" thickTop="1" x14ac:dyDescent="0.35">
      <c r="A30" s="21" t="s">
        <v>49</v>
      </c>
      <c r="B30" s="22"/>
      <c r="C30" s="22"/>
      <c r="D30" s="61">
        <v>2018</v>
      </c>
      <c r="E30" s="61"/>
      <c r="F30" s="62">
        <v>150000</v>
      </c>
      <c r="G30" s="63">
        <v>5</v>
      </c>
      <c r="H30" s="62">
        <f>F30*1%</f>
        <v>1500</v>
      </c>
      <c r="I30" s="62">
        <f t="shared" si="12"/>
        <v>59400</v>
      </c>
      <c r="J30" s="62"/>
      <c r="K30" s="62"/>
      <c r="L30" s="62"/>
      <c r="M30" s="62"/>
      <c r="N30" s="62"/>
      <c r="O30" s="62">
        <f t="shared" si="13"/>
        <v>2475</v>
      </c>
      <c r="P30" s="62">
        <f t="shared" si="13"/>
        <v>2475</v>
      </c>
      <c r="Q30" s="62">
        <f t="shared" si="13"/>
        <v>2475</v>
      </c>
      <c r="R30" s="62">
        <f t="shared" si="13"/>
        <v>2475</v>
      </c>
      <c r="S30" s="62">
        <f t="shared" si="11"/>
        <v>2475</v>
      </c>
      <c r="T30" s="62">
        <f t="shared" si="11"/>
        <v>2475</v>
      </c>
      <c r="U30" s="62">
        <f t="shared" si="11"/>
        <v>2475</v>
      </c>
      <c r="V30" s="62">
        <f t="shared" si="11"/>
        <v>2475</v>
      </c>
      <c r="W30" s="62">
        <f t="shared" si="11"/>
        <v>2475</v>
      </c>
      <c r="X30" s="62">
        <f t="shared" si="11"/>
        <v>2475</v>
      </c>
      <c r="Y30" s="62">
        <f t="shared" si="11"/>
        <v>2475</v>
      </c>
      <c r="Z30" s="62">
        <f t="shared" si="11"/>
        <v>2475</v>
      </c>
      <c r="AA30" s="64">
        <f t="shared" si="14"/>
        <v>29700</v>
      </c>
      <c r="AB30" s="64">
        <f>((F30-H30)/G30)*(2020-D30)+AA30</f>
        <v>89100</v>
      </c>
      <c r="AC30" s="65">
        <f>F30-AB30</f>
        <v>60900</v>
      </c>
    </row>
    <row r="31" spans="1:29" s="54" customFormat="1" ht="24" hidden="1" thickTop="1" x14ac:dyDescent="0.35">
      <c r="A31" s="21" t="s">
        <v>50</v>
      </c>
      <c r="B31" s="22"/>
      <c r="C31" s="22"/>
      <c r="D31" s="61">
        <v>2018</v>
      </c>
      <c r="E31" s="61"/>
      <c r="F31" s="62">
        <v>3000000</v>
      </c>
      <c r="G31" s="63">
        <v>40</v>
      </c>
      <c r="H31" s="62">
        <f>F31*1%</f>
        <v>30000</v>
      </c>
      <c r="I31" s="62"/>
      <c r="J31" s="62"/>
      <c r="K31" s="62"/>
      <c r="L31" s="62"/>
      <c r="M31" s="62"/>
      <c r="N31" s="62"/>
      <c r="O31" s="62">
        <f t="shared" si="13"/>
        <v>6187.5</v>
      </c>
      <c r="P31" s="62">
        <f t="shared" si="13"/>
        <v>6187.5</v>
      </c>
      <c r="Q31" s="62">
        <f t="shared" si="13"/>
        <v>6187.5</v>
      </c>
      <c r="R31" s="62">
        <f t="shared" si="13"/>
        <v>6187.5</v>
      </c>
      <c r="S31" s="62">
        <f t="shared" si="11"/>
        <v>6187.5</v>
      </c>
      <c r="T31" s="62">
        <f t="shared" si="11"/>
        <v>6187.5</v>
      </c>
      <c r="U31" s="62">
        <f t="shared" si="11"/>
        <v>6187.5</v>
      </c>
      <c r="V31" s="62">
        <f t="shared" si="11"/>
        <v>6187.5</v>
      </c>
      <c r="W31" s="62">
        <f t="shared" si="11"/>
        <v>6187.5</v>
      </c>
      <c r="X31" s="62">
        <f t="shared" si="11"/>
        <v>6187.5</v>
      </c>
      <c r="Y31" s="62">
        <f t="shared" si="11"/>
        <v>6187.5</v>
      </c>
      <c r="Z31" s="62">
        <f t="shared" si="11"/>
        <v>6187.5</v>
      </c>
      <c r="AA31" s="64">
        <f t="shared" si="14"/>
        <v>74250</v>
      </c>
      <c r="AB31" s="64">
        <f>((F31-H31)/G31)*(2018-D31)+AA31</f>
        <v>74250</v>
      </c>
      <c r="AC31" s="65">
        <f>F31-AB31</f>
        <v>2925750</v>
      </c>
    </row>
    <row r="32" spans="1:29" s="54" customFormat="1" ht="24" hidden="1" thickTop="1" x14ac:dyDescent="0.35">
      <c r="A32" s="21" t="s">
        <v>51</v>
      </c>
      <c r="B32" s="22"/>
      <c r="C32" s="22"/>
      <c r="D32" s="61">
        <v>2010</v>
      </c>
      <c r="E32" s="61"/>
      <c r="F32" s="62">
        <f>83*150000</f>
        <v>12450000</v>
      </c>
      <c r="G32" s="63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4"/>
      <c r="U32" s="64"/>
      <c r="V32" s="64"/>
      <c r="W32" s="64"/>
      <c r="X32" s="64"/>
      <c r="Y32" s="64"/>
      <c r="Z32" s="64"/>
      <c r="AA32" s="64">
        <f t="shared" si="14"/>
        <v>0</v>
      </c>
      <c r="AB32" s="64"/>
      <c r="AC32" s="64"/>
    </row>
    <row r="33" spans="1:29" s="54" customFormat="1" ht="24" hidden="1" thickTop="1" x14ac:dyDescent="0.35">
      <c r="A33" s="21"/>
      <c r="B33" s="22"/>
      <c r="C33" s="22"/>
      <c r="D33" s="61"/>
      <c r="E33" s="61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4"/>
      <c r="U33" s="64"/>
      <c r="V33" s="64"/>
      <c r="W33" s="64"/>
      <c r="X33" s="64"/>
      <c r="Y33" s="64"/>
      <c r="Z33" s="64"/>
      <c r="AA33" s="64"/>
      <c r="AB33" s="64"/>
      <c r="AC33" s="64"/>
    </row>
    <row r="34" spans="1:29" s="54" customFormat="1" ht="24" hidden="1" thickTop="1" x14ac:dyDescent="0.35">
      <c r="A34" s="21"/>
      <c r="B34" s="22"/>
      <c r="C34" s="22"/>
      <c r="D34" s="61"/>
      <c r="E34" s="61"/>
      <c r="F34" s="66">
        <f>SUM(F28:F33)</f>
        <v>16706300</v>
      </c>
      <c r="G34" s="66">
        <f t="shared" ref="G34:AC34" si="15">SUM(G28:G33)</f>
        <v>55</v>
      </c>
      <c r="H34" s="66">
        <f t="shared" si="15"/>
        <v>42563</v>
      </c>
      <c r="I34" s="66">
        <f t="shared" si="15"/>
        <v>497494.79999999993</v>
      </c>
      <c r="J34" s="66"/>
      <c r="K34" s="66"/>
      <c r="L34" s="66"/>
      <c r="M34" s="66"/>
      <c r="N34" s="66"/>
      <c r="O34" s="66">
        <f t="shared" si="15"/>
        <v>26916.449999999997</v>
      </c>
      <c r="P34" s="66">
        <f t="shared" si="15"/>
        <v>26916.449999999997</v>
      </c>
      <c r="Q34" s="66">
        <f t="shared" si="15"/>
        <v>26916.449999999997</v>
      </c>
      <c r="R34" s="66">
        <f t="shared" si="15"/>
        <v>26916.449999999997</v>
      </c>
      <c r="S34" s="66">
        <f t="shared" si="15"/>
        <v>26916.449999999997</v>
      </c>
      <c r="T34" s="66">
        <f t="shared" si="15"/>
        <v>26916.449999999997</v>
      </c>
      <c r="U34" s="66">
        <f t="shared" si="15"/>
        <v>26916.449999999997</v>
      </c>
      <c r="V34" s="66">
        <f t="shared" si="15"/>
        <v>26916.449999999997</v>
      </c>
      <c r="W34" s="66">
        <f t="shared" si="15"/>
        <v>26916.449999999997</v>
      </c>
      <c r="X34" s="66">
        <f t="shared" si="15"/>
        <v>26916.449999999997</v>
      </c>
      <c r="Y34" s="66">
        <f t="shared" si="15"/>
        <v>26916.449999999997</v>
      </c>
      <c r="Z34" s="66">
        <f t="shared" si="15"/>
        <v>26916.449999999997</v>
      </c>
      <c r="AA34" s="66">
        <f t="shared" si="15"/>
        <v>322997.40000000002</v>
      </c>
      <c r="AB34" s="66">
        <f t="shared" si="15"/>
        <v>820492.2</v>
      </c>
      <c r="AC34" s="66">
        <f t="shared" si="15"/>
        <v>3435807.8</v>
      </c>
    </row>
    <row r="35" spans="1:29" s="54" customFormat="1" ht="24.75" hidden="1" thickTop="1" thickBot="1" x14ac:dyDescent="0.4">
      <c r="A35" s="67"/>
      <c r="B35" s="68"/>
      <c r="C35" s="68"/>
      <c r="D35" s="69"/>
      <c r="E35" s="69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1"/>
      <c r="U35" s="71"/>
      <c r="V35" s="71"/>
      <c r="W35" s="71"/>
      <c r="X35" s="71"/>
      <c r="Y35" s="71"/>
      <c r="Z35" s="71"/>
      <c r="AA35" s="71"/>
      <c r="AB35" s="71"/>
      <c r="AC35" s="72"/>
    </row>
    <row r="36" spans="1:29" s="54" customFormat="1" ht="24" hidden="1" thickTop="1" x14ac:dyDescent="0.3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</row>
    <row r="37" spans="1:29" s="54" customFormat="1" ht="24" hidden="1" thickTop="1" x14ac:dyDescent="0.3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</row>
    <row r="38" spans="1:29" s="54" customFormat="1" ht="24" hidden="1" thickTop="1" x14ac:dyDescent="0.35">
      <c r="A38" s="92" t="s">
        <v>53</v>
      </c>
      <c r="B38" s="92"/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  <c r="AA38" s="92"/>
      <c r="AB38" s="92"/>
      <c r="AC38" s="92"/>
    </row>
    <row r="39" spans="1:29" s="54" customFormat="1" ht="24" hidden="1" thickTop="1" x14ac:dyDescent="0.35">
      <c r="A39" s="99">
        <v>47819</v>
      </c>
      <c r="B39" s="100"/>
      <c r="C39" s="100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  <c r="AA39" s="100"/>
      <c r="AB39" s="100"/>
      <c r="AC39" s="101"/>
    </row>
    <row r="40" spans="1:29" s="54" customFormat="1" ht="24" hidden="1" thickTop="1" x14ac:dyDescent="0.35">
      <c r="A40" s="55" t="s">
        <v>40</v>
      </c>
      <c r="B40" s="56"/>
      <c r="C40" s="56"/>
      <c r="D40" s="57" t="s">
        <v>20</v>
      </c>
      <c r="E40" s="57"/>
      <c r="F40" s="58" t="s">
        <v>22</v>
      </c>
      <c r="G40" s="58" t="s">
        <v>41</v>
      </c>
      <c r="H40" s="58" t="s">
        <v>24</v>
      </c>
      <c r="I40" s="58" t="s">
        <v>42</v>
      </c>
      <c r="J40" s="58"/>
      <c r="K40" s="58"/>
      <c r="L40" s="58"/>
      <c r="M40" s="58"/>
      <c r="N40" s="58"/>
      <c r="O40" s="58" t="s">
        <v>3</v>
      </c>
      <c r="P40" s="58" t="s">
        <v>43</v>
      </c>
      <c r="Q40" s="58" t="s">
        <v>5</v>
      </c>
      <c r="R40" s="58" t="s">
        <v>44</v>
      </c>
      <c r="S40" s="58" t="s">
        <v>7</v>
      </c>
      <c r="T40" s="59" t="s">
        <v>8</v>
      </c>
      <c r="U40" s="59" t="s">
        <v>9</v>
      </c>
      <c r="V40" s="59" t="s">
        <v>10</v>
      </c>
      <c r="W40" s="59" t="s">
        <v>11</v>
      </c>
      <c r="X40" s="59" t="s">
        <v>12</v>
      </c>
      <c r="Y40" s="59" t="s">
        <v>13</v>
      </c>
      <c r="Z40" s="59" t="s">
        <v>14</v>
      </c>
      <c r="AA40" s="58" t="s">
        <v>45</v>
      </c>
      <c r="AB40" s="59" t="s">
        <v>46</v>
      </c>
      <c r="AC40" s="60" t="s">
        <v>16</v>
      </c>
    </row>
    <row r="41" spans="1:29" s="54" customFormat="1" ht="24" hidden="1" thickTop="1" x14ac:dyDescent="0.35">
      <c r="A41" s="21" t="s">
        <v>47</v>
      </c>
      <c r="B41" s="22"/>
      <c r="C41" s="22"/>
      <c r="D41" s="61">
        <v>2018</v>
      </c>
      <c r="E41" s="61"/>
      <c r="F41" s="62">
        <f>38000*23.85</f>
        <v>906300</v>
      </c>
      <c r="G41" s="63">
        <v>5</v>
      </c>
      <c r="H41" s="62">
        <f>F41*1%</f>
        <v>9063</v>
      </c>
      <c r="I41" s="62">
        <f>AB41-AA41</f>
        <v>538342.19999999995</v>
      </c>
      <c r="J41" s="62"/>
      <c r="K41" s="62"/>
      <c r="L41" s="62"/>
      <c r="M41" s="62"/>
      <c r="N41" s="62"/>
      <c r="O41" s="62">
        <f>($F41-$H41)/$G41/12</f>
        <v>14953.949999999999</v>
      </c>
      <c r="P41" s="62">
        <f>($F41-$H41)/$G41/12</f>
        <v>14953.949999999999</v>
      </c>
      <c r="Q41" s="62">
        <f>($F41-$H41)/$G41/12</f>
        <v>14953.949999999999</v>
      </c>
      <c r="R41" s="62">
        <f>($F41-$H41)/$G41/12</f>
        <v>14953.949999999999</v>
      </c>
      <c r="S41" s="62">
        <f t="shared" ref="S41:Z44" si="16">($F41-$H41)/$G41/12</f>
        <v>14953.949999999999</v>
      </c>
      <c r="T41" s="62">
        <f t="shared" si="16"/>
        <v>14953.949999999999</v>
      </c>
      <c r="U41" s="62">
        <f t="shared" si="16"/>
        <v>14953.949999999999</v>
      </c>
      <c r="V41" s="62">
        <f t="shared" si="16"/>
        <v>14953.949999999999</v>
      </c>
      <c r="W41" s="62">
        <f t="shared" si="16"/>
        <v>14953.949999999999</v>
      </c>
      <c r="X41" s="62">
        <f t="shared" si="16"/>
        <v>14953.949999999999</v>
      </c>
      <c r="Y41" s="62">
        <f t="shared" si="16"/>
        <v>14953.949999999999</v>
      </c>
      <c r="Z41" s="62">
        <f t="shared" si="16"/>
        <v>14953.949999999999</v>
      </c>
      <c r="AA41" s="64">
        <f>+O41+P41+Q41+R41+S41+T41+U41+V41+W41+X41+Y41+Z41</f>
        <v>179447.40000000002</v>
      </c>
      <c r="AB41" s="64">
        <f>((F41-H41)/G41)*(2021-D41)+AA41</f>
        <v>717789.6</v>
      </c>
      <c r="AC41" s="65">
        <f>F41-AB41</f>
        <v>188510.40000000002</v>
      </c>
    </row>
    <row r="42" spans="1:29" s="54" customFormat="1" ht="24" hidden="1" thickTop="1" x14ac:dyDescent="0.35">
      <c r="A42" s="21" t="s">
        <v>48</v>
      </c>
      <c r="B42" s="22"/>
      <c r="C42" s="22"/>
      <c r="D42" s="61">
        <v>2019</v>
      </c>
      <c r="E42" s="61"/>
      <c r="F42" s="62">
        <v>200000</v>
      </c>
      <c r="G42" s="63">
        <v>5</v>
      </c>
      <c r="H42" s="62">
        <f>F42*1%</f>
        <v>2000</v>
      </c>
      <c r="I42" s="62">
        <f t="shared" ref="I42:I43" si="17">AB42-AA42</f>
        <v>118800</v>
      </c>
      <c r="J42" s="62"/>
      <c r="K42" s="62"/>
      <c r="L42" s="62"/>
      <c r="M42" s="62"/>
      <c r="N42" s="62"/>
      <c r="O42" s="62">
        <f t="shared" ref="O42:R44" si="18">($F42-$H42)/$G42/12</f>
        <v>3300</v>
      </c>
      <c r="P42" s="62">
        <f t="shared" si="18"/>
        <v>3300</v>
      </c>
      <c r="Q42" s="62">
        <f t="shared" si="18"/>
        <v>3300</v>
      </c>
      <c r="R42" s="62">
        <f t="shared" si="18"/>
        <v>3300</v>
      </c>
      <c r="S42" s="62">
        <f t="shared" si="16"/>
        <v>3300</v>
      </c>
      <c r="T42" s="62">
        <f t="shared" si="16"/>
        <v>3300</v>
      </c>
      <c r="U42" s="62">
        <f t="shared" si="16"/>
        <v>3300</v>
      </c>
      <c r="V42" s="62">
        <f t="shared" si="16"/>
        <v>3300</v>
      </c>
      <c r="W42" s="62">
        <f t="shared" si="16"/>
        <v>3300</v>
      </c>
      <c r="X42" s="62">
        <f t="shared" si="16"/>
        <v>3300</v>
      </c>
      <c r="Y42" s="62">
        <f t="shared" si="16"/>
        <v>3300</v>
      </c>
      <c r="Z42" s="62">
        <f t="shared" si="16"/>
        <v>3300</v>
      </c>
      <c r="AA42" s="64">
        <f t="shared" ref="AA42:AA45" si="19">+O42+P42+Q42+R42+S42+T42+U42+V42+W42+X42+Y42+Z42</f>
        <v>39600</v>
      </c>
      <c r="AB42" s="64">
        <f>((F42-H42)/G42)*(2022-D42)+AA42</f>
        <v>158400</v>
      </c>
      <c r="AC42" s="65">
        <f>F42-AB42</f>
        <v>41600</v>
      </c>
    </row>
    <row r="43" spans="1:29" s="54" customFormat="1" ht="24" hidden="1" thickTop="1" x14ac:dyDescent="0.35">
      <c r="A43" s="21" t="s">
        <v>49</v>
      </c>
      <c r="B43" s="22"/>
      <c r="C43" s="22"/>
      <c r="D43" s="61">
        <v>2018</v>
      </c>
      <c r="E43" s="61"/>
      <c r="F43" s="62">
        <v>150000</v>
      </c>
      <c r="G43" s="63">
        <v>5</v>
      </c>
      <c r="H43" s="62">
        <f>F43*1%</f>
        <v>1500</v>
      </c>
      <c r="I43" s="62">
        <f t="shared" si="17"/>
        <v>89100</v>
      </c>
      <c r="J43" s="62"/>
      <c r="K43" s="62"/>
      <c r="L43" s="62"/>
      <c r="M43" s="62"/>
      <c r="N43" s="62"/>
      <c r="O43" s="62">
        <f t="shared" si="18"/>
        <v>2475</v>
      </c>
      <c r="P43" s="62">
        <f t="shared" si="18"/>
        <v>2475</v>
      </c>
      <c r="Q43" s="62">
        <f t="shared" si="18"/>
        <v>2475</v>
      </c>
      <c r="R43" s="62">
        <f t="shared" si="18"/>
        <v>2475</v>
      </c>
      <c r="S43" s="62">
        <f t="shared" si="16"/>
        <v>2475</v>
      </c>
      <c r="T43" s="62">
        <f t="shared" si="16"/>
        <v>2475</v>
      </c>
      <c r="U43" s="62">
        <f t="shared" si="16"/>
        <v>2475</v>
      </c>
      <c r="V43" s="62">
        <f t="shared" si="16"/>
        <v>2475</v>
      </c>
      <c r="W43" s="62">
        <f t="shared" si="16"/>
        <v>2475</v>
      </c>
      <c r="X43" s="62">
        <f t="shared" si="16"/>
        <v>2475</v>
      </c>
      <c r="Y43" s="62">
        <f t="shared" si="16"/>
        <v>2475</v>
      </c>
      <c r="Z43" s="62">
        <f t="shared" si="16"/>
        <v>2475</v>
      </c>
      <c r="AA43" s="64">
        <f t="shared" si="19"/>
        <v>29700</v>
      </c>
      <c r="AB43" s="64">
        <f>((F43-H43)/G43)*(2021-D43)+AA43</f>
        <v>118800</v>
      </c>
      <c r="AC43" s="65">
        <f>F43-AB43</f>
        <v>31200</v>
      </c>
    </row>
    <row r="44" spans="1:29" s="54" customFormat="1" ht="24" hidden="1" thickTop="1" x14ac:dyDescent="0.35">
      <c r="A44" s="21" t="s">
        <v>50</v>
      </c>
      <c r="B44" s="22"/>
      <c r="C44" s="22"/>
      <c r="D44" s="61">
        <v>2018</v>
      </c>
      <c r="E44" s="61"/>
      <c r="F44" s="62">
        <v>3000000</v>
      </c>
      <c r="G44" s="63">
        <v>40</v>
      </c>
      <c r="H44" s="62">
        <f>F44*1%</f>
        <v>30000</v>
      </c>
      <c r="I44" s="62"/>
      <c r="J44" s="62"/>
      <c r="K44" s="62"/>
      <c r="L44" s="62"/>
      <c r="M44" s="62"/>
      <c r="N44" s="62"/>
      <c r="O44" s="62">
        <f t="shared" si="18"/>
        <v>6187.5</v>
      </c>
      <c r="P44" s="62">
        <f t="shared" si="18"/>
        <v>6187.5</v>
      </c>
      <c r="Q44" s="62">
        <f t="shared" si="18"/>
        <v>6187.5</v>
      </c>
      <c r="R44" s="62">
        <f t="shared" si="18"/>
        <v>6187.5</v>
      </c>
      <c r="S44" s="62">
        <f t="shared" si="16"/>
        <v>6187.5</v>
      </c>
      <c r="T44" s="62">
        <f t="shared" si="16"/>
        <v>6187.5</v>
      </c>
      <c r="U44" s="62">
        <f t="shared" si="16"/>
        <v>6187.5</v>
      </c>
      <c r="V44" s="62">
        <f t="shared" si="16"/>
        <v>6187.5</v>
      </c>
      <c r="W44" s="62">
        <f t="shared" si="16"/>
        <v>6187.5</v>
      </c>
      <c r="X44" s="62">
        <f t="shared" si="16"/>
        <v>6187.5</v>
      </c>
      <c r="Y44" s="62">
        <f t="shared" si="16"/>
        <v>6187.5</v>
      </c>
      <c r="Z44" s="62">
        <f t="shared" si="16"/>
        <v>6187.5</v>
      </c>
      <c r="AA44" s="64">
        <f t="shared" si="19"/>
        <v>74250</v>
      </c>
      <c r="AB44" s="64">
        <f>((F44-H44)/G44)*(2018-D44)+AA44</f>
        <v>74250</v>
      </c>
      <c r="AC44" s="65">
        <f>F44-AB44</f>
        <v>2925750</v>
      </c>
    </row>
    <row r="45" spans="1:29" s="54" customFormat="1" ht="24" hidden="1" thickTop="1" x14ac:dyDescent="0.35">
      <c r="A45" s="21" t="s">
        <v>51</v>
      </c>
      <c r="B45" s="22"/>
      <c r="C45" s="22"/>
      <c r="D45" s="61">
        <v>2010</v>
      </c>
      <c r="E45" s="61"/>
      <c r="F45" s="62">
        <f>83*150000</f>
        <v>12450000</v>
      </c>
      <c r="G45" s="63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4"/>
      <c r="U45" s="64"/>
      <c r="V45" s="64"/>
      <c r="W45" s="64"/>
      <c r="X45" s="64"/>
      <c r="Y45" s="64"/>
      <c r="Z45" s="64"/>
      <c r="AA45" s="64">
        <f t="shared" si="19"/>
        <v>0</v>
      </c>
      <c r="AB45" s="64"/>
      <c r="AC45" s="64"/>
    </row>
    <row r="46" spans="1:29" s="54" customFormat="1" ht="24" hidden="1" thickTop="1" x14ac:dyDescent="0.35">
      <c r="A46" s="21"/>
      <c r="B46" s="22"/>
      <c r="C46" s="22"/>
      <c r="D46" s="61"/>
      <c r="E46" s="61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4"/>
      <c r="U46" s="64"/>
      <c r="V46" s="64"/>
      <c r="W46" s="64"/>
      <c r="X46" s="64"/>
      <c r="Y46" s="64"/>
      <c r="Z46" s="64"/>
      <c r="AA46" s="64"/>
      <c r="AB46" s="64"/>
      <c r="AC46" s="64"/>
    </row>
    <row r="47" spans="1:29" s="54" customFormat="1" ht="24" hidden="1" thickTop="1" x14ac:dyDescent="0.35">
      <c r="A47" s="21"/>
      <c r="B47" s="22"/>
      <c r="C47" s="22"/>
      <c r="D47" s="61"/>
      <c r="E47" s="61"/>
      <c r="F47" s="66">
        <f>SUM(F41:F46)</f>
        <v>16706300</v>
      </c>
      <c r="G47" s="66">
        <f t="shared" ref="G47:AC47" si="20">SUM(G41:G46)</f>
        <v>55</v>
      </c>
      <c r="H47" s="66">
        <f t="shared" si="20"/>
        <v>42563</v>
      </c>
      <c r="I47" s="66">
        <f t="shared" si="20"/>
        <v>746242.2</v>
      </c>
      <c r="J47" s="66"/>
      <c r="K47" s="66"/>
      <c r="L47" s="66"/>
      <c r="M47" s="66"/>
      <c r="N47" s="66"/>
      <c r="O47" s="66">
        <f t="shared" si="20"/>
        <v>26916.449999999997</v>
      </c>
      <c r="P47" s="66">
        <f t="shared" si="20"/>
        <v>26916.449999999997</v>
      </c>
      <c r="Q47" s="66">
        <f t="shared" si="20"/>
        <v>26916.449999999997</v>
      </c>
      <c r="R47" s="66">
        <f t="shared" si="20"/>
        <v>26916.449999999997</v>
      </c>
      <c r="S47" s="66">
        <f t="shared" si="20"/>
        <v>26916.449999999997</v>
      </c>
      <c r="T47" s="66">
        <f t="shared" si="20"/>
        <v>26916.449999999997</v>
      </c>
      <c r="U47" s="66">
        <f t="shared" si="20"/>
        <v>26916.449999999997</v>
      </c>
      <c r="V47" s="66">
        <f t="shared" si="20"/>
        <v>26916.449999999997</v>
      </c>
      <c r="W47" s="66">
        <f t="shared" si="20"/>
        <v>26916.449999999997</v>
      </c>
      <c r="X47" s="66">
        <f t="shared" si="20"/>
        <v>26916.449999999997</v>
      </c>
      <c r="Y47" s="66">
        <f t="shared" si="20"/>
        <v>26916.449999999997</v>
      </c>
      <c r="Z47" s="66">
        <f t="shared" si="20"/>
        <v>26916.449999999997</v>
      </c>
      <c r="AA47" s="66">
        <f t="shared" si="20"/>
        <v>322997.40000000002</v>
      </c>
      <c r="AB47" s="66">
        <f t="shared" si="20"/>
        <v>1069239.6000000001</v>
      </c>
      <c r="AC47" s="66">
        <f t="shared" si="20"/>
        <v>3187060.4</v>
      </c>
    </row>
    <row r="48" spans="1:29" s="54" customFormat="1" ht="24.75" hidden="1" thickTop="1" thickBot="1" x14ac:dyDescent="0.4">
      <c r="A48" s="67"/>
      <c r="B48" s="68"/>
      <c r="C48" s="68"/>
      <c r="D48" s="69"/>
      <c r="E48" s="69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1"/>
      <c r="U48" s="71"/>
      <c r="V48" s="71"/>
      <c r="W48" s="71"/>
      <c r="X48" s="71"/>
      <c r="Y48" s="71"/>
      <c r="Z48" s="71"/>
      <c r="AA48" s="71"/>
      <c r="AB48" s="71"/>
      <c r="AC48" s="72"/>
    </row>
    <row r="49" spans="1:29" s="54" customFormat="1" ht="24" hidden="1" thickTop="1" x14ac:dyDescent="0.3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</row>
    <row r="50" spans="1:29" s="54" customFormat="1" ht="24" hidden="1" thickTop="1" x14ac:dyDescent="0.3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</row>
    <row r="51" spans="1:29" s="54" customFormat="1" ht="24" hidden="1" thickTop="1" x14ac:dyDescent="0.3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</row>
    <row r="52" spans="1:29" s="54" customFormat="1" ht="24" hidden="1" thickTop="1" x14ac:dyDescent="0.35">
      <c r="A52" s="92" t="s">
        <v>54</v>
      </c>
      <c r="B52" s="92"/>
      <c r="C52" s="92"/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2"/>
    </row>
    <row r="53" spans="1:29" s="54" customFormat="1" ht="24" hidden="1" thickTop="1" x14ac:dyDescent="0.35">
      <c r="A53" s="99">
        <v>47819</v>
      </c>
      <c r="B53" s="100"/>
      <c r="C53" s="100"/>
      <c r="D53" s="100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  <c r="AA53" s="100"/>
      <c r="AB53" s="100"/>
      <c r="AC53" s="101"/>
    </row>
    <row r="54" spans="1:29" s="54" customFormat="1" ht="24" hidden="1" thickTop="1" x14ac:dyDescent="0.35">
      <c r="A54" s="55" t="s">
        <v>40</v>
      </c>
      <c r="B54" s="56"/>
      <c r="C54" s="56"/>
      <c r="D54" s="57" t="s">
        <v>20</v>
      </c>
      <c r="E54" s="57"/>
      <c r="F54" s="58" t="s">
        <v>22</v>
      </c>
      <c r="G54" s="58" t="s">
        <v>41</v>
      </c>
      <c r="H54" s="58" t="s">
        <v>24</v>
      </c>
      <c r="I54" s="58" t="s">
        <v>42</v>
      </c>
      <c r="J54" s="58"/>
      <c r="K54" s="58"/>
      <c r="L54" s="58"/>
      <c r="M54" s="58"/>
      <c r="N54" s="58"/>
      <c r="O54" s="58" t="s">
        <v>3</v>
      </c>
      <c r="P54" s="58" t="s">
        <v>43</v>
      </c>
      <c r="Q54" s="58" t="s">
        <v>5</v>
      </c>
      <c r="R54" s="58" t="s">
        <v>44</v>
      </c>
      <c r="S54" s="58" t="s">
        <v>7</v>
      </c>
      <c r="T54" s="59" t="s">
        <v>8</v>
      </c>
      <c r="U54" s="59" t="s">
        <v>9</v>
      </c>
      <c r="V54" s="59" t="s">
        <v>10</v>
      </c>
      <c r="W54" s="59" t="s">
        <v>11</v>
      </c>
      <c r="X54" s="59" t="s">
        <v>12</v>
      </c>
      <c r="Y54" s="59" t="s">
        <v>13</v>
      </c>
      <c r="Z54" s="59" t="s">
        <v>14</v>
      </c>
      <c r="AA54" s="58" t="s">
        <v>45</v>
      </c>
      <c r="AB54" s="59" t="s">
        <v>46</v>
      </c>
      <c r="AC54" s="60" t="s">
        <v>16</v>
      </c>
    </row>
    <row r="55" spans="1:29" s="54" customFormat="1" ht="24" hidden="1" thickTop="1" x14ac:dyDescent="0.35">
      <c r="A55" s="21" t="s">
        <v>47</v>
      </c>
      <c r="B55" s="22"/>
      <c r="C55" s="22"/>
      <c r="D55" s="61">
        <v>2018</v>
      </c>
      <c r="E55" s="61"/>
      <c r="F55" s="62">
        <f>38000*23.85</f>
        <v>906300</v>
      </c>
      <c r="G55" s="63">
        <v>5</v>
      </c>
      <c r="H55" s="62">
        <f>F55*1%</f>
        <v>9063</v>
      </c>
      <c r="I55" s="62">
        <f>AB55-AA55</f>
        <v>717789.6</v>
      </c>
      <c r="J55" s="62"/>
      <c r="K55" s="62"/>
      <c r="L55" s="62"/>
      <c r="M55" s="62"/>
      <c r="N55" s="62"/>
      <c r="O55" s="62">
        <f>($F55-$H55)/$G55/12</f>
        <v>14953.949999999999</v>
      </c>
      <c r="P55" s="62">
        <f>($F55-$H55)/$G55/12</f>
        <v>14953.949999999999</v>
      </c>
      <c r="Q55" s="62">
        <f>($F55-$H55)/$G55/12</f>
        <v>14953.949999999999</v>
      </c>
      <c r="R55" s="62">
        <f>($F55-$H55)/$G55/12</f>
        <v>14953.949999999999</v>
      </c>
      <c r="S55" s="62">
        <f t="shared" ref="S55:Z58" si="21">($F55-$H55)/$G55/12</f>
        <v>14953.949999999999</v>
      </c>
      <c r="T55" s="62">
        <f t="shared" si="21"/>
        <v>14953.949999999999</v>
      </c>
      <c r="U55" s="62">
        <f t="shared" si="21"/>
        <v>14953.949999999999</v>
      </c>
      <c r="V55" s="62">
        <f t="shared" si="21"/>
        <v>14953.949999999999</v>
      </c>
      <c r="W55" s="62">
        <f t="shared" si="21"/>
        <v>14953.949999999999</v>
      </c>
      <c r="X55" s="62">
        <f t="shared" si="21"/>
        <v>14953.949999999999</v>
      </c>
      <c r="Y55" s="62">
        <f t="shared" si="21"/>
        <v>14953.949999999999</v>
      </c>
      <c r="Z55" s="62">
        <f t="shared" si="21"/>
        <v>14953.949999999999</v>
      </c>
      <c r="AA55" s="64">
        <f>+O55+P55+Q55+R55+S55+T55+U55+V55+W55+X55+Y55+Z55</f>
        <v>179447.40000000002</v>
      </c>
      <c r="AB55" s="64">
        <f>((F55-H55)/G55)*(2022-D55)+AA55</f>
        <v>897237</v>
      </c>
      <c r="AC55" s="65">
        <f>F55-AB55</f>
        <v>9063</v>
      </c>
    </row>
    <row r="56" spans="1:29" s="54" customFormat="1" ht="24" hidden="1" thickTop="1" x14ac:dyDescent="0.35">
      <c r="A56" s="21" t="s">
        <v>48</v>
      </c>
      <c r="B56" s="22"/>
      <c r="C56" s="22"/>
      <c r="D56" s="61">
        <v>2019</v>
      </c>
      <c r="E56" s="61"/>
      <c r="F56" s="62">
        <v>200000</v>
      </c>
      <c r="G56" s="63">
        <v>5</v>
      </c>
      <c r="H56" s="62">
        <f>F56*1%</f>
        <v>2000</v>
      </c>
      <c r="I56" s="62">
        <f t="shared" ref="I56:I57" si="22">AB56-AA56</f>
        <v>158400</v>
      </c>
      <c r="J56" s="62"/>
      <c r="K56" s="62"/>
      <c r="L56" s="62"/>
      <c r="M56" s="62"/>
      <c r="N56" s="62"/>
      <c r="O56" s="62">
        <f t="shared" ref="O56:R58" si="23">($F56-$H56)/$G56/12</f>
        <v>3300</v>
      </c>
      <c r="P56" s="62">
        <f t="shared" si="23"/>
        <v>3300</v>
      </c>
      <c r="Q56" s="62">
        <f t="shared" si="23"/>
        <v>3300</v>
      </c>
      <c r="R56" s="62">
        <f t="shared" si="23"/>
        <v>3300</v>
      </c>
      <c r="S56" s="62">
        <f t="shared" si="21"/>
        <v>3300</v>
      </c>
      <c r="T56" s="62">
        <f t="shared" si="21"/>
        <v>3300</v>
      </c>
      <c r="U56" s="62">
        <f t="shared" si="21"/>
        <v>3300</v>
      </c>
      <c r="V56" s="62">
        <f t="shared" si="21"/>
        <v>3300</v>
      </c>
      <c r="W56" s="62">
        <f t="shared" si="21"/>
        <v>3300</v>
      </c>
      <c r="X56" s="62">
        <f t="shared" si="21"/>
        <v>3300</v>
      </c>
      <c r="Y56" s="62">
        <f t="shared" si="21"/>
        <v>3300</v>
      </c>
      <c r="Z56" s="62">
        <f t="shared" si="21"/>
        <v>3300</v>
      </c>
      <c r="AA56" s="64">
        <f t="shared" ref="AA56:AA59" si="24">+O56+P56+Q56+R56+S56+T56+U56+V56+W56+X56+Y56+Z56</f>
        <v>39600</v>
      </c>
      <c r="AB56" s="64">
        <f>((F56-H56)/G56)*(2023-D56)+AA56</f>
        <v>198000</v>
      </c>
      <c r="AC56" s="65">
        <f>F56-AB56</f>
        <v>2000</v>
      </c>
    </row>
    <row r="57" spans="1:29" s="54" customFormat="1" ht="24" hidden="1" thickTop="1" x14ac:dyDescent="0.35">
      <c r="A57" s="21" t="s">
        <v>49</v>
      </c>
      <c r="B57" s="22"/>
      <c r="C57" s="22"/>
      <c r="D57" s="61">
        <v>2018</v>
      </c>
      <c r="E57" s="61"/>
      <c r="F57" s="62">
        <v>150000</v>
      </c>
      <c r="G57" s="63">
        <v>5</v>
      </c>
      <c r="H57" s="62">
        <f>F57*1%</f>
        <v>1500</v>
      </c>
      <c r="I57" s="62">
        <f t="shared" si="22"/>
        <v>118800</v>
      </c>
      <c r="J57" s="62"/>
      <c r="K57" s="62"/>
      <c r="L57" s="62"/>
      <c r="M57" s="62"/>
      <c r="N57" s="62"/>
      <c r="O57" s="62">
        <f t="shared" si="23"/>
        <v>2475</v>
      </c>
      <c r="P57" s="62">
        <f t="shared" si="23"/>
        <v>2475</v>
      </c>
      <c r="Q57" s="62">
        <f t="shared" si="23"/>
        <v>2475</v>
      </c>
      <c r="R57" s="62">
        <f t="shared" si="23"/>
        <v>2475</v>
      </c>
      <c r="S57" s="62">
        <f t="shared" si="21"/>
        <v>2475</v>
      </c>
      <c r="T57" s="62">
        <f t="shared" si="21"/>
        <v>2475</v>
      </c>
      <c r="U57" s="62">
        <f t="shared" si="21"/>
        <v>2475</v>
      </c>
      <c r="V57" s="62">
        <f t="shared" si="21"/>
        <v>2475</v>
      </c>
      <c r="W57" s="62">
        <f t="shared" si="21"/>
        <v>2475</v>
      </c>
      <c r="X57" s="62">
        <f t="shared" si="21"/>
        <v>2475</v>
      </c>
      <c r="Y57" s="62">
        <f t="shared" si="21"/>
        <v>2475</v>
      </c>
      <c r="Z57" s="62">
        <f t="shared" si="21"/>
        <v>2475</v>
      </c>
      <c r="AA57" s="64">
        <f t="shared" si="24"/>
        <v>29700</v>
      </c>
      <c r="AB57" s="64">
        <f>((F57-H57)/G57)*(2022-D57)+AA57</f>
        <v>148500</v>
      </c>
      <c r="AC57" s="65">
        <f>F57-AB57</f>
        <v>1500</v>
      </c>
    </row>
    <row r="58" spans="1:29" s="54" customFormat="1" ht="24" hidden="1" thickTop="1" x14ac:dyDescent="0.35">
      <c r="A58" s="21" t="s">
        <v>50</v>
      </c>
      <c r="B58" s="22"/>
      <c r="C58" s="22"/>
      <c r="D58" s="61">
        <v>2018</v>
      </c>
      <c r="E58" s="61"/>
      <c r="F58" s="62">
        <v>3000000</v>
      </c>
      <c r="G58" s="63">
        <v>40</v>
      </c>
      <c r="H58" s="62">
        <f>F58*1%</f>
        <v>30000</v>
      </c>
      <c r="I58" s="62"/>
      <c r="J58" s="62"/>
      <c r="K58" s="62"/>
      <c r="L58" s="62"/>
      <c r="M58" s="62"/>
      <c r="N58" s="62"/>
      <c r="O58" s="62">
        <f t="shared" si="23"/>
        <v>6187.5</v>
      </c>
      <c r="P58" s="62">
        <f t="shared" si="23"/>
        <v>6187.5</v>
      </c>
      <c r="Q58" s="62">
        <f t="shared" si="23"/>
        <v>6187.5</v>
      </c>
      <c r="R58" s="62">
        <f t="shared" si="23"/>
        <v>6187.5</v>
      </c>
      <c r="S58" s="62">
        <f t="shared" si="21"/>
        <v>6187.5</v>
      </c>
      <c r="T58" s="62">
        <f t="shared" si="21"/>
        <v>6187.5</v>
      </c>
      <c r="U58" s="62">
        <f t="shared" si="21"/>
        <v>6187.5</v>
      </c>
      <c r="V58" s="62">
        <f t="shared" si="21"/>
        <v>6187.5</v>
      </c>
      <c r="W58" s="62">
        <f t="shared" si="21"/>
        <v>6187.5</v>
      </c>
      <c r="X58" s="62">
        <f t="shared" si="21"/>
        <v>6187.5</v>
      </c>
      <c r="Y58" s="62">
        <f t="shared" si="21"/>
        <v>6187.5</v>
      </c>
      <c r="Z58" s="62">
        <f t="shared" si="21"/>
        <v>6187.5</v>
      </c>
      <c r="AA58" s="64">
        <f t="shared" si="24"/>
        <v>74250</v>
      </c>
      <c r="AB58" s="64">
        <f>((F58-H58)/G58)*(2018-D58)+AA58</f>
        <v>74250</v>
      </c>
      <c r="AC58" s="65">
        <f>F58-AB58</f>
        <v>2925750</v>
      </c>
    </row>
    <row r="59" spans="1:29" s="54" customFormat="1" ht="24" hidden="1" thickTop="1" x14ac:dyDescent="0.35">
      <c r="A59" s="21" t="s">
        <v>51</v>
      </c>
      <c r="B59" s="22"/>
      <c r="C59" s="22"/>
      <c r="D59" s="61">
        <v>2010</v>
      </c>
      <c r="E59" s="61"/>
      <c r="F59" s="62">
        <f>83*150000</f>
        <v>12450000</v>
      </c>
      <c r="G59" s="63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4"/>
      <c r="U59" s="64"/>
      <c r="V59" s="64"/>
      <c r="W59" s="64"/>
      <c r="X59" s="64"/>
      <c r="Y59" s="64"/>
      <c r="Z59" s="64"/>
      <c r="AA59" s="64">
        <f t="shared" si="24"/>
        <v>0</v>
      </c>
      <c r="AB59" s="64"/>
      <c r="AC59" s="64"/>
    </row>
    <row r="60" spans="1:29" s="54" customFormat="1" ht="24" hidden="1" thickTop="1" x14ac:dyDescent="0.35">
      <c r="A60" s="21"/>
      <c r="B60" s="22"/>
      <c r="C60" s="22"/>
      <c r="D60" s="61"/>
      <c r="E60" s="61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4"/>
      <c r="U60" s="64"/>
      <c r="V60" s="64"/>
      <c r="W60" s="64"/>
      <c r="X60" s="64"/>
      <c r="Y60" s="64"/>
      <c r="Z60" s="64"/>
      <c r="AA60" s="64"/>
      <c r="AB60" s="64"/>
      <c r="AC60" s="64"/>
    </row>
    <row r="61" spans="1:29" s="54" customFormat="1" ht="24" hidden="1" thickTop="1" x14ac:dyDescent="0.35">
      <c r="A61" s="21"/>
      <c r="B61" s="22"/>
      <c r="C61" s="22"/>
      <c r="D61" s="61"/>
      <c r="E61" s="61"/>
      <c r="F61" s="66">
        <f>SUM(F55:F60)</f>
        <v>16706300</v>
      </c>
      <c r="G61" s="66">
        <f t="shared" ref="G61:AC61" si="25">SUM(G55:G60)</f>
        <v>55</v>
      </c>
      <c r="H61" s="66">
        <f t="shared" si="25"/>
        <v>42563</v>
      </c>
      <c r="I61" s="66">
        <f t="shared" si="25"/>
        <v>994989.6</v>
      </c>
      <c r="J61" s="66"/>
      <c r="K61" s="66"/>
      <c r="L61" s="66"/>
      <c r="M61" s="66"/>
      <c r="N61" s="66"/>
      <c r="O61" s="66">
        <f t="shared" si="25"/>
        <v>26916.449999999997</v>
      </c>
      <c r="P61" s="66">
        <f t="shared" si="25"/>
        <v>26916.449999999997</v>
      </c>
      <c r="Q61" s="66">
        <f t="shared" si="25"/>
        <v>26916.449999999997</v>
      </c>
      <c r="R61" s="66">
        <f t="shared" si="25"/>
        <v>26916.449999999997</v>
      </c>
      <c r="S61" s="66">
        <f t="shared" si="25"/>
        <v>26916.449999999997</v>
      </c>
      <c r="T61" s="66">
        <f t="shared" si="25"/>
        <v>26916.449999999997</v>
      </c>
      <c r="U61" s="66">
        <f t="shared" si="25"/>
        <v>26916.449999999997</v>
      </c>
      <c r="V61" s="66">
        <f t="shared" si="25"/>
        <v>26916.449999999997</v>
      </c>
      <c r="W61" s="66">
        <f t="shared" si="25"/>
        <v>26916.449999999997</v>
      </c>
      <c r="X61" s="66">
        <f t="shared" si="25"/>
        <v>26916.449999999997</v>
      </c>
      <c r="Y61" s="66">
        <f t="shared" si="25"/>
        <v>26916.449999999997</v>
      </c>
      <c r="Z61" s="66">
        <f t="shared" si="25"/>
        <v>26916.449999999997</v>
      </c>
      <c r="AA61" s="66">
        <f t="shared" si="25"/>
        <v>322997.40000000002</v>
      </c>
      <c r="AB61" s="66">
        <f t="shared" si="25"/>
        <v>1317987</v>
      </c>
      <c r="AC61" s="66">
        <f t="shared" si="25"/>
        <v>2938313</v>
      </c>
    </row>
    <row r="62" spans="1:29" s="54" customFormat="1" ht="24.75" hidden="1" thickTop="1" thickBot="1" x14ac:dyDescent="0.4">
      <c r="A62" s="67"/>
      <c r="B62" s="68"/>
      <c r="C62" s="68"/>
      <c r="D62" s="69"/>
      <c r="E62" s="69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1"/>
      <c r="U62" s="71"/>
      <c r="V62" s="71"/>
      <c r="W62" s="71"/>
      <c r="X62" s="71"/>
      <c r="Y62" s="71"/>
      <c r="Z62" s="71"/>
      <c r="AA62" s="71"/>
      <c r="AB62" s="71"/>
      <c r="AC62" s="72"/>
    </row>
    <row r="63" spans="1:29" s="54" customFormat="1" ht="24" hidden="1" thickTop="1" x14ac:dyDescent="0.3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</row>
    <row r="64" spans="1:29" s="54" customFormat="1" ht="24" thickTop="1" x14ac:dyDescent="0.3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</row>
    <row r="65" spans="1:29" s="54" customFormat="1" ht="23.25" x14ac:dyDescent="0.3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</row>
    <row r="66" spans="1:29" s="54" customFormat="1" ht="23.25" x14ac:dyDescent="0.35">
      <c r="A66" s="73"/>
      <c r="B66" s="73"/>
      <c r="C66" s="73"/>
      <c r="D66" s="22"/>
      <c r="E66" s="74"/>
      <c r="F66" s="74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75"/>
      <c r="AC66" s="22"/>
    </row>
    <row r="67" spans="1:29" s="54" customFormat="1" ht="23.25" x14ac:dyDescent="0.35">
      <c r="A67" s="73"/>
      <c r="B67" s="73"/>
      <c r="C67" s="73"/>
      <c r="D67" s="22"/>
      <c r="E67" s="22"/>
      <c r="F67" s="74"/>
      <c r="G67" s="22"/>
      <c r="H67" s="22"/>
      <c r="I67" s="22"/>
      <c r="J67" s="22"/>
      <c r="K67" s="22"/>
      <c r="L67" s="22"/>
      <c r="M67" s="76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74"/>
      <c r="AA67" s="22"/>
      <c r="AB67" s="22"/>
      <c r="AC67" s="22"/>
    </row>
    <row r="68" spans="1:29" s="54" customFormat="1" ht="23.25" x14ac:dyDescent="0.35">
      <c r="A68" s="73"/>
      <c r="B68" s="73"/>
      <c r="C68" s="73"/>
      <c r="D68" s="22"/>
      <c r="E68" s="22"/>
      <c r="F68" s="22"/>
      <c r="G68" s="22"/>
      <c r="H68" s="22"/>
      <c r="I68" s="22"/>
      <c r="J68" s="22"/>
      <c r="K68" s="22"/>
      <c r="L68" s="77"/>
      <c r="M68" s="77"/>
      <c r="N68" s="77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74"/>
      <c r="AA68" s="22"/>
      <c r="AB68" s="22"/>
      <c r="AC68" s="22"/>
    </row>
    <row r="69" spans="1:29" s="54" customFormat="1" ht="23.25" x14ac:dyDescent="0.35">
      <c r="A69" s="73"/>
      <c r="B69" s="73"/>
      <c r="C69" s="73"/>
      <c r="D69" s="22"/>
      <c r="E69" s="22"/>
      <c r="F69" s="22"/>
      <c r="G69" s="22"/>
      <c r="H69" s="22"/>
      <c r="I69" s="22"/>
      <c r="J69" s="22"/>
      <c r="K69" s="22"/>
      <c r="L69" s="22"/>
      <c r="M69" s="76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</row>
    <row r="70" spans="1:29" s="54" customFormat="1" ht="24" thickBot="1" x14ac:dyDescent="0.4">
      <c r="A70" s="78"/>
      <c r="B70" s="78"/>
      <c r="C70" s="78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</row>
    <row r="71" spans="1:29" s="54" customFormat="1" ht="23.25" x14ac:dyDescent="0.35">
      <c r="A71" s="79"/>
      <c r="B71" s="79"/>
      <c r="C71" s="79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</row>
    <row r="72" spans="1:29" x14ac:dyDescent="0.25">
      <c r="AB72" s="80"/>
    </row>
    <row r="73" spans="1:29" x14ac:dyDescent="0.25">
      <c r="Z73" s="81"/>
    </row>
    <row r="74" spans="1:29" x14ac:dyDescent="0.25">
      <c r="Z74" s="82"/>
    </row>
  </sheetData>
  <mergeCells count="25">
    <mergeCell ref="A53:AC53"/>
    <mergeCell ref="A13:AC13"/>
    <mergeCell ref="A25:AC25"/>
    <mergeCell ref="A26:AC26"/>
    <mergeCell ref="A38:AC38"/>
    <mergeCell ref="A39:AC39"/>
    <mergeCell ref="A52:AC52"/>
    <mergeCell ref="A12:AC12"/>
    <mergeCell ref="R4:R5"/>
    <mergeCell ref="S4:S5"/>
    <mergeCell ref="T4:T5"/>
    <mergeCell ref="U4:U5"/>
    <mergeCell ref="V4:V5"/>
    <mergeCell ref="W4:W5"/>
    <mergeCell ref="Q4:Q5"/>
    <mergeCell ref="X4:X5"/>
    <mergeCell ref="Y4:Y5"/>
    <mergeCell ref="Z4:Z5"/>
    <mergeCell ref="AA4:AB4"/>
    <mergeCell ref="AC4:AC5"/>
    <mergeCell ref="A1:B3"/>
    <mergeCell ref="A4:I4"/>
    <mergeCell ref="N4:N5"/>
    <mergeCell ref="O4:O5"/>
    <mergeCell ref="P4:P5"/>
  </mergeCells>
  <pageMargins left="0.70866141732283472" right="0.70866141732283472" top="0.74803149606299213" bottom="0.74803149606299213" header="0.31496062992125984" footer="0.31496062992125984"/>
  <pageSetup scale="2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AUXILIAR ACTIVOS</vt:lpstr>
      <vt:lpstr>'AUXILIAR ACTIVOS'!Área_de_impresión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Rodriguez</dc:creator>
  <cp:lastModifiedBy>AXEL DARIO RIVERA MURILLO</cp:lastModifiedBy>
  <dcterms:created xsi:type="dcterms:W3CDTF">2023-09-26T14:47:31Z</dcterms:created>
  <dcterms:modified xsi:type="dcterms:W3CDTF">2023-10-06T11:23:54Z</dcterms:modified>
</cp:coreProperties>
</file>