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ThisWorkbook"/>
  <mc:AlternateContent xmlns:mc="http://schemas.openxmlformats.org/markup-compatibility/2006">
    <mc:Choice Requires="x15">
      <x15ac:absPath xmlns:x15ac="http://schemas.microsoft.com/office/spreadsheetml/2010/11/ac" url="C:\Users\Degonzalez\Documents\Asignaciones\Hojas de cotización de préstamos\Préstamos personales\"/>
    </mc:Choice>
  </mc:AlternateContent>
  <bookViews>
    <workbookView xWindow="10980" yWindow="1065" windowWidth="15480" windowHeight="7755"/>
  </bookViews>
  <sheets>
    <sheet name="calculadora" sheetId="12" r:id="rId1"/>
    <sheet name="Cotización" sheetId="8" state="veryHidden" r:id="rId2"/>
    <sheet name="Cotización-Análisis_personal" sheetId="5" state="veryHidden" r:id="rId3"/>
    <sheet name="PORTADA DE CARPETA" sheetId="10" state="veryHidden" r:id="rId4"/>
    <sheet name="Guía de uso " sheetId="9" state="veryHidden" r:id="rId5"/>
    <sheet name="Información_listas" sheetId="2" state="veryHidden" r:id="rId6"/>
  </sheets>
  <externalReferences>
    <externalReference r:id="rId7"/>
  </externalReferences>
  <definedNames>
    <definedName name="año_actual">'Cotización-Análisis_personal'!$K$16:$L$16</definedName>
    <definedName name="_xlnm.Print_Area" localSheetId="2">'Cotización-Análisis_personal'!$A$1:$M$222</definedName>
    <definedName name="_xlnm.Print_Area" localSheetId="3">'PORTADA DE CARPETA'!$A$1:$G$44</definedName>
    <definedName name="Cancela" localSheetId="0">[1]Información_listas!$G$20:$G$24</definedName>
    <definedName name="Cancela">Información_listas!$G$20:$G$24</definedName>
    <definedName name="Cancelaciones">Información_listas!$G$20:$G$23</definedName>
    <definedName name="Cargo" localSheetId="0">calculadora!$E$7</definedName>
    <definedName name="Cargo">Cotización!$C$16</definedName>
    <definedName name="categoria" localSheetId="0">'[1]Cotización-Análisis_personal'!$K$4:$M$4</definedName>
    <definedName name="categoria">'Cotización-Análisis_personal'!$K$4:$M$4</definedName>
    <definedName name="Categoría_trámite" localSheetId="0">[1]Información_listas!$H$15:$H$20</definedName>
    <definedName name="Categoría_trámite">Información_listas!$H$15:$H$20</definedName>
    <definedName name="Cédula" localSheetId="0">calculadora!#REF!</definedName>
    <definedName name="Cédula">Cotización!$C$10</definedName>
    <definedName name="clasif_elegir" localSheetId="0">calculadora!#REF!</definedName>
    <definedName name="clasif_elegir">Cotización!$K$10</definedName>
    <definedName name="Clasif_tipo_préstamo" localSheetId="0">[1]Información_listas!$E$5:$E$8</definedName>
    <definedName name="Clasif_tipo_préstamo">Información_listas!$E$5:$E$8</definedName>
    <definedName name="Edad" localSheetId="0">'[1]Cotización-Análisis_personal'!$F$12</definedName>
    <definedName name="Edad">'Cotización-Análisis_personal'!$F$12</definedName>
    <definedName name="edad1" localSheetId="0">calculadora!#REF!</definedName>
    <definedName name="edad1">Cotización!$C$14</definedName>
    <definedName name="Ejec_negocios">Información_listas!$F$20:$F$25</definedName>
    <definedName name="ejecutivod">Información_listas!$F$20:$F$25</definedName>
    <definedName name="ejecutivodd" localSheetId="0">[1]Información_listas!$D$31:$D$36</definedName>
    <definedName name="ejecutivodd">Información_listas!$D$31:$D$36</definedName>
    <definedName name="EJECUTIVOS">Información_listas!$I$22:$I$26</definedName>
    <definedName name="Empresa" localSheetId="0">[1]Información_listas!$C$5:$C$10</definedName>
    <definedName name="Empresa">Información_listas!$C$5:$C$10</definedName>
    <definedName name="empresa_anterior" localSheetId="0">calculadora!#REF!</definedName>
    <definedName name="empresa_anterior">Cotización!$C$24</definedName>
    <definedName name="empresas">Información_listas!$C$5:$C$9</definedName>
    <definedName name="EXCEPCIONES">Información_listas!$F$33:$F$47</definedName>
    <definedName name="fecha" localSheetId="0">'[1]Cotización-Análisis_personal'!#REF!</definedName>
    <definedName name="fecha" localSheetId="4">'Cotización-Análisis_personal'!#REF!</definedName>
    <definedName name="fecha">'Cotización-Análisis_personal'!#REF!</definedName>
    <definedName name="fecha_nac" localSheetId="0">calculadora!#REF!</definedName>
    <definedName name="fecha_nac">Cotización!$C$12</definedName>
    <definedName name="FECI" localSheetId="0">'[1]Cotización-Análisis_personal'!$C$25</definedName>
    <definedName name="FECI">'Cotización-Análisis_personal'!$C$25</definedName>
    <definedName name="Feci1" localSheetId="0">calculadora!#REF!</definedName>
    <definedName name="Feci1">Cotización!$F$30</definedName>
    <definedName name="Forma_pago" localSheetId="0">[1]Información_listas!$H$5:$H$8</definedName>
    <definedName name="Forma_pago">Información_listas!$H$5:$H$8</definedName>
    <definedName name="MENSUALIDAD2" localSheetId="0">ROUND(-PMT((calculadora!$E$12)/12,calculadora!$E$9,calculadora!$E$8)+IF(calculadora!$H$3=2,((calculadora!$E$12*(calculadora!$E$8/360))*30*INT(calculadora!$E$9/12))/calculadora!$E$9,0),2)</definedName>
    <definedName name="MENSUALIDAD2">ROUND(-PMT((Cotización!$F$31)/12,Cotización!$F$32,Cotización!A1048570)+IF(Cotización!$N$12=2,((Cotización!$F$31*(Cotización!A1048570/360))*30*INT(Cotización!$F$32/12))/Cotización!$F$32,0),2)</definedName>
    <definedName name="Mercado">Información_listas!$F$5:$F$9</definedName>
    <definedName name="mercado_obj" localSheetId="0">'[1]Cotización-Análisis_personal'!#REF!</definedName>
    <definedName name="mercado_obj" localSheetId="4">'Cotización-Análisis_personal'!#REF!</definedName>
    <definedName name="mercado_obj">'Cotización-Análisis_personal'!#REF!</definedName>
    <definedName name="No">Información_listas!$D$20</definedName>
    <definedName name="Nombre" localSheetId="0">calculadora!#REF!</definedName>
    <definedName name="Nombre">Cotización!$C$8</definedName>
    <definedName name="nombre_ejecnego" localSheetId="0">'[1]Cotización-Análisis_personal'!#REF!</definedName>
    <definedName name="nombre_ejecnego" localSheetId="4">'Cotización-Análisis_personal'!#REF!</definedName>
    <definedName name="nombre_ejecnego">'Cotización-Análisis_personal'!#REF!</definedName>
    <definedName name="Nuevo">Información_listas!$N$17:$N$25</definedName>
    <definedName name="num_colab" localSheetId="0">'[1]Cotización-Análisis_personal'!$C$12</definedName>
    <definedName name="num_colab">'Cotización-Análisis_personal'!$C$12</definedName>
    <definedName name="num_colab_ejec" localSheetId="0">'[1]Cotización-Análisis_personal'!#REF!</definedName>
    <definedName name="num_colab_ejec" localSheetId="4">'Cotización-Análisis_personal'!#REF!</definedName>
    <definedName name="num_colab_ejec">'Cotización-Análisis_personal'!#REF!</definedName>
    <definedName name="num_ente" localSheetId="0">'[1]Cotización-Análisis_personal'!$K$6</definedName>
    <definedName name="num_ente">'Cotización-Análisis_personal'!$K$6</definedName>
    <definedName name="opcion">Información_listas!#REF!</definedName>
    <definedName name="pago_elegir" localSheetId="0">calculadora!#REF!</definedName>
    <definedName name="pago_elegir">Cotización!$K$12</definedName>
    <definedName name="plazo_dic" localSheetId="0">calculadora!#REF!</definedName>
    <definedName name="plazo_dic">Cotización!$F$33</definedName>
    <definedName name="préstamo" localSheetId="0">'[1]Cotización-Análisis_personal'!#REF!</definedName>
    <definedName name="préstamo" localSheetId="4">'Cotización-Análisis_personal'!#REF!</definedName>
    <definedName name="préstamo">'Cotización-Análisis_personal'!#REF!</definedName>
    <definedName name="Propósito" localSheetId="0">[1]Información_listas!$I$5:$I$13</definedName>
    <definedName name="Propósito">Información_listas!$I$5:$I$13</definedName>
    <definedName name="propósito_prest" localSheetId="0">'[1]Cotización-Análisis_personal'!$B$58</definedName>
    <definedName name="propósito_prest">'Cotización-Análisis_personal'!$B$58</definedName>
    <definedName name="propositos" localSheetId="0">[1]Información_listas!$I$5:$I$14</definedName>
    <definedName name="propositos">Información_listas!$I$5:$I$14</definedName>
    <definedName name="recargo" localSheetId="0">'[1]Cotización-Análisis_personal'!$K$14</definedName>
    <definedName name="recargo">'Cotización-Análisis_personal'!$K$14</definedName>
    <definedName name="recargo1" localSheetId="0">calculadora!#REF!</definedName>
    <definedName name="recargo1">Cotización!$K$18</definedName>
    <definedName name="referencias">'Cotización-Análisis_personal'!$B$60</definedName>
    <definedName name="Refinanciamiento">Información_listas!$N$26:$N$35</definedName>
    <definedName name="salario" localSheetId="0">calculadora!#REF!</definedName>
    <definedName name="salario">Cotización!$K$22</definedName>
    <definedName name="Seguro" localSheetId="0">[1]Información_listas!$C$15:$C$17</definedName>
    <definedName name="Seguro">Información_listas!$C$15:$C$17</definedName>
    <definedName name="seguro_selección" localSheetId="0">#REF!</definedName>
    <definedName name="seguro_selección" localSheetId="4">#REF!</definedName>
    <definedName name="seguro_selección">#REF!</definedName>
    <definedName name="seguro_seleccionar" localSheetId="0">calculadora!#REF!</definedName>
    <definedName name="seguro_seleccionar">Cotización!$K$14</definedName>
    <definedName name="Seguro_vida">Información_listas!$G$5:$G$6</definedName>
    <definedName name="Sí">Información_listas!$D$19</definedName>
    <definedName name="tasa_banco" localSheetId="0">'[1]Cotización-Análisis_personal'!$C$23</definedName>
    <definedName name="tasa_banco">'Cotización-Análisis_personal'!$C$23</definedName>
    <definedName name="tasa1" localSheetId="0">calculadora!$E$10</definedName>
    <definedName name="tasa1">Cotización!$F$29</definedName>
    <definedName name="Tasas" localSheetId="0">[1]Información_listas!$D$15:$D$18</definedName>
    <definedName name="Tasas">Información_listas!$D$15:$D$18</definedName>
    <definedName name="tiempo_actual" localSheetId="0">calculadora!#REF!</definedName>
    <definedName name="tiempo_actual">Cotización!$C$20</definedName>
    <definedName name="tiempo_anterior" localSheetId="0">calculadora!#REF!</definedName>
    <definedName name="tiempo_anterior">Cotización!$C$22</definedName>
    <definedName name="tipo">Información_listas!$P$17:$P$18</definedName>
    <definedName name="Tipo_contacto" localSheetId="0">[1]Información_listas!$D$23:$D$26</definedName>
    <definedName name="Tipo_contacto">Información_listas!$D$23:$D$26</definedName>
    <definedName name="tipo_excepcion">'Cotización-Análisis_personal'!$I$89</definedName>
    <definedName name="Tipo_préstamo">Información_listas!$D$5:$D$8</definedName>
    <definedName name="tipo_Referencias" localSheetId="0">[1]Información_listas!$C$23:$C$26</definedName>
    <definedName name="tipo_Referencias">Información_listas!$C$23:$C$26</definedName>
    <definedName name="tipopago">Información_listas!$F$12:$F$13</definedName>
    <definedName name="trabajo" localSheetId="0">calculadora!#REF!</definedName>
    <definedName name="trabajo">Cotización!$C$18</definedName>
  </definedNames>
  <calcPr calcId="152511"/>
</workbook>
</file>

<file path=xl/calcChain.xml><?xml version="1.0" encoding="utf-8"?>
<calcChain xmlns="http://schemas.openxmlformats.org/spreadsheetml/2006/main">
  <c r="E11" i="12" l="1"/>
  <c r="F8" i="12" l="1"/>
  <c r="E10" i="12"/>
  <c r="F30" i="8"/>
  <c r="F32" i="8"/>
  <c r="F28" i="8"/>
  <c r="E12" i="12" l="1"/>
  <c r="L181" i="5"/>
  <c r="L182" i="5"/>
  <c r="L183" i="5"/>
  <c r="L184" i="5"/>
  <c r="L185" i="5"/>
  <c r="L186" i="5"/>
  <c r="L187" i="5"/>
  <c r="K181" i="5"/>
  <c r="K182" i="5"/>
  <c r="K183" i="5"/>
  <c r="K184" i="5"/>
  <c r="K185" i="5"/>
  <c r="K186" i="5"/>
  <c r="K187" i="5"/>
  <c r="J181" i="5"/>
  <c r="J182" i="5"/>
  <c r="J183" i="5"/>
  <c r="J184" i="5"/>
  <c r="J185" i="5"/>
  <c r="J186" i="5"/>
  <c r="J187" i="5"/>
  <c r="H181" i="5"/>
  <c r="H182" i="5"/>
  <c r="H183" i="5"/>
  <c r="H184" i="5"/>
  <c r="H185" i="5"/>
  <c r="H186" i="5"/>
  <c r="H187" i="5"/>
  <c r="G181" i="5"/>
  <c r="G182" i="5"/>
  <c r="G183" i="5"/>
  <c r="G184" i="5"/>
  <c r="G185" i="5"/>
  <c r="G186" i="5"/>
  <c r="G187" i="5"/>
  <c r="E181" i="5"/>
  <c r="E182" i="5"/>
  <c r="E183" i="5"/>
  <c r="E184" i="5"/>
  <c r="E185" i="5"/>
  <c r="E186" i="5"/>
  <c r="E187" i="5"/>
  <c r="C181" i="5"/>
  <c r="C182" i="5"/>
  <c r="C183" i="5"/>
  <c r="C184" i="5"/>
  <c r="C185" i="5"/>
  <c r="C186" i="5"/>
  <c r="C187" i="5"/>
  <c r="A181" i="5"/>
  <c r="A182" i="5"/>
  <c r="A183" i="5"/>
  <c r="A184" i="5"/>
  <c r="A185" i="5"/>
  <c r="A186" i="5"/>
  <c r="A187" i="5"/>
  <c r="L163" i="5"/>
  <c r="L164" i="5"/>
  <c r="L165" i="5"/>
  <c r="L166" i="5"/>
  <c r="L167" i="5"/>
  <c r="L168" i="5"/>
  <c r="L169" i="5"/>
  <c r="L170" i="5"/>
  <c r="J163" i="5"/>
  <c r="J164" i="5"/>
  <c r="J165" i="5"/>
  <c r="J166" i="5"/>
  <c r="J167" i="5"/>
  <c r="J168" i="5"/>
  <c r="J169" i="5"/>
  <c r="J170" i="5"/>
  <c r="H163" i="5"/>
  <c r="H164" i="5"/>
  <c r="H165" i="5"/>
  <c r="H166" i="5"/>
  <c r="H167" i="5"/>
  <c r="H168" i="5"/>
  <c r="H169" i="5"/>
  <c r="H170" i="5"/>
  <c r="G163" i="5"/>
  <c r="G164" i="5"/>
  <c r="G165" i="5"/>
  <c r="G166" i="5"/>
  <c r="G167" i="5"/>
  <c r="G168" i="5"/>
  <c r="G169" i="5"/>
  <c r="G170" i="5"/>
  <c r="E163" i="5"/>
  <c r="E164" i="5"/>
  <c r="E165" i="5"/>
  <c r="E166" i="5"/>
  <c r="E167" i="5"/>
  <c r="E168" i="5"/>
  <c r="E169" i="5"/>
  <c r="E170" i="5"/>
  <c r="C163" i="5"/>
  <c r="C164" i="5"/>
  <c r="C165" i="5"/>
  <c r="C166" i="5"/>
  <c r="C167" i="5"/>
  <c r="C168" i="5"/>
  <c r="C169" i="5"/>
  <c r="C170" i="5"/>
  <c r="A163" i="5"/>
  <c r="A164" i="5"/>
  <c r="A165" i="5"/>
  <c r="A166" i="5"/>
  <c r="A167" i="5"/>
  <c r="A168" i="5"/>
  <c r="A169" i="5"/>
  <c r="A170" i="5"/>
  <c r="F10" i="5"/>
  <c r="C10" i="5"/>
  <c r="L179" i="5"/>
  <c r="L180" i="5"/>
  <c r="K179" i="5"/>
  <c r="K180" i="5"/>
  <c r="J179" i="5"/>
  <c r="J180" i="5"/>
  <c r="H179" i="5"/>
  <c r="H180" i="5"/>
  <c r="G179" i="5"/>
  <c r="G180" i="5"/>
  <c r="E179" i="5"/>
  <c r="E180" i="5"/>
  <c r="C179" i="5"/>
  <c r="C180" i="5"/>
  <c r="A179" i="5"/>
  <c r="A180" i="5"/>
  <c r="L158" i="5"/>
  <c r="L159" i="5"/>
  <c r="L160" i="5"/>
  <c r="L161" i="5"/>
  <c r="L162" i="5"/>
  <c r="J158" i="5"/>
  <c r="J159" i="5"/>
  <c r="J160" i="5"/>
  <c r="J161" i="5"/>
  <c r="J162" i="5"/>
  <c r="H158" i="5"/>
  <c r="H159" i="5"/>
  <c r="H160" i="5"/>
  <c r="H161" i="5"/>
  <c r="H162" i="5"/>
  <c r="G158" i="5"/>
  <c r="G159" i="5"/>
  <c r="G160" i="5"/>
  <c r="G161" i="5"/>
  <c r="G162" i="5"/>
  <c r="E158" i="5"/>
  <c r="E159" i="5"/>
  <c r="E160" i="5"/>
  <c r="E161" i="5"/>
  <c r="E162" i="5"/>
  <c r="C158" i="5"/>
  <c r="C159" i="5"/>
  <c r="C160" i="5"/>
  <c r="C161" i="5"/>
  <c r="C162" i="5"/>
  <c r="A158" i="5"/>
  <c r="A159" i="5"/>
  <c r="A160" i="5"/>
  <c r="A161" i="5"/>
  <c r="A162" i="5"/>
  <c r="K118" i="5"/>
  <c r="K115" i="5"/>
  <c r="F29" i="8"/>
  <c r="C212" i="5" l="1"/>
  <c r="A25" i="10"/>
  <c r="A26" i="8"/>
  <c r="L8" i="5"/>
  <c r="C23" i="5" l="1"/>
  <c r="C137" i="5" s="1"/>
  <c r="C14" i="8"/>
  <c r="C29" i="5"/>
  <c r="C143" i="5" s="1"/>
  <c r="F31" i="8" l="1"/>
  <c r="F35" i="8" l="1"/>
  <c r="E13" i="12" s="1"/>
  <c r="C25" i="5"/>
  <c r="C139" i="5" s="1"/>
  <c r="C21" i="5"/>
  <c r="C135" i="5" s="1"/>
  <c r="E14" i="12" l="1"/>
  <c r="C27" i="5"/>
  <c r="G24" i="10" l="1"/>
  <c r="G6" i="10"/>
  <c r="B4" i="10"/>
  <c r="A43" i="10"/>
  <c r="A42" i="10"/>
  <c r="A41" i="10"/>
  <c r="A40" i="10"/>
  <c r="A39" i="10"/>
  <c r="A38" i="10"/>
  <c r="A36" i="10"/>
  <c r="C24" i="10"/>
  <c r="G5" i="10"/>
  <c r="B5" i="10"/>
  <c r="B203" i="5"/>
  <c r="F59" i="8"/>
  <c r="L120" i="5"/>
  <c r="L74" i="5"/>
  <c r="K74" i="5"/>
  <c r="J74" i="5"/>
  <c r="J57" i="5"/>
  <c r="L178" i="5"/>
  <c r="K178" i="5"/>
  <c r="K188" i="5" s="1"/>
  <c r="J178" i="5"/>
  <c r="H178" i="5"/>
  <c r="G178" i="5"/>
  <c r="E178" i="5"/>
  <c r="C178" i="5"/>
  <c r="A178" i="5"/>
  <c r="L157" i="5"/>
  <c r="J157" i="5"/>
  <c r="H157" i="5"/>
  <c r="G157" i="5"/>
  <c r="E157" i="5"/>
  <c r="C157" i="5"/>
  <c r="C172" i="5"/>
  <c r="A157" i="5"/>
  <c r="L220" i="5"/>
  <c r="C222" i="5"/>
  <c r="C220" i="5"/>
  <c r="L188" i="5" l="1"/>
  <c r="J188" i="5"/>
  <c r="J171" i="5"/>
  <c r="L171" i="5"/>
  <c r="L57" i="5"/>
  <c r="H76" i="5" s="1"/>
  <c r="K78" i="5" s="1"/>
  <c r="B78" i="5"/>
  <c r="B192" i="5" s="1"/>
  <c r="C141" i="5" l="1"/>
  <c r="C12" i="5" l="1"/>
  <c r="F12" i="5" l="1"/>
  <c r="F126" i="5" s="1"/>
  <c r="C126" i="5"/>
  <c r="H190" i="5"/>
  <c r="K192" i="5" l="1"/>
  <c r="C122" i="5"/>
  <c r="G124" i="5" l="1"/>
  <c r="G129" i="5"/>
  <c r="I129" i="5" s="1"/>
  <c r="C120" i="5"/>
  <c r="L94" i="5" l="1"/>
  <c r="L208" i="5" s="1"/>
  <c r="G94" i="5"/>
  <c r="G4" i="5"/>
  <c r="K14" i="5"/>
  <c r="K126" i="5" s="1"/>
  <c r="K12" i="5"/>
  <c r="K124" i="5" s="1"/>
  <c r="K10" i="5"/>
  <c r="K122" i="5" s="1"/>
  <c r="C16" i="5"/>
  <c r="C14" i="5"/>
  <c r="C8" i="5"/>
  <c r="C6" i="5"/>
  <c r="C4" i="5"/>
  <c r="E39" i="8"/>
  <c r="H23" i="5" s="1"/>
  <c r="H137" i="5" s="1"/>
  <c r="E38" i="8"/>
  <c r="H21" i="5" s="1"/>
  <c r="H135" i="5" s="1"/>
  <c r="C37" i="5"/>
  <c r="C151" i="5" s="1"/>
  <c r="A94" i="5" l="1"/>
  <c r="A208" i="5" s="1"/>
  <c r="J94" i="5"/>
  <c r="J208" i="5" s="1"/>
  <c r="M14" i="8"/>
  <c r="H37" i="5"/>
  <c r="H151" i="5" s="1"/>
  <c r="M12" i="8"/>
  <c r="F33" i="8" s="1"/>
  <c r="E40" i="8" s="1"/>
  <c r="H39" i="5"/>
  <c r="H153" i="5" s="1"/>
  <c r="C31" i="5" l="1"/>
  <c r="C145" i="5" s="1"/>
  <c r="H35" i="5"/>
  <c r="H149" i="5" s="1"/>
  <c r="E42" i="8" l="1"/>
  <c r="H29" i="5" s="1"/>
  <c r="H143" i="5" s="1"/>
  <c r="E41" i="8"/>
  <c r="H27" i="5" s="1"/>
  <c r="H141" i="5" s="1"/>
  <c r="E44" i="8"/>
  <c r="C33" i="5" s="1"/>
  <c r="C147" i="5" s="1"/>
  <c r="E46" i="8" l="1"/>
  <c r="H33" i="5" s="1"/>
  <c r="H147" i="5" s="1"/>
  <c r="E48" i="8"/>
  <c r="E61" i="8" l="1"/>
  <c r="C35" i="5"/>
  <c r="C130" i="5"/>
  <c r="C128" i="5"/>
  <c r="C124" i="5"/>
  <c r="G118" i="5"/>
  <c r="C118" i="5"/>
  <c r="B76" i="5" l="1"/>
  <c r="B80" i="5" s="1"/>
  <c r="B194" i="5" s="1"/>
  <c r="C149" i="5"/>
  <c r="B190" i="5" l="1"/>
  <c r="G208" i="5"/>
  <c r="H78" i="5"/>
  <c r="H80" i="5" s="1"/>
  <c r="K24" i="8" l="1"/>
  <c r="K80" i="5"/>
  <c r="K76" i="5"/>
  <c r="K190" i="5" s="1"/>
  <c r="H192" i="5"/>
  <c r="D94" i="5"/>
  <c r="D208" i="5" s="1"/>
  <c r="K194" i="5" l="1"/>
  <c r="H194" i="5"/>
  <c r="E45" i="8" l="1"/>
  <c r="H31" i="5" s="1"/>
  <c r="H145" i="5" s="1"/>
</calcChain>
</file>

<file path=xl/comments1.xml><?xml version="1.0" encoding="utf-8"?>
<comments xmlns="http://schemas.openxmlformats.org/spreadsheetml/2006/main">
  <authors>
    <author>Elisa</author>
    <author>legutierrez</author>
  </authors>
  <commentList>
    <comment ref="I8" authorId="0" shapeId="0">
      <text>
        <r>
          <rPr>
            <b/>
            <sz val="10"/>
            <color indexed="81"/>
            <rFont val="Tahoma"/>
            <family val="2"/>
          </rPr>
          <t>Escribir fecha en orden de mm/dd/aaaa</t>
        </r>
      </text>
    </comment>
    <comment ref="A12" authorId="0" shapeId="0">
      <text>
        <r>
          <rPr>
            <b/>
            <sz val="10"/>
            <color indexed="81"/>
            <rFont val="Tahoma"/>
            <family val="2"/>
          </rPr>
          <t>Escribir fecha en orden de mm/dd/aaaa</t>
        </r>
      </text>
    </comment>
    <comment ref="E12" authorId="1" shapeId="0">
      <text>
        <r>
          <rPr>
            <b/>
            <sz val="9"/>
            <color indexed="81"/>
            <rFont val="Tahoma"/>
            <family val="2"/>
          </rPr>
          <t>SEXO: COLOCAR "F" O "M" PARA EL CALCULO DEL FECI</t>
        </r>
      </text>
    </comment>
  </commentList>
</comments>
</file>

<file path=xl/comments2.xml><?xml version="1.0" encoding="utf-8"?>
<comments xmlns="http://schemas.openxmlformats.org/spreadsheetml/2006/main">
  <authors>
    <author>Elisa</author>
  </authors>
  <commentList>
    <comment ref="A12" authorId="0" shapeId="0">
      <text>
        <r>
          <rPr>
            <sz val="10"/>
            <color indexed="81"/>
            <rFont val="Tahoma"/>
            <family val="2"/>
          </rPr>
          <t xml:space="preserve">Escribir fecha en orden de </t>
        </r>
        <r>
          <rPr>
            <b/>
            <sz val="10"/>
            <color indexed="81"/>
            <rFont val="Tahoma"/>
            <family val="2"/>
          </rPr>
          <t>mm/dd/aaaa</t>
        </r>
      </text>
    </comment>
    <comment ref="F37" authorId="0" shapeId="0">
      <text>
        <r>
          <rPr>
            <b/>
            <sz val="9"/>
            <color indexed="81"/>
            <rFont val="Tahoma"/>
            <family val="2"/>
          </rPr>
          <t>Si Seguro de vida = General de seguros aparecerá un 1, si es Otras aseguradoras, se mostrará un 2, y si no se ha elegido opción, 0.</t>
        </r>
      </text>
    </comment>
    <comment ref="F39" authorId="0" shapeId="0">
      <text>
        <r>
          <rPr>
            <b/>
            <sz val="9"/>
            <color indexed="81"/>
            <rFont val="Tahoma"/>
            <family val="2"/>
          </rPr>
          <t xml:space="preserve">Si el pago es por descuento directo = 1; si es cargo a cuenta =2, si es pago voluntario =3; si no se ha elegido opción de forma de pago, aparece  0.
</t>
        </r>
      </text>
    </comment>
    <comment ref="F151" authorId="0" shapeId="0">
      <text>
        <r>
          <rPr>
            <b/>
            <sz val="9"/>
            <color indexed="81"/>
            <rFont val="Tahoma"/>
            <family val="2"/>
          </rPr>
          <t>Si Seguro de vida = General de seguros aparecerá un 1, si es Otras aseguradoras, se mostrará un 2, y si no se ha elegido opción, 0.</t>
        </r>
      </text>
    </comment>
    <comment ref="F153" authorId="0" shapeId="0">
      <text>
        <r>
          <rPr>
            <b/>
            <sz val="9"/>
            <color indexed="81"/>
            <rFont val="Tahoma"/>
            <family val="2"/>
          </rPr>
          <t xml:space="preserve">Si el pago es por descuento directo = 1; si es cargo a cuenta =2, si es pago voluntario =3; si no se ha elegido opción de forma de pago, aparece  0.
</t>
        </r>
      </text>
    </comment>
  </commentList>
</comments>
</file>

<file path=xl/sharedStrings.xml><?xml version="1.0" encoding="utf-8"?>
<sst xmlns="http://schemas.openxmlformats.org/spreadsheetml/2006/main" count="421" uniqueCount="254">
  <si>
    <t>Cédula</t>
  </si>
  <si>
    <t>Trabaja en</t>
  </si>
  <si>
    <t>Posición</t>
  </si>
  <si>
    <t>Edad</t>
  </si>
  <si>
    <t>Seguro de vida</t>
  </si>
  <si>
    <t>Forma de pago</t>
  </si>
  <si>
    <t>Salario</t>
  </si>
  <si>
    <t>Capacidad</t>
  </si>
  <si>
    <t>%</t>
  </si>
  <si>
    <t>Sin recargo</t>
  </si>
  <si>
    <t>Descuento directo</t>
  </si>
  <si>
    <t>Cargo a cuenta</t>
  </si>
  <si>
    <t>Mercado</t>
  </si>
  <si>
    <t>Producto</t>
  </si>
  <si>
    <t>Acreedor</t>
  </si>
  <si>
    <t>Mensualidad</t>
  </si>
  <si>
    <t>Cancela</t>
  </si>
  <si>
    <t>Límite/Monto</t>
  </si>
  <si>
    <t>Auto</t>
  </si>
  <si>
    <t>Propósito:</t>
  </si>
  <si>
    <t>Empresa</t>
  </si>
  <si>
    <t>Tipo_préstamo</t>
  </si>
  <si>
    <t>Clasif_tipo_préstamo</t>
  </si>
  <si>
    <t>Seguro_vida</t>
  </si>
  <si>
    <t>Forma_pago</t>
  </si>
  <si>
    <t>Banco General</t>
  </si>
  <si>
    <t>Personal</t>
  </si>
  <si>
    <t>Nuevo</t>
  </si>
  <si>
    <t>Mercado objetivo</t>
  </si>
  <si>
    <t>BG Valores</t>
  </si>
  <si>
    <t>Refinanciamiento</t>
  </si>
  <si>
    <t>Mercado no revisado</t>
  </si>
  <si>
    <t>Con recargo</t>
  </si>
  <si>
    <t>General de Seguros</t>
  </si>
  <si>
    <t>Prendario</t>
  </si>
  <si>
    <t>Traspaso</t>
  </si>
  <si>
    <t>Mercado por revisar</t>
  </si>
  <si>
    <t>Propósito</t>
  </si>
  <si>
    <t>Reparaciones</t>
  </si>
  <si>
    <t>Remodelación y/o Mejoras a la Vivienda</t>
  </si>
  <si>
    <t>Compra de Vehículo</t>
  </si>
  <si>
    <t>Gastos Médicos</t>
  </si>
  <si>
    <t>Compra de Muebles y Enseres</t>
  </si>
  <si>
    <t>Vacaciones y Entretenimiento</t>
  </si>
  <si>
    <t>Consolidación de Deudas</t>
  </si>
  <si>
    <t>Otros Fines de Consumo</t>
  </si>
  <si>
    <t>Datos del Préstamo:</t>
  </si>
  <si>
    <t>Tasa a cobrar</t>
  </si>
  <si>
    <t>Gastos:</t>
  </si>
  <si>
    <t>Timbres</t>
  </si>
  <si>
    <t>Notaría</t>
  </si>
  <si>
    <t>Monto a Prestar</t>
  </si>
  <si>
    <t>Tasa del Banco</t>
  </si>
  <si>
    <t>F.E.C.I.</t>
  </si>
  <si>
    <t>Total</t>
  </si>
  <si>
    <t>Prima neta Seguro</t>
  </si>
  <si>
    <t>5% de Seguro</t>
  </si>
  <si>
    <t>Excepción:</t>
  </si>
  <si>
    <t>Resumen de Excepciones</t>
  </si>
  <si>
    <t>Tasa</t>
  </si>
  <si>
    <t>Seguro</t>
  </si>
  <si>
    <t>Tasas</t>
  </si>
  <si>
    <t>Tabla de Cálculo actuariales</t>
  </si>
  <si>
    <t>Años</t>
  </si>
  <si>
    <t>Costo x Mil</t>
  </si>
  <si>
    <t>Plazo + diciembre</t>
  </si>
  <si>
    <t>Ejec_negocios</t>
  </si>
  <si>
    <t>Karen Reece</t>
  </si>
  <si>
    <t>Cristian García</t>
  </si>
  <si>
    <t>Yahaira De La Cruz</t>
  </si>
  <si>
    <t>Categoría de trámite</t>
  </si>
  <si>
    <t xml:space="preserve">N°. Ente </t>
  </si>
  <si>
    <t xml:space="preserve">Años de servicio anterior </t>
  </si>
  <si>
    <t>N°. Colaborador</t>
  </si>
  <si>
    <t>Recargo seguro vida</t>
  </si>
  <si>
    <t>Clasificación préstamo</t>
  </si>
  <si>
    <t>Forma de Pago</t>
  </si>
  <si>
    <t xml:space="preserve"> </t>
  </si>
  <si>
    <t>Categoría_trámite</t>
  </si>
  <si>
    <t>C1</t>
  </si>
  <si>
    <t>C2</t>
  </si>
  <si>
    <t>C3</t>
  </si>
  <si>
    <t>C4</t>
  </si>
  <si>
    <t>C5</t>
  </si>
  <si>
    <t>Años servicio actual</t>
  </si>
  <si>
    <t xml:space="preserve">Nombre Aprueba </t>
  </si>
  <si>
    <t xml:space="preserve">Resumen de Condiciones de Aprobación </t>
  </si>
  <si>
    <t>Abona</t>
  </si>
  <si>
    <t>No Cancela</t>
  </si>
  <si>
    <t>Profuturo</t>
  </si>
  <si>
    <t>Leonides Gutiérrez</t>
  </si>
  <si>
    <t>Oferta Finanzas Generales</t>
  </si>
  <si>
    <t>Buenas</t>
  </si>
  <si>
    <t>Regulares</t>
  </si>
  <si>
    <t>Mayores</t>
  </si>
  <si>
    <t>tipo_Referencias</t>
  </si>
  <si>
    <t>Tipo_contacto</t>
  </si>
  <si>
    <t>Teléfono</t>
  </si>
  <si>
    <t>Correo</t>
  </si>
  <si>
    <t>Atención directa</t>
  </si>
  <si>
    <t>Tipo de Contacto</t>
  </si>
  <si>
    <t>N° de cotizaciones</t>
  </si>
  <si>
    <t>Elegir</t>
  </si>
  <si>
    <t>Xochil Ortega</t>
  </si>
  <si>
    <t>Elegir una opción</t>
  </si>
  <si>
    <t>Plazo</t>
  </si>
  <si>
    <t xml:space="preserve">Forma pago </t>
  </si>
  <si>
    <t>Capacidad de pago</t>
  </si>
  <si>
    <t>Fecha de nacimiento</t>
  </si>
  <si>
    <t>Otras Aseguradoras</t>
  </si>
  <si>
    <t xml:space="preserve">Seguro </t>
  </si>
  <si>
    <t xml:space="preserve">Fecha </t>
  </si>
  <si>
    <t>Cotización</t>
  </si>
  <si>
    <t>FECI:</t>
  </si>
  <si>
    <t>Mensualidad:</t>
  </si>
  <si>
    <t xml:space="preserve">Nombre del cliente: </t>
  </si>
  <si>
    <t>Cédula:</t>
  </si>
  <si>
    <t>Tasa:</t>
  </si>
  <si>
    <t>Tasa a cobrar:</t>
  </si>
  <si>
    <t>Monto a Prestar:</t>
  </si>
  <si>
    <t>Plazo:</t>
  </si>
  <si>
    <t>Menos</t>
  </si>
  <si>
    <t>Aproximado a recibir</t>
  </si>
  <si>
    <t>Neto aproximado a recibir</t>
  </si>
  <si>
    <t>Fecha de Nacimiento</t>
  </si>
  <si>
    <t xml:space="preserve">Fecha de cotización </t>
  </si>
  <si>
    <t>Edad:</t>
  </si>
  <si>
    <t>Forma de Pago:</t>
  </si>
  <si>
    <t>Prima Neta</t>
  </si>
  <si>
    <t>5% de seguro</t>
  </si>
  <si>
    <t>Seguro de vida:</t>
  </si>
  <si>
    <t>Recargo seguro de vida</t>
  </si>
  <si>
    <t>Posición:</t>
  </si>
  <si>
    <t>Ingreso Mensual</t>
  </si>
  <si>
    <t>Plazo + diciembre:</t>
  </si>
  <si>
    <t>Seguro de vida-con recargo</t>
  </si>
  <si>
    <t>Seguro de vida-sin recargo</t>
  </si>
  <si>
    <t>Aprox. a recibir</t>
  </si>
  <si>
    <t>Seg. Vida-sin recargo</t>
  </si>
  <si>
    <t>Seg. Vida-con recargo</t>
  </si>
  <si>
    <t>Prima neta con recargo</t>
  </si>
  <si>
    <t xml:space="preserve">Préstamo Personal </t>
  </si>
  <si>
    <t>Préstamo Personal - Comité de Crédito</t>
  </si>
  <si>
    <t>Préstamo Personal - Capital Humano</t>
  </si>
  <si>
    <t>Nombre del ejecutivo</t>
  </si>
  <si>
    <t>Firma del ejecutivo</t>
  </si>
  <si>
    <t>Fecha del análisis</t>
  </si>
  <si>
    <t>De estar de acuerdo con la cotización, deberá firmar la misma y adjuntar a los documentos para aplicar al préstamo.</t>
  </si>
  <si>
    <t xml:space="preserve">Firma del colaborador </t>
  </si>
  <si>
    <t>Para uso del colaborador:</t>
  </si>
  <si>
    <t>Tiempo de servicio actual:</t>
  </si>
  <si>
    <t>Tiempo de servicio anterior:</t>
  </si>
  <si>
    <t>Lugar de trabajo anterior:</t>
  </si>
  <si>
    <t>Lugar</t>
  </si>
  <si>
    <t>Nombre del cliente</t>
  </si>
  <si>
    <t xml:space="preserve">Trabaja en </t>
  </si>
  <si>
    <t>Trabaja en:</t>
  </si>
  <si>
    <t>saldo</t>
  </si>
  <si>
    <t>Pagos</t>
  </si>
  <si>
    <t>Letra</t>
  </si>
  <si>
    <t xml:space="preserve">Menos: Cancelaciones </t>
  </si>
  <si>
    <t xml:space="preserve">Total de cancelaciones </t>
  </si>
  <si>
    <t xml:space="preserve">No. de colaborador </t>
  </si>
  <si>
    <t xml:space="preserve">Plazo </t>
  </si>
  <si>
    <t xml:space="preserve">Cancelaciones </t>
  </si>
  <si>
    <t xml:space="preserve">Neto a Recibir </t>
  </si>
  <si>
    <t>Pagos mensuales anteriores</t>
  </si>
  <si>
    <t>Mensualidad préstamo FG</t>
  </si>
  <si>
    <t xml:space="preserve">Condición final del cliente </t>
  </si>
  <si>
    <t>Referencias:</t>
  </si>
  <si>
    <t>Condición actual del cliente:</t>
  </si>
  <si>
    <t xml:space="preserve">Monto </t>
  </si>
  <si>
    <t>N.E. ant.</t>
  </si>
  <si>
    <t>N.E. act.</t>
  </si>
  <si>
    <t xml:space="preserve">Fecha de aprobación </t>
  </si>
  <si>
    <t xml:space="preserve">Firma aprueba </t>
  </si>
  <si>
    <t>Observaciones</t>
  </si>
  <si>
    <t>Ejecutivo de SB</t>
  </si>
  <si>
    <t>Comité de Crédito</t>
  </si>
  <si>
    <t xml:space="preserve">Fecha de nacimiento </t>
  </si>
  <si>
    <t xml:space="preserve">No tiene referencias </t>
  </si>
  <si>
    <t>Otra Cía. de seguro:</t>
  </si>
  <si>
    <t>Leonides Gutierrez</t>
  </si>
  <si>
    <t xml:space="preserve">Abono </t>
  </si>
  <si>
    <t xml:space="preserve">Capacidad de pago </t>
  </si>
  <si>
    <t xml:space="preserve">Capacidad de pago y continuidad laboral </t>
  </si>
  <si>
    <t xml:space="preserve">Capacidad de pago y nivel de endeudamiento </t>
  </si>
  <si>
    <t xml:space="preserve">Continuidad laboral </t>
  </si>
  <si>
    <t xml:space="preserve">Estabilidad laboral </t>
  </si>
  <si>
    <t xml:space="preserve">Estabilidad y continuidad laboral </t>
  </si>
  <si>
    <t xml:space="preserve">Financiamiento </t>
  </si>
  <si>
    <t xml:space="preserve">Forma de pago </t>
  </si>
  <si>
    <t xml:space="preserve">Nivel de endeudamiento </t>
  </si>
  <si>
    <t xml:space="preserve">Referencias de crédito </t>
  </si>
  <si>
    <t xml:space="preserve">Refinanciamiento anticipado </t>
  </si>
  <si>
    <t xml:space="preserve">Seguro de vida </t>
  </si>
  <si>
    <t>Estudios</t>
  </si>
  <si>
    <t>OK</t>
  </si>
  <si>
    <t>EXCEPCION *</t>
  </si>
  <si>
    <t xml:space="preserve">CHECK LIST DE CONTROL Y SEGUIMIENTO
PRESTAMOS DE EMPLEADOS </t>
  </si>
  <si>
    <t>N/A</t>
  </si>
  <si>
    <t xml:space="preserve">Cliente:                                                                                           </t>
  </si>
  <si>
    <t>Clave de Eskema:</t>
  </si>
  <si>
    <t xml:space="preserve">Cédula:                                                                    </t>
  </si>
  <si>
    <t># Empleado:</t>
  </si>
  <si>
    <t xml:space="preserve">Número de Préstamo: </t>
  </si>
  <si>
    <t>Ente:</t>
  </si>
  <si>
    <t>PRESTAMO PERSONAL</t>
  </si>
  <si>
    <t>DOCUMENTACION REQUERIDA</t>
  </si>
  <si>
    <t>OPERACIONES</t>
  </si>
  <si>
    <t>Copia de cédula    (Pegada en la  carpeta)</t>
  </si>
  <si>
    <t>Correo de aprobación</t>
  </si>
  <si>
    <t>Cálculo</t>
  </si>
  <si>
    <t>Print de pantalla de Eskema  (Pantalla de saldo y tasa).</t>
  </si>
  <si>
    <t>Solicitud aprobada</t>
  </si>
  <si>
    <t>Carta de autorización de referencias</t>
  </si>
  <si>
    <t>Formulario de seguro de vida</t>
  </si>
  <si>
    <t xml:space="preserve">Cartas de descuento de FG </t>
  </si>
  <si>
    <t xml:space="preserve">Cartas de descuento de BG </t>
  </si>
  <si>
    <t xml:space="preserve">Pagarés FG </t>
  </si>
  <si>
    <t>Formulario de Contraloria</t>
  </si>
  <si>
    <t>Referencias de crédito</t>
  </si>
  <si>
    <t xml:space="preserve">Referencias Internas de COBIS </t>
  </si>
  <si>
    <t>Pantallazo de COBIS</t>
  </si>
  <si>
    <t>Enviado por:</t>
  </si>
  <si>
    <t>Fecha</t>
  </si>
  <si>
    <t>Observaciones:</t>
  </si>
  <si>
    <t>Recibido por:</t>
  </si>
  <si>
    <t>Revisado por:</t>
  </si>
  <si>
    <t xml:space="preserve">Liquidado por:                                                                                                       </t>
  </si>
  <si>
    <t>Validación 1:</t>
  </si>
  <si>
    <t>Validación 2:</t>
  </si>
  <si>
    <t>CANCELA OTRAS OBLIGACIONES</t>
  </si>
  <si>
    <t>CAPITAL HUMANO</t>
  </si>
  <si>
    <t>Tipo de pago</t>
  </si>
  <si>
    <t>F</t>
  </si>
  <si>
    <t>M</t>
  </si>
  <si>
    <t>No. Emp.</t>
  </si>
  <si>
    <t>Vale General, S.A.</t>
  </si>
  <si>
    <t>Ana E. Boyd</t>
  </si>
  <si>
    <t>Refi #09-0101-</t>
  </si>
  <si>
    <t>Tasa con FECI</t>
  </si>
  <si>
    <t>tipo de prestamo</t>
  </si>
  <si>
    <t>plazo</t>
  </si>
  <si>
    <t>tipo</t>
  </si>
  <si>
    <t>para colaboradores</t>
  </si>
  <si>
    <t>Calculadora de</t>
  </si>
  <si>
    <t>Monto a prestar:</t>
  </si>
  <si>
    <t>Seleccione tipo de préstamo</t>
  </si>
  <si>
    <t>Salario mínimo requerido:</t>
  </si>
  <si>
    <r>
      <t>Seleccione plazo</t>
    </r>
    <r>
      <rPr>
        <sz val="10"/>
        <rFont val="Tahoma"/>
        <family val="2"/>
      </rPr>
      <t xml:space="preserve"> (en meses)</t>
    </r>
    <r>
      <rPr>
        <sz val="12"/>
        <rFont val="Tahoma"/>
        <family val="2"/>
      </rPr>
      <t>:</t>
    </r>
  </si>
  <si>
    <t>Préstamo Personal</t>
  </si>
  <si>
    <t>Mensualidad(sin seguro):</t>
  </si>
  <si>
    <r>
      <t xml:space="preserve">                                                                        </t>
    </r>
    <r>
      <rPr>
        <b/>
        <sz val="8"/>
        <rFont val="Tahoma"/>
        <family val="2"/>
      </rPr>
      <t xml:space="preserve"> Aviso Importante</t>
    </r>
    <r>
      <rPr>
        <sz val="8"/>
        <rFont val="Tahoma"/>
        <family val="2"/>
      </rPr>
      <t xml:space="preserve">
• La finalidad de la calculadora es proveer datos básicos sobre cálculos
• Los resultados obtenidos mediante el uso de la misma deben ser discutidos con un Ejecutivo de Servicios Bancarios de Capital Humano 
• Capacidad de pago, máximo del 20% y nivel de endeudamiento de 50% sobre el salario, incluyendo otros compromisos de crédito  
• Esta herramienta solamente ilustra posibilidades y no necesariamente presentará datos exactos relacionados a sus circunstancias particulares 
• El Banco General, S.A.  realiza una evaluación de cada crédito, por lo que el cálculo realizado con esta herramienta no garantiza la aprobación de un préstamo en condiciones similares
• Las condiciones de la calculadora son sujetas a cambios, se recomienda el uso de la misma desde el sitio de Mi Red Estrella
</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</si>
</sst>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164" formatCode="_-* #,##0.00_-;\-* #,##0.00_-;_-* &quot;-&quot;??_-;_-@_-"/>
    <numFmt numFmtId="165" formatCode="&quot;$&quot;#,##0.00"/>
    <numFmt numFmtId="166" formatCode="0.0000"/>
    <numFmt numFmtId="167" formatCode="&quot;B/.&quot;\ #,##0.00"/>
    <numFmt numFmtId="168" formatCode="[$$-540A]#,##0.00"/>
    <numFmt numFmtId="169" formatCode="[$$-1004]#,##0.00"/>
    <numFmt numFmtId="170" formatCode="d\-mmm\-yy"/>
  </numFmts>
  <fonts count="60" x14ac:knownFonts="1">
    <font>
      <sz val="11"/>
      <color theme="1"/>
      <name val="Calibri"/>
      <family val="2"/>
      <scheme val="minor"/>
    </font>
    <font>
      <sz val="11"/>
      <color theme="1"/>
      <name val="Calibri"/>
      <family val="2"/>
      <scheme val="minor"/>
    </font>
    <font>
      <sz val="12"/>
      <color theme="1"/>
      <name val="Tahoma"/>
      <family val="2"/>
    </font>
    <font>
      <b/>
      <sz val="12"/>
      <color theme="1"/>
      <name val="Tahoma"/>
      <family val="2"/>
    </font>
    <font>
      <b/>
      <sz val="12"/>
      <color theme="2" tint="-0.499984740745262"/>
      <name val="Tahoma"/>
      <family val="2"/>
    </font>
    <font>
      <b/>
      <sz val="12"/>
      <color theme="0"/>
      <name val="Tahoma"/>
      <family val="2"/>
    </font>
    <font>
      <b/>
      <sz val="12"/>
      <color indexed="18"/>
      <name val="Tahoma"/>
      <family val="2"/>
    </font>
    <font>
      <sz val="10"/>
      <name val="Arial"/>
      <family val="2"/>
    </font>
    <font>
      <b/>
      <sz val="12"/>
      <color indexed="9"/>
      <name val="Tahoma"/>
      <family val="2"/>
    </font>
    <font>
      <sz val="10"/>
      <color indexed="23"/>
      <name val="Tahoma"/>
      <family val="2"/>
    </font>
    <font>
      <b/>
      <sz val="9"/>
      <color indexed="18"/>
      <name val="Tahoma"/>
      <family val="2"/>
    </font>
    <font>
      <sz val="8"/>
      <color indexed="23"/>
      <name val="Tahoma"/>
      <family val="2"/>
    </font>
    <font>
      <b/>
      <sz val="12"/>
      <color rgb="FF000080"/>
      <name val="Tahoma"/>
      <family val="2"/>
    </font>
    <font>
      <sz val="12"/>
      <color rgb="FF000080"/>
      <name val="Tahoma"/>
      <family val="2"/>
    </font>
    <font>
      <sz val="11"/>
      <color rgb="FF000080"/>
      <name val="Calibri"/>
      <family val="2"/>
      <scheme val="minor"/>
    </font>
    <font>
      <sz val="8"/>
      <color rgb="FF000000"/>
      <name val="Tahoma"/>
      <family val="2"/>
    </font>
    <font>
      <sz val="12"/>
      <color indexed="9"/>
      <name val="Tahoma"/>
      <family val="2"/>
    </font>
    <font>
      <b/>
      <sz val="9"/>
      <color indexed="81"/>
      <name val="Tahoma"/>
      <family val="2"/>
    </font>
    <font>
      <b/>
      <sz val="12"/>
      <color theme="1"/>
      <name val="Calibri"/>
      <family val="2"/>
      <scheme val="minor"/>
    </font>
    <font>
      <u/>
      <sz val="11"/>
      <color theme="1"/>
      <name val="Calibri"/>
      <family val="2"/>
      <scheme val="minor"/>
    </font>
    <font>
      <sz val="10"/>
      <color indexed="81"/>
      <name val="Tahoma"/>
      <family val="2"/>
    </font>
    <font>
      <b/>
      <sz val="10"/>
      <color indexed="81"/>
      <name val="Tahoma"/>
      <family val="2"/>
    </font>
    <font>
      <b/>
      <sz val="10"/>
      <color rgb="FF000080"/>
      <name val="Tahoma"/>
      <family val="2"/>
    </font>
    <font>
      <b/>
      <sz val="13"/>
      <color rgb="FF808000"/>
      <name val="Tahoma"/>
      <family val="2"/>
    </font>
    <font>
      <sz val="16"/>
      <color theme="1"/>
      <name val="Tahoma"/>
      <family val="2"/>
    </font>
    <font>
      <sz val="12"/>
      <color theme="0"/>
      <name val="Tahoma"/>
      <family val="2"/>
    </font>
    <font>
      <b/>
      <sz val="12"/>
      <color rgb="FFFF0000"/>
      <name val="Tahoma"/>
      <family val="2"/>
    </font>
    <font>
      <b/>
      <sz val="11"/>
      <color rgb="FF000080"/>
      <name val="Tahoma"/>
      <family val="2"/>
    </font>
    <font>
      <sz val="12"/>
      <color rgb="FFFF0000"/>
      <name val="Tahoma"/>
      <family val="2"/>
    </font>
    <font>
      <sz val="11"/>
      <color theme="0"/>
      <name val="Calibri"/>
      <family val="2"/>
      <scheme val="minor"/>
    </font>
    <font>
      <b/>
      <sz val="11"/>
      <color rgb="FFFF0000"/>
      <name val="Tahoma"/>
      <family val="2"/>
    </font>
    <font>
      <b/>
      <sz val="11"/>
      <color theme="0"/>
      <name val="Tahoma"/>
      <family val="2"/>
    </font>
    <font>
      <sz val="11"/>
      <color rgb="FF000080"/>
      <name val="Tahoma"/>
      <family val="2"/>
    </font>
    <font>
      <b/>
      <sz val="10"/>
      <color theme="2" tint="-0.499984740745262"/>
      <name val="Tahoma"/>
      <family val="2"/>
    </font>
    <font>
      <b/>
      <sz val="12"/>
      <name val="Tahoma"/>
      <family val="2"/>
    </font>
    <font>
      <b/>
      <sz val="12"/>
      <color rgb="FF808000"/>
      <name val="Tahoma"/>
      <family val="2"/>
    </font>
    <font>
      <sz val="12"/>
      <color rgb="FF0A2060"/>
      <name val="Tahoma"/>
      <family val="2"/>
    </font>
    <font>
      <b/>
      <sz val="12"/>
      <name val="Arial"/>
      <family val="2"/>
    </font>
    <font>
      <sz val="10"/>
      <color indexed="55"/>
      <name val="Arial"/>
      <family val="2"/>
    </font>
    <font>
      <b/>
      <sz val="16"/>
      <color indexed="9"/>
      <name val="Franklin Gothic Medium"/>
      <family val="2"/>
    </font>
    <font>
      <b/>
      <sz val="14"/>
      <color indexed="23"/>
      <name val="Tahoma"/>
      <family val="2"/>
    </font>
    <font>
      <b/>
      <sz val="14"/>
      <name val="Arial"/>
      <family val="2"/>
    </font>
    <font>
      <b/>
      <sz val="10"/>
      <name val="Arial"/>
      <family val="2"/>
    </font>
    <font>
      <sz val="14"/>
      <name val="Arial"/>
      <family val="2"/>
    </font>
    <font>
      <sz val="10"/>
      <name val="Wingdings 2"/>
      <family val="1"/>
      <charset val="2"/>
    </font>
    <font>
      <b/>
      <sz val="11"/>
      <color theme="1"/>
      <name val="Calibri"/>
      <family val="2"/>
      <scheme val="minor"/>
    </font>
    <font>
      <b/>
      <sz val="16"/>
      <color rgb="FFFF0000"/>
      <name val="Calibri"/>
      <family val="2"/>
      <scheme val="minor"/>
    </font>
    <font>
      <sz val="16"/>
      <name val="Tahoma"/>
      <family val="2"/>
    </font>
    <font>
      <sz val="12"/>
      <name val="Tahoma"/>
      <family val="2"/>
    </font>
    <font>
      <sz val="8"/>
      <name val="Calibri"/>
      <family val="2"/>
      <scheme val="minor"/>
    </font>
    <font>
      <sz val="11"/>
      <name val="Calibri"/>
      <family val="2"/>
      <scheme val="minor"/>
    </font>
    <font>
      <b/>
      <sz val="10"/>
      <color rgb="FFFF0000"/>
      <name val="Tahoma"/>
      <family val="2"/>
    </font>
    <font>
      <sz val="11"/>
      <name val="Tahoma"/>
      <family val="2"/>
    </font>
    <font>
      <sz val="10"/>
      <name val="Tahoma"/>
      <family val="2"/>
    </font>
    <font>
      <sz val="16"/>
      <color rgb="FF002060"/>
      <name val="Tahoma"/>
      <family val="2"/>
    </font>
    <font>
      <sz val="11"/>
      <color rgb="FF002060"/>
      <name val="Tahoma"/>
      <family val="2"/>
    </font>
    <font>
      <sz val="6"/>
      <name val="Calibri"/>
      <family val="2"/>
      <scheme val="minor"/>
    </font>
    <font>
      <b/>
      <sz val="8"/>
      <color rgb="FFFF0000"/>
      <name val="Tahoma"/>
      <family val="2"/>
    </font>
    <font>
      <sz val="8"/>
      <name val="Tahoma"/>
      <family val="2"/>
    </font>
    <font>
      <b/>
      <sz val="8"/>
      <name val="Tahoma"/>
      <family val="2"/>
    </font>
  </fonts>
  <fills count="11">
    <fill>
      <patternFill patternType="none"/>
    </fill>
    <fill>
      <patternFill patternType="gray125"/>
    </fill>
    <fill>
      <patternFill patternType="solid">
        <fgColor theme="5" tint="0.59999389629810485"/>
        <bgColor indexed="64"/>
      </patternFill>
    </fill>
    <fill>
      <patternFill patternType="solid">
        <fgColor indexed="9"/>
        <bgColor indexed="64"/>
      </patternFill>
    </fill>
    <fill>
      <patternFill patternType="solid">
        <fgColor indexed="22"/>
        <bgColor indexed="64"/>
      </patternFill>
    </fill>
    <fill>
      <patternFill patternType="solid">
        <fgColor theme="0" tint="-4.9989318521683403E-2"/>
        <bgColor indexed="64"/>
      </patternFill>
    </fill>
    <fill>
      <patternFill patternType="solid">
        <fgColor theme="2"/>
        <bgColor indexed="64"/>
      </patternFill>
    </fill>
    <fill>
      <patternFill patternType="solid">
        <fgColor rgb="FF0A2060"/>
        <bgColor indexed="64"/>
      </patternFill>
    </fill>
    <fill>
      <patternFill patternType="solid">
        <fgColor theme="0"/>
        <bgColor indexed="64"/>
      </patternFill>
    </fill>
    <fill>
      <patternFill patternType="solid">
        <fgColor indexed="48"/>
        <bgColor indexed="64"/>
      </patternFill>
    </fill>
    <fill>
      <patternFill patternType="solid">
        <fgColor rgb="FFFF9933"/>
        <bgColor indexed="64"/>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right/>
      <top/>
      <bottom style="thin">
        <color indexed="64"/>
      </bottom>
      <diagonal/>
    </border>
    <border>
      <left style="thin">
        <color indexed="64"/>
      </left>
      <right/>
      <top/>
      <bottom/>
      <diagonal/>
    </border>
    <border>
      <left/>
      <right/>
      <top style="thick">
        <color rgb="FFC0C0C0"/>
      </top>
      <bottom/>
      <diagonal/>
    </border>
    <border>
      <left style="thin">
        <color theme="0"/>
      </left>
      <right/>
      <top style="thin">
        <color theme="0"/>
      </top>
      <bottom style="thin">
        <color rgb="FF666699"/>
      </bottom>
      <diagonal/>
    </border>
    <border>
      <left/>
      <right/>
      <top style="thin">
        <color theme="0"/>
      </top>
      <bottom style="thin">
        <color rgb="FF666699"/>
      </bottom>
      <diagonal/>
    </border>
    <border>
      <left/>
      <right style="thin">
        <color rgb="FF666699"/>
      </right>
      <top style="thin">
        <color theme="0"/>
      </top>
      <bottom style="thin">
        <color rgb="FF666699"/>
      </bottom>
      <diagonal/>
    </border>
    <border>
      <left style="thin">
        <color indexed="64"/>
      </left>
      <right style="thin">
        <color indexed="64"/>
      </right>
      <top style="thin">
        <color indexed="64"/>
      </top>
      <bottom style="thin">
        <color indexed="64"/>
      </bottom>
      <diagonal/>
    </border>
    <border>
      <left/>
      <right/>
      <top style="hair">
        <color rgb="FF666699"/>
      </top>
      <bottom style="hair">
        <color rgb="FF666699"/>
      </bottom>
      <diagonal/>
    </border>
    <border>
      <left/>
      <right/>
      <top style="hair">
        <color rgb="FF666699"/>
      </top>
      <bottom/>
      <diagonal/>
    </border>
    <border>
      <left/>
      <right style="hair">
        <color rgb="FF666699"/>
      </right>
      <top style="hair">
        <color rgb="FF666699"/>
      </top>
      <bottom style="hair">
        <color rgb="FF666699"/>
      </bottom>
      <diagonal/>
    </border>
    <border>
      <left/>
      <right style="thin">
        <color theme="0"/>
      </right>
      <top/>
      <bottom/>
      <diagonal/>
    </border>
    <border>
      <left style="thin">
        <color theme="0"/>
      </left>
      <right style="thin">
        <color rgb="FF666699"/>
      </right>
      <top style="thin">
        <color theme="0"/>
      </top>
      <bottom style="thin">
        <color rgb="FF666699"/>
      </bottom>
      <diagonal/>
    </border>
    <border>
      <left style="hair">
        <color rgb="FF666699"/>
      </left>
      <right style="hair">
        <color rgb="FF666699"/>
      </right>
      <top style="hair">
        <color rgb="FF666699"/>
      </top>
      <bottom style="hair">
        <color rgb="FF666699"/>
      </bottom>
      <diagonal/>
    </border>
    <border>
      <left style="hair">
        <color rgb="FF666699"/>
      </left>
      <right/>
      <top style="hair">
        <color rgb="FF666699"/>
      </top>
      <bottom style="hair">
        <color rgb="FF666699"/>
      </bottom>
      <diagonal/>
    </border>
    <border>
      <left style="thin">
        <color indexed="64"/>
      </left>
      <right style="hair">
        <color rgb="FF666699"/>
      </right>
      <top style="hair">
        <color rgb="FF666699"/>
      </top>
      <bottom style="hair">
        <color rgb="FF666699"/>
      </bottom>
      <diagonal/>
    </border>
    <border>
      <left style="hair">
        <color rgb="FF666699"/>
      </left>
      <right style="thin">
        <color indexed="64"/>
      </right>
      <top style="hair">
        <color rgb="FF666699"/>
      </top>
      <bottom style="hair">
        <color rgb="FF666699"/>
      </bottom>
      <diagonal/>
    </border>
    <border>
      <left style="thin">
        <color rgb="FF666699"/>
      </left>
      <right style="thin">
        <color rgb="FF666699"/>
      </right>
      <top style="thin">
        <color rgb="FF666699"/>
      </top>
      <bottom style="thin">
        <color rgb="FF666699"/>
      </bottom>
      <diagonal/>
    </border>
    <border>
      <left/>
      <right style="thin">
        <color rgb="FF666699"/>
      </right>
      <top style="thin">
        <color rgb="FF666699"/>
      </top>
      <bottom style="thin">
        <color rgb="FF666699"/>
      </bottom>
      <diagonal/>
    </border>
    <border>
      <left style="hair">
        <color rgb="FF666699"/>
      </left>
      <right/>
      <top style="hair">
        <color rgb="FF666699"/>
      </top>
      <bottom/>
      <diagonal/>
    </border>
    <border>
      <left style="hair">
        <color rgb="FF666699"/>
      </left>
      <right/>
      <top/>
      <bottom/>
      <diagonal/>
    </border>
    <border>
      <left/>
      <right style="thin">
        <color rgb="FF666699"/>
      </right>
      <top/>
      <bottom style="thin">
        <color rgb="FF666699"/>
      </bottom>
      <diagonal/>
    </border>
    <border>
      <left style="thin">
        <color rgb="FF666699"/>
      </left>
      <right/>
      <top style="thin">
        <color rgb="FF666699"/>
      </top>
      <bottom style="thin">
        <color rgb="FF666699"/>
      </bottom>
      <diagonal/>
    </border>
    <border>
      <left/>
      <right/>
      <top/>
      <bottom style="thin">
        <color rgb="FF666699"/>
      </bottom>
      <diagonal/>
    </border>
    <border>
      <left style="thin">
        <color rgb="FF666699"/>
      </left>
      <right/>
      <top style="thin">
        <color rgb="FF666699"/>
      </top>
      <bottom style="thin">
        <color indexed="54"/>
      </bottom>
      <diagonal/>
    </border>
    <border>
      <left/>
      <right style="thin">
        <color rgb="FF666699"/>
      </right>
      <top style="thin">
        <color rgb="FF666699"/>
      </top>
      <bottom style="thin">
        <color indexed="54"/>
      </bottom>
      <diagonal/>
    </border>
    <border>
      <left style="thin">
        <color rgb="FF666699"/>
      </left>
      <right style="thin">
        <color indexed="64"/>
      </right>
      <top style="thin">
        <color rgb="FF666699"/>
      </top>
      <bottom style="thin">
        <color rgb="FF666699"/>
      </bottom>
      <diagonal/>
    </border>
    <border>
      <left style="thin">
        <color indexed="64"/>
      </left>
      <right style="thin">
        <color rgb="FF666699"/>
      </right>
      <top style="thin">
        <color rgb="FF666699"/>
      </top>
      <bottom style="thin">
        <color rgb="FF666699"/>
      </bottom>
      <diagonal/>
    </border>
    <border>
      <left style="medium">
        <color theme="0" tint="-0.24994659260841701"/>
      </left>
      <right/>
      <top style="medium">
        <color theme="0" tint="-0.24994659260841701"/>
      </top>
      <bottom style="thin">
        <color theme="0" tint="-0.14996795556505021"/>
      </bottom>
      <diagonal/>
    </border>
    <border>
      <left/>
      <right/>
      <top style="medium">
        <color theme="0" tint="-0.24994659260841701"/>
      </top>
      <bottom style="thin">
        <color theme="0" tint="-0.14996795556505021"/>
      </bottom>
      <diagonal/>
    </border>
    <border>
      <left/>
      <right style="thin">
        <color theme="0" tint="-0.14996795556505021"/>
      </right>
      <top style="medium">
        <color theme="0" tint="-0.24994659260841701"/>
      </top>
      <bottom style="thin">
        <color theme="0" tint="-0.14996795556505021"/>
      </bottom>
      <diagonal/>
    </border>
    <border>
      <left style="thin">
        <color rgb="FF666699"/>
      </left>
      <right style="thin">
        <color rgb="FF666699"/>
      </right>
      <top style="hair">
        <color rgb="FF666699"/>
      </top>
      <bottom style="thin">
        <color rgb="FF666699"/>
      </bottom>
      <diagonal/>
    </border>
    <border>
      <left style="thin">
        <color rgb="FF666699"/>
      </left>
      <right/>
      <top style="hair">
        <color rgb="FF666699"/>
      </top>
      <bottom style="thin">
        <color rgb="FF666699"/>
      </bottom>
      <diagonal/>
    </border>
    <border>
      <left/>
      <right/>
      <top style="hair">
        <color rgb="FF666699"/>
      </top>
      <bottom style="thin">
        <color rgb="FF666699"/>
      </bottom>
      <diagonal/>
    </border>
    <border>
      <left/>
      <right style="thin">
        <color rgb="FF666699"/>
      </right>
      <top style="hair">
        <color rgb="FF666699"/>
      </top>
      <bottom style="thin">
        <color rgb="FF666699"/>
      </bottom>
      <diagonal/>
    </border>
    <border>
      <left/>
      <right/>
      <top style="thin">
        <color rgb="FF666699"/>
      </top>
      <bottom style="thin">
        <color rgb="FF666699"/>
      </bottom>
      <diagonal/>
    </border>
    <border>
      <left/>
      <right/>
      <top style="thin">
        <color rgb="FF666699"/>
      </top>
      <bottom/>
      <diagonal/>
    </border>
    <border>
      <left style="thin">
        <color rgb="FF666699"/>
      </left>
      <right/>
      <top/>
      <bottom/>
      <diagonal/>
    </border>
    <border>
      <left style="thin">
        <color rgb="FF666699"/>
      </left>
      <right style="thin">
        <color indexed="64"/>
      </right>
      <top/>
      <bottom style="thin">
        <color rgb="FF666699"/>
      </bottom>
      <diagonal/>
    </border>
    <border>
      <left style="thin">
        <color rgb="FF666699"/>
      </left>
      <right style="thin">
        <color indexed="64"/>
      </right>
      <top style="hair">
        <color rgb="FF666699"/>
      </top>
      <bottom style="thin">
        <color rgb="FF666699"/>
      </bottom>
      <diagonal/>
    </border>
    <border>
      <left style="thin">
        <color indexed="64"/>
      </left>
      <right style="thin">
        <color rgb="FF666699"/>
      </right>
      <top style="hair">
        <color rgb="FF666699"/>
      </top>
      <bottom style="thin">
        <color rgb="FF666699"/>
      </bottom>
      <diagonal/>
    </border>
    <border>
      <left style="thin">
        <color indexed="64"/>
      </left>
      <right/>
      <top/>
      <bottom style="thin">
        <color rgb="FF666699"/>
      </bottom>
      <diagonal/>
    </border>
    <border>
      <left/>
      <right/>
      <top/>
      <bottom style="medium">
        <color theme="0" tint="-0.24994659260841701"/>
      </bottom>
      <diagonal/>
    </border>
    <border>
      <left style="medium">
        <color theme="0" tint="-0.24994659260841701"/>
      </left>
      <right/>
      <top/>
      <bottom style="medium">
        <color theme="0" tint="-0.24994659260841701"/>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style="thin">
        <color theme="0"/>
      </bottom>
      <diagonal/>
    </border>
    <border>
      <left/>
      <right style="thin">
        <color theme="0"/>
      </right>
      <top style="hair">
        <color rgb="FF666699"/>
      </top>
      <bottom/>
      <diagonal/>
    </border>
    <border>
      <left/>
      <right/>
      <top style="thin">
        <color indexed="64"/>
      </top>
      <bottom style="thin">
        <color indexed="64"/>
      </bottom>
      <diagonal/>
    </border>
    <border>
      <left/>
      <right style="medium">
        <color theme="0" tint="-0.24994659260841701"/>
      </right>
      <top style="hair">
        <color rgb="FF666699"/>
      </top>
      <bottom style="hair">
        <color rgb="FF666699"/>
      </bottom>
      <diagonal/>
    </border>
    <border>
      <left/>
      <right style="thin">
        <color theme="0"/>
      </right>
      <top style="hair">
        <color rgb="FF666699"/>
      </top>
      <bottom style="hair">
        <color rgb="FF666699"/>
      </bottom>
      <diagonal/>
    </border>
    <border>
      <left style="medium">
        <color theme="0" tint="-0.24994659260841701"/>
      </left>
      <right/>
      <top style="medium">
        <color theme="0" tint="-0.24994659260841701"/>
      </top>
      <bottom style="thin">
        <color theme="0" tint="-0.24994659260841701"/>
      </bottom>
      <diagonal/>
    </border>
    <border>
      <left/>
      <right style="thin">
        <color theme="0" tint="-0.24994659260841701"/>
      </right>
      <top style="medium">
        <color theme="0" tint="-0.24994659260841701"/>
      </top>
      <bottom style="thin">
        <color theme="0" tint="-0.24994659260841701"/>
      </bottom>
      <diagonal/>
    </border>
    <border>
      <left/>
      <right style="medium">
        <color theme="0" tint="-0.24994659260841701"/>
      </right>
      <top/>
      <bottom/>
      <diagonal/>
    </border>
    <border>
      <left style="hair">
        <color rgb="FFB2B2B2"/>
      </left>
      <right/>
      <top style="hair">
        <color rgb="FFB2B2B2"/>
      </top>
      <bottom style="hair">
        <color rgb="FFB2B2B2"/>
      </bottom>
      <diagonal/>
    </border>
    <border>
      <left/>
      <right/>
      <top style="hair">
        <color rgb="FFB2B2B2"/>
      </top>
      <bottom style="hair">
        <color rgb="FFB2B2B2"/>
      </bottom>
      <diagonal/>
    </border>
    <border>
      <left/>
      <right/>
      <top style="thick">
        <color theme="0" tint="-0.24994659260841701"/>
      </top>
      <bottom/>
      <diagonal/>
    </border>
    <border>
      <left/>
      <right/>
      <top/>
      <bottom style="thick">
        <color theme="0" tint="-0.24994659260841701"/>
      </bottom>
      <diagonal/>
    </border>
    <border>
      <left style="medium">
        <color theme="0" tint="-0.24994659260841701"/>
      </left>
      <right/>
      <top style="medium">
        <color theme="0" tint="-0.24994659260841701"/>
      </top>
      <bottom/>
      <diagonal/>
    </border>
    <border>
      <left/>
      <right/>
      <top style="medium">
        <color theme="0" tint="-0.24994659260841701"/>
      </top>
      <bottom/>
      <diagonal/>
    </border>
    <border>
      <left style="thin">
        <color theme="0"/>
      </left>
      <right/>
      <top style="medium">
        <color theme="0" tint="-0.24994659260841701"/>
      </top>
      <bottom style="thin">
        <color rgb="FF666699"/>
      </bottom>
      <diagonal/>
    </border>
    <border>
      <left/>
      <right style="medium">
        <color theme="0" tint="-0.24994659260841701"/>
      </right>
      <top style="medium">
        <color theme="0" tint="-0.24994659260841701"/>
      </top>
      <bottom style="thin">
        <color rgb="FF666699"/>
      </bottom>
      <diagonal/>
    </border>
    <border>
      <left style="thin">
        <color theme="0"/>
      </left>
      <right/>
      <top style="thin">
        <color theme="0"/>
      </top>
      <bottom style="medium">
        <color theme="0" tint="-0.24994659260841701"/>
      </bottom>
      <diagonal/>
    </border>
    <border>
      <left/>
      <right style="medium">
        <color theme="0" tint="-0.24994659260841701"/>
      </right>
      <top style="thin">
        <color theme="0"/>
      </top>
      <bottom style="medium">
        <color theme="0" tint="-0.24994659260841701"/>
      </bottom>
      <diagonal/>
    </border>
    <border>
      <left style="thin">
        <color theme="0"/>
      </left>
      <right/>
      <top/>
      <bottom/>
      <diagonal/>
    </border>
    <border>
      <left/>
      <right/>
      <top style="thin">
        <color indexed="64"/>
      </top>
      <bottom/>
      <diagonal/>
    </border>
    <border>
      <left style="thin">
        <color rgb="FF666699"/>
      </left>
      <right style="thin">
        <color rgb="FF666699"/>
      </right>
      <top/>
      <bottom style="thin">
        <color rgb="FF666699"/>
      </bottom>
      <diagonal/>
    </border>
    <border>
      <left/>
      <right/>
      <top/>
      <bottom style="hair">
        <color rgb="FF666699"/>
      </bottom>
      <diagonal/>
    </border>
    <border>
      <left style="medium">
        <color theme="0" tint="-0.24994659260841701"/>
      </left>
      <right/>
      <top/>
      <bottom style="thin">
        <color theme="0" tint="-0.24994659260841701"/>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style="hair">
        <color rgb="FF666699"/>
      </left>
      <right style="thin">
        <color indexed="64"/>
      </right>
      <top style="hair">
        <color rgb="FF666699"/>
      </top>
      <bottom/>
      <diagonal/>
    </border>
    <border>
      <left style="thin">
        <color indexed="64"/>
      </left>
      <right style="hair">
        <color rgb="FF666699"/>
      </right>
      <top style="hair">
        <color rgb="FF666699"/>
      </top>
      <bottom/>
      <diagonal/>
    </border>
    <border>
      <left style="thin">
        <color theme="0"/>
      </left>
      <right/>
      <top/>
      <bottom style="thin">
        <color rgb="FF666699"/>
      </bottom>
      <diagonal/>
    </border>
    <border>
      <left style="thin">
        <color indexed="64"/>
      </left>
      <right style="thin">
        <color rgb="FF666699"/>
      </right>
      <top/>
      <bottom style="thin">
        <color rgb="FF666699"/>
      </bottom>
      <diagonal/>
    </border>
    <border>
      <left/>
      <right style="thin">
        <color rgb="FF0A2060"/>
      </right>
      <top/>
      <bottom style="thin">
        <color rgb="FF0A2060"/>
      </bottom>
      <diagonal/>
    </border>
    <border>
      <left/>
      <right/>
      <top/>
      <bottom style="thin">
        <color rgb="FF0A2060"/>
      </bottom>
      <diagonal/>
    </border>
    <border>
      <left/>
      <right style="thin">
        <color rgb="FF000080"/>
      </right>
      <top/>
      <bottom style="thin">
        <color rgb="FF000080"/>
      </bottom>
      <diagonal/>
    </border>
    <border>
      <left/>
      <right/>
      <top/>
      <bottom style="thin">
        <color rgb="FF000080"/>
      </bottom>
      <diagonal/>
    </border>
    <border>
      <left style="thin">
        <color theme="0"/>
      </left>
      <right/>
      <top/>
      <bottom style="thin">
        <color rgb="FF0A2060"/>
      </bottom>
      <diagonal/>
    </border>
    <border>
      <left style="thin">
        <color theme="0"/>
      </left>
      <right/>
      <top/>
      <bottom style="thin">
        <color rgb="FF000080"/>
      </bottom>
      <diagonal/>
    </border>
    <border>
      <left/>
      <right style="mediumDashed">
        <color rgb="FF666699"/>
      </right>
      <top style="hair">
        <color rgb="FF666699"/>
      </top>
      <bottom/>
      <diagonal/>
    </border>
    <border>
      <left style="mediumDashed">
        <color rgb="FF666699"/>
      </left>
      <right/>
      <top style="hair">
        <color rgb="FF666699"/>
      </top>
      <bottom style="hair">
        <color rgb="FF666699"/>
      </bottom>
      <diagonal/>
    </border>
    <border>
      <left/>
      <right/>
      <top/>
      <bottom style="mediumDashed">
        <color rgb="FF666699"/>
      </bottom>
      <diagonal/>
    </border>
    <border>
      <left/>
      <right style="mediumDashed">
        <color rgb="FF666699"/>
      </right>
      <top/>
      <bottom style="mediumDashed">
        <color rgb="FF666699"/>
      </bottom>
      <diagonal/>
    </border>
    <border>
      <left style="mediumDashed">
        <color rgb="FF666699"/>
      </left>
      <right/>
      <top style="hair">
        <color rgb="FF666699"/>
      </top>
      <bottom style="mediumDashed">
        <color rgb="FF666699"/>
      </bottom>
      <diagonal/>
    </border>
    <border>
      <left/>
      <right/>
      <top style="hair">
        <color rgb="FF666699"/>
      </top>
      <bottom style="mediumDashed">
        <color rgb="FF666699"/>
      </bottom>
      <diagonal/>
    </border>
    <border>
      <left/>
      <right/>
      <top style="mediumDashed">
        <color rgb="FF666699"/>
      </top>
      <bottom/>
      <diagonal/>
    </border>
    <border>
      <left/>
      <right style="mediumDashed">
        <color rgb="FF666699"/>
      </right>
      <top style="mediumDashed">
        <color rgb="FF666699"/>
      </top>
      <bottom/>
      <diagonal/>
    </border>
    <border>
      <left style="mediumDashed">
        <color rgb="FF666699"/>
      </left>
      <right/>
      <top style="mediumDashed">
        <color rgb="FF666699"/>
      </top>
      <bottom style="hair">
        <color rgb="FF666699"/>
      </bottom>
      <diagonal/>
    </border>
    <border>
      <left/>
      <right/>
      <top style="mediumDashed">
        <color rgb="FF666699"/>
      </top>
      <bottom style="hair">
        <color rgb="FF666699"/>
      </bottom>
      <diagonal/>
    </border>
    <border>
      <left/>
      <right style="mediumDashed">
        <color rgb="FF666699"/>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164" fontId="1" fillId="0" borderId="0" applyFont="0" applyFill="0" applyBorder="0" applyAlignment="0" applyProtection="0"/>
    <xf numFmtId="44" fontId="7" fillId="0" borderId="0" applyFont="0" applyFill="0" applyBorder="0" applyAlignment="0" applyProtection="0"/>
    <xf numFmtId="0" fontId="7" fillId="0" borderId="0"/>
  </cellStyleXfs>
  <cellXfs count="528">
    <xf numFmtId="0" fontId="0" fillId="0" borderId="0" xfId="0"/>
    <xf numFmtId="0" fontId="12" fillId="2" borderId="2" xfId="0" applyFont="1" applyFill="1" applyBorder="1" applyAlignment="1">
      <alignment horizontal="center"/>
    </xf>
    <xf numFmtId="0" fontId="13" fillId="0" borderId="2" xfId="0" applyFont="1" applyBorder="1"/>
    <xf numFmtId="0" fontId="13" fillId="0" borderId="2" xfId="0" applyFont="1" applyFill="1" applyBorder="1"/>
    <xf numFmtId="0" fontId="13" fillId="0" borderId="0" xfId="0" applyFont="1"/>
    <xf numFmtId="0" fontId="13" fillId="0" borderId="49" xfId="0" applyFont="1" applyBorder="1"/>
    <xf numFmtId="0" fontId="13" fillId="0" borderId="50" xfId="0" applyFont="1" applyBorder="1"/>
    <xf numFmtId="0" fontId="0" fillId="0" borderId="0" xfId="0" applyFill="1"/>
    <xf numFmtId="0" fontId="18" fillId="0" borderId="0" xfId="0" applyFont="1" applyAlignment="1"/>
    <xf numFmtId="0" fontId="0" fillId="0" borderId="0" xfId="0" applyAlignment="1"/>
    <xf numFmtId="0" fontId="2" fillId="0" borderId="8" xfId="0" applyFont="1" applyBorder="1" applyAlignment="1" applyProtection="1">
      <protection locked="0"/>
    </xf>
    <xf numFmtId="0" fontId="2" fillId="0" borderId="8" xfId="0" applyFont="1" applyBorder="1" applyProtection="1">
      <protection locked="0"/>
    </xf>
    <xf numFmtId="0" fontId="0" fillId="0" borderId="0" xfId="0" applyProtection="1">
      <protection locked="0"/>
    </xf>
    <xf numFmtId="0" fontId="0" fillId="0" borderId="0" xfId="0" applyBorder="1" applyProtection="1">
      <protection locked="0"/>
    </xf>
    <xf numFmtId="0" fontId="2" fillId="0" borderId="0" xfId="0" applyFont="1" applyBorder="1" applyProtection="1">
      <protection locked="0"/>
    </xf>
    <xf numFmtId="0" fontId="13" fillId="0" borderId="0" xfId="0" applyFont="1" applyProtection="1">
      <protection locked="0"/>
    </xf>
    <xf numFmtId="0" fontId="14" fillId="0" borderId="0" xfId="0" applyFont="1" applyProtection="1">
      <protection locked="0"/>
    </xf>
    <xf numFmtId="0" fontId="12" fillId="0" borderId="0" xfId="0" applyFont="1" applyProtection="1">
      <protection locked="0"/>
    </xf>
    <xf numFmtId="0" fontId="13" fillId="0" borderId="0" xfId="0" applyFont="1" applyBorder="1" applyProtection="1">
      <protection locked="0"/>
    </xf>
    <xf numFmtId="0" fontId="12" fillId="0" borderId="0" xfId="0" applyFont="1" applyAlignment="1" applyProtection="1">
      <alignment horizontal="center"/>
      <protection locked="0"/>
    </xf>
    <xf numFmtId="14" fontId="13" fillId="0" borderId="54" xfId="0" applyNumberFormat="1" applyFont="1" applyBorder="1" applyAlignment="1" applyProtection="1">
      <protection locked="0"/>
    </xf>
    <xf numFmtId="0" fontId="13" fillId="0" borderId="0" xfId="0" applyFont="1" applyBorder="1" applyAlignment="1" applyProtection="1">
      <protection locked="0"/>
    </xf>
    <xf numFmtId="0" fontId="12" fillId="0" borderId="0" xfId="0" applyFont="1" applyBorder="1" applyProtection="1">
      <protection locked="0"/>
    </xf>
    <xf numFmtId="0" fontId="4" fillId="0" borderId="0" xfId="0" applyFont="1" applyFill="1" applyAlignment="1" applyProtection="1">
      <protection locked="0"/>
    </xf>
    <xf numFmtId="0" fontId="3" fillId="0" borderId="0" xfId="0" applyFont="1" applyFill="1" applyBorder="1" applyAlignment="1" applyProtection="1">
      <alignment horizontal="center"/>
      <protection locked="0"/>
    </xf>
    <xf numFmtId="0" fontId="2" fillId="0" borderId="0" xfId="0" applyFont="1" applyProtection="1">
      <protection locked="0"/>
    </xf>
    <xf numFmtId="0" fontId="12" fillId="6" borderId="1" xfId="0" applyFont="1" applyFill="1" applyBorder="1" applyAlignment="1" applyProtection="1">
      <alignment horizontal="center"/>
      <protection locked="0"/>
    </xf>
    <xf numFmtId="0" fontId="8" fillId="0" borderId="0" xfId="0" applyFont="1" applyFill="1" applyBorder="1" applyAlignment="1" applyProtection="1">
      <alignment horizontal="left"/>
      <protection locked="0"/>
    </xf>
    <xf numFmtId="168" fontId="12" fillId="0" borderId="0" xfId="3" applyNumberFormat="1" applyFont="1" applyFill="1" applyBorder="1" applyAlignment="1" applyProtection="1">
      <alignment horizontal="right" vertical="center" shrinkToFit="1"/>
      <protection locked="0"/>
    </xf>
    <xf numFmtId="0" fontId="2" fillId="0" borderId="0" xfId="0" applyFont="1" applyFill="1" applyBorder="1" applyProtection="1">
      <protection locked="0"/>
    </xf>
    <xf numFmtId="0" fontId="8" fillId="0" borderId="0" xfId="0" applyFont="1" applyFill="1" applyBorder="1" applyAlignment="1" applyProtection="1">
      <protection locked="0"/>
    </xf>
    <xf numFmtId="165" fontId="13" fillId="0" borderId="0" xfId="0" applyNumberFormat="1" applyFont="1" applyFill="1" applyBorder="1" applyAlignment="1" applyProtection="1">
      <alignment horizontal="center"/>
      <protection locked="0"/>
    </xf>
    <xf numFmtId="0" fontId="13" fillId="6" borderId="1" xfId="0" applyFont="1" applyFill="1" applyBorder="1" applyAlignment="1" applyProtection="1">
      <alignment horizontal="center"/>
      <protection locked="0"/>
    </xf>
    <xf numFmtId="166" fontId="13" fillId="6" borderId="51" xfId="0" applyNumberFormat="1" applyFont="1" applyFill="1" applyBorder="1" applyAlignment="1" applyProtection="1">
      <alignment horizontal="center"/>
      <protection locked="0"/>
    </xf>
    <xf numFmtId="166" fontId="13" fillId="6" borderId="52" xfId="0" applyNumberFormat="1" applyFont="1" applyFill="1" applyBorder="1" applyAlignment="1" applyProtection="1">
      <alignment horizontal="center"/>
      <protection locked="0"/>
    </xf>
    <xf numFmtId="0" fontId="16" fillId="0" borderId="13" xfId="0" applyFont="1" applyFill="1" applyBorder="1" applyAlignment="1" applyProtection="1">
      <alignment horizontal="left"/>
      <protection locked="0"/>
    </xf>
    <xf numFmtId="10" fontId="12" fillId="0" borderId="0" xfId="1" applyNumberFormat="1" applyFont="1" applyFill="1" applyBorder="1" applyProtection="1">
      <protection locked="0"/>
    </xf>
    <xf numFmtId="0" fontId="16" fillId="0" borderId="0" xfId="0" applyFont="1" applyFill="1" applyBorder="1" applyAlignment="1" applyProtection="1">
      <alignment horizontal="right"/>
      <protection locked="0"/>
    </xf>
    <xf numFmtId="0" fontId="8" fillId="0" borderId="0" xfId="0" applyFont="1" applyFill="1" applyBorder="1" applyAlignment="1" applyProtection="1">
      <alignment horizontal="right"/>
      <protection locked="0"/>
    </xf>
    <xf numFmtId="10" fontId="13" fillId="0" borderId="0" xfId="2" applyNumberFormat="1" applyFont="1" applyFill="1" applyBorder="1" applyProtection="1">
      <protection locked="0"/>
    </xf>
    <xf numFmtId="0" fontId="13" fillId="0" borderId="0" xfId="0" applyFont="1" applyFill="1" applyBorder="1" applyProtection="1">
      <protection locked="0"/>
    </xf>
    <xf numFmtId="0" fontId="16" fillId="0" borderId="0" xfId="0" applyFont="1" applyFill="1" applyBorder="1" applyAlignment="1" applyProtection="1">
      <alignment horizontal="left"/>
      <protection locked="0"/>
    </xf>
    <xf numFmtId="10" fontId="13" fillId="0" borderId="0" xfId="1" applyNumberFormat="1" applyFont="1" applyFill="1" applyBorder="1" applyProtection="1">
      <protection locked="0"/>
    </xf>
    <xf numFmtId="0" fontId="13" fillId="0" borderId="40" xfId="0" applyFont="1" applyFill="1" applyBorder="1" applyAlignment="1" applyProtection="1">
      <alignment horizontal="center"/>
      <protection locked="0"/>
    </xf>
    <xf numFmtId="165" fontId="13" fillId="0" borderId="0" xfId="0" applyNumberFormat="1" applyFont="1" applyFill="1" applyBorder="1" applyProtection="1">
      <protection locked="0"/>
    </xf>
    <xf numFmtId="0" fontId="13" fillId="0" borderId="0" xfId="0" applyFont="1" applyFill="1" applyBorder="1" applyAlignment="1" applyProtection="1">
      <alignment horizontal="center"/>
      <protection locked="0"/>
    </xf>
    <xf numFmtId="0" fontId="13" fillId="6" borderId="12" xfId="0" applyFont="1" applyFill="1" applyBorder="1" applyAlignment="1" applyProtection="1">
      <alignment horizontal="center"/>
      <protection locked="0"/>
    </xf>
    <xf numFmtId="9" fontId="13" fillId="0" borderId="0" xfId="0" applyNumberFormat="1" applyFont="1" applyFill="1" applyBorder="1" applyProtection="1">
      <protection locked="0"/>
    </xf>
    <xf numFmtId="0" fontId="13" fillId="0" borderId="0" xfId="0" applyFont="1" applyBorder="1" applyAlignment="1" applyProtection="1">
      <alignment horizontal="center"/>
      <protection locked="0"/>
    </xf>
    <xf numFmtId="0" fontId="14" fillId="6" borderId="12" xfId="0" applyFont="1" applyFill="1" applyBorder="1" applyAlignment="1" applyProtection="1">
      <alignment horizontal="center"/>
      <protection locked="0"/>
    </xf>
    <xf numFmtId="0" fontId="13" fillId="0" borderId="41" xfId="0" applyFont="1" applyBorder="1" applyAlignment="1" applyProtection="1">
      <alignment horizontal="center"/>
      <protection locked="0"/>
    </xf>
    <xf numFmtId="0" fontId="8" fillId="0" borderId="14" xfId="0" applyFont="1" applyFill="1" applyBorder="1" applyAlignment="1" applyProtection="1">
      <alignment horizontal="left"/>
      <protection locked="0"/>
    </xf>
    <xf numFmtId="165" fontId="12" fillId="0" borderId="0" xfId="0" applyNumberFormat="1" applyFont="1" applyBorder="1" applyProtection="1">
      <protection locked="0"/>
    </xf>
    <xf numFmtId="0" fontId="13" fillId="6" borderId="53" xfId="0" applyFont="1" applyFill="1" applyBorder="1" applyAlignment="1" applyProtection="1">
      <alignment horizontal="center"/>
      <protection locked="0"/>
    </xf>
    <xf numFmtId="0" fontId="10" fillId="3" borderId="0" xfId="0" applyFont="1" applyFill="1" applyBorder="1" applyAlignment="1" applyProtection="1">
      <alignment horizontal="left" vertical="center"/>
      <protection locked="0"/>
    </xf>
    <xf numFmtId="44" fontId="10" fillId="3" borderId="0" xfId="0" applyNumberFormat="1" applyFont="1" applyFill="1" applyBorder="1" applyAlignment="1" applyProtection="1">
      <alignment horizontal="center" vertical="center"/>
      <protection locked="0"/>
    </xf>
    <xf numFmtId="44" fontId="10" fillId="0" borderId="0" xfId="3" applyFont="1" applyFill="1" applyBorder="1" applyAlignment="1" applyProtection="1">
      <alignment vertical="center" shrinkToFit="1"/>
      <protection locked="0"/>
    </xf>
    <xf numFmtId="0" fontId="11" fillId="0" borderId="0" xfId="0" applyFont="1" applyFill="1" applyBorder="1" applyProtection="1">
      <protection locked="0"/>
    </xf>
    <xf numFmtId="9" fontId="10" fillId="0" borderId="0" xfId="1" applyFont="1" applyFill="1" applyBorder="1" applyAlignment="1" applyProtection="1">
      <alignment horizontal="center" vertical="center"/>
      <protection locked="0"/>
    </xf>
    <xf numFmtId="0" fontId="9" fillId="3" borderId="0" xfId="0" applyFont="1" applyFill="1" applyBorder="1" applyAlignment="1" applyProtection="1">
      <protection locked="0"/>
    </xf>
    <xf numFmtId="0" fontId="13" fillId="0" borderId="17" xfId="0" applyFont="1" applyBorder="1" applyAlignment="1" applyProtection="1">
      <alignment horizontal="center"/>
    </xf>
    <xf numFmtId="10" fontId="13" fillId="0" borderId="2" xfId="1" applyNumberFormat="1" applyFont="1" applyBorder="1"/>
    <xf numFmtId="0" fontId="13" fillId="0" borderId="2" xfId="0" applyFont="1" applyBorder="1" applyAlignment="1">
      <alignment horizontal="center"/>
    </xf>
    <xf numFmtId="0" fontId="13" fillId="0" borderId="49" xfId="0" applyFont="1" applyBorder="1" applyAlignment="1">
      <alignment horizontal="center"/>
    </xf>
    <xf numFmtId="0" fontId="12" fillId="2" borderId="49" xfId="0" applyFont="1" applyFill="1" applyBorder="1" applyAlignment="1">
      <alignment horizontal="center"/>
    </xf>
    <xf numFmtId="0" fontId="13" fillId="0" borderId="49" xfId="0" applyFont="1" applyFill="1" applyBorder="1"/>
    <xf numFmtId="0" fontId="13" fillId="0" borderId="2" xfId="0" applyFont="1" applyBorder="1" applyAlignment="1">
      <alignment horizontal="left"/>
    </xf>
    <xf numFmtId="0" fontId="13" fillId="0" borderId="2" xfId="0" applyFont="1" applyFill="1" applyBorder="1" applyAlignment="1">
      <alignment horizontal="left"/>
    </xf>
    <xf numFmtId="0" fontId="12" fillId="0" borderId="0" xfId="0" applyFont="1" applyAlignment="1" applyProtection="1">
      <alignment horizontal="center"/>
      <protection locked="0"/>
    </xf>
    <xf numFmtId="14" fontId="13" fillId="0" borderId="0" xfId="0" applyNumberFormat="1" applyFont="1" applyBorder="1" applyAlignment="1" applyProtection="1">
      <alignment vertical="center"/>
      <protection locked="0"/>
    </xf>
    <xf numFmtId="1" fontId="13" fillId="0" borderId="17" xfId="0" applyNumberFormat="1" applyFont="1" applyBorder="1" applyAlignment="1" applyProtection="1">
      <alignment horizontal="center"/>
    </xf>
    <xf numFmtId="168" fontId="13" fillId="0" borderId="0" xfId="0" applyNumberFormat="1" applyFont="1" applyBorder="1" applyAlignment="1" applyProtection="1">
      <alignment horizontal="center"/>
      <protection locked="0"/>
    </xf>
    <xf numFmtId="168" fontId="13" fillId="0" borderId="0" xfId="0" applyNumberFormat="1" applyFont="1" applyBorder="1" applyAlignment="1" applyProtection="1">
      <alignment horizontal="center"/>
    </xf>
    <xf numFmtId="9" fontId="6" fillId="0" borderId="0" xfId="1" applyNumberFormat="1" applyFont="1" applyFill="1" applyBorder="1" applyAlignment="1" applyProtection="1">
      <alignment horizontal="center" vertical="center"/>
      <protection locked="0"/>
    </xf>
    <xf numFmtId="0" fontId="12" fillId="0" borderId="0" xfId="0" applyFont="1" applyBorder="1" applyAlignment="1" applyProtection="1">
      <alignment horizontal="left"/>
      <protection locked="0"/>
    </xf>
    <xf numFmtId="0" fontId="12" fillId="0" borderId="0" xfId="0" applyFont="1" applyFill="1" applyBorder="1" applyAlignment="1">
      <alignment horizontal="center"/>
    </xf>
    <xf numFmtId="0" fontId="13" fillId="0" borderId="0" xfId="0" applyFont="1" applyFill="1" applyBorder="1" applyAlignment="1">
      <alignment horizontal="center"/>
    </xf>
    <xf numFmtId="0" fontId="13" fillId="0" borderId="0" xfId="0" applyFont="1" applyFill="1" applyBorder="1"/>
    <xf numFmtId="0" fontId="13" fillId="0" borderId="0" xfId="0" applyFont="1" applyBorder="1"/>
    <xf numFmtId="0" fontId="2" fillId="0" borderId="0" xfId="0" applyFont="1" applyAlignment="1" applyProtection="1">
      <alignment horizontal="left"/>
      <protection locked="0"/>
    </xf>
    <xf numFmtId="0" fontId="2" fillId="0" borderId="0" xfId="0" applyFont="1" applyBorder="1" applyAlignment="1" applyProtection="1">
      <alignment horizontal="center" vertical="center"/>
      <protection locked="0"/>
    </xf>
    <xf numFmtId="0" fontId="2" fillId="0" borderId="0" xfId="0" applyFont="1" applyAlignment="1" applyProtection="1">
      <alignment horizontal="center"/>
      <protection locked="0"/>
    </xf>
    <xf numFmtId="0" fontId="0" fillId="0" borderId="72" xfId="0" applyBorder="1" applyAlignment="1" applyProtection="1">
      <alignment horizontal="center"/>
      <protection locked="0"/>
    </xf>
    <xf numFmtId="0" fontId="0" fillId="0" borderId="0" xfId="0" applyBorder="1" applyAlignment="1" applyProtection="1">
      <alignment horizontal="center"/>
      <protection locked="0"/>
    </xf>
    <xf numFmtId="0" fontId="0" fillId="0" borderId="0" xfId="0" applyBorder="1" applyAlignment="1" applyProtection="1">
      <protection locked="0"/>
    </xf>
    <xf numFmtId="0" fontId="0" fillId="0" borderId="0" xfId="0" applyAlignment="1" applyProtection="1">
      <alignment horizontal="center"/>
      <protection locked="0"/>
    </xf>
    <xf numFmtId="0" fontId="0" fillId="0" borderId="0" xfId="0" applyAlignment="1" applyProtection="1">
      <alignment horizontal="right"/>
      <protection locked="0"/>
    </xf>
    <xf numFmtId="0" fontId="3" fillId="0" borderId="0" xfId="0" applyFont="1" applyProtection="1">
      <protection locked="0"/>
    </xf>
    <xf numFmtId="168" fontId="2" fillId="0" borderId="0" xfId="0" applyNumberFormat="1" applyFont="1" applyAlignment="1" applyProtection="1">
      <protection locked="0"/>
    </xf>
    <xf numFmtId="168" fontId="2" fillId="0" borderId="0" xfId="0" applyNumberFormat="1" applyFont="1" applyAlignment="1" applyProtection="1">
      <alignment horizontal="center"/>
      <protection locked="0"/>
    </xf>
    <xf numFmtId="0" fontId="0" fillId="0" borderId="0" xfId="0" applyAlignment="1" applyProtection="1">
      <alignment horizontal="center"/>
    </xf>
    <xf numFmtId="2" fontId="0" fillId="0" borderId="0" xfId="0" applyNumberFormat="1" applyProtection="1">
      <protection locked="0"/>
    </xf>
    <xf numFmtId="0" fontId="2" fillId="0" borderId="0" xfId="0" applyFont="1" applyAlignment="1" applyProtection="1">
      <alignment horizontal="left"/>
    </xf>
    <xf numFmtId="0" fontId="2" fillId="0" borderId="73" xfId="0" applyFont="1" applyBorder="1" applyProtection="1">
      <protection locked="0"/>
    </xf>
    <xf numFmtId="0" fontId="0" fillId="0" borderId="73" xfId="0" applyBorder="1" applyProtection="1">
      <protection locked="0"/>
    </xf>
    <xf numFmtId="0" fontId="2" fillId="0" borderId="0" xfId="0" applyFont="1" applyBorder="1" applyAlignment="1" applyProtection="1">
      <alignment horizontal="center"/>
      <protection locked="0"/>
    </xf>
    <xf numFmtId="0" fontId="26" fillId="0" borderId="0" xfId="0" applyFont="1" applyProtection="1">
      <protection locked="0"/>
    </xf>
    <xf numFmtId="168" fontId="13" fillId="8" borderId="0" xfId="0" applyNumberFormat="1" applyFont="1" applyFill="1" applyBorder="1" applyAlignment="1" applyProtection="1"/>
    <xf numFmtId="168" fontId="12" fillId="8" borderId="0" xfId="0" applyNumberFormat="1" applyFont="1" applyFill="1" applyBorder="1" applyAlignment="1" applyProtection="1"/>
    <xf numFmtId="168" fontId="13" fillId="8" borderId="0" xfId="0" applyNumberFormat="1" applyFont="1" applyFill="1" applyBorder="1" applyAlignment="1" applyProtection="1">
      <protection locked="0"/>
    </xf>
    <xf numFmtId="9" fontId="6" fillId="8" borderId="0" xfId="1" applyNumberFormat="1" applyFont="1" applyFill="1" applyBorder="1" applyAlignment="1" applyProtection="1">
      <alignment horizontal="center" vertical="center"/>
      <protection locked="0"/>
    </xf>
    <xf numFmtId="168" fontId="3" fillId="0" borderId="0" xfId="0" applyNumberFormat="1" applyFont="1" applyAlignment="1" applyProtection="1">
      <alignment horizontal="right"/>
    </xf>
    <xf numFmtId="168" fontId="2" fillId="0" borderId="0" xfId="0" applyNumberFormat="1" applyFont="1" applyAlignment="1" applyProtection="1">
      <alignment horizontal="right"/>
      <protection locked="0"/>
    </xf>
    <xf numFmtId="0" fontId="3" fillId="0" borderId="0" xfId="0" applyFont="1" applyAlignment="1" applyProtection="1">
      <alignment horizontal="left"/>
      <protection locked="0"/>
    </xf>
    <xf numFmtId="0" fontId="12" fillId="0" borderId="0" xfId="0" applyFont="1" applyBorder="1" applyAlignment="1" applyProtection="1">
      <protection locked="0"/>
    </xf>
    <xf numFmtId="0" fontId="12" fillId="0" borderId="0" xfId="0" applyFont="1" applyBorder="1" applyAlignment="1" applyProtection="1">
      <alignment horizontal="left"/>
      <protection locked="0"/>
    </xf>
    <xf numFmtId="166" fontId="13" fillId="6" borderId="51" xfId="0" applyNumberFormat="1" applyFont="1" applyFill="1" applyBorder="1" applyAlignment="1" applyProtection="1">
      <alignment horizontal="center"/>
      <protection locked="0"/>
    </xf>
    <xf numFmtId="166" fontId="13" fillId="6" borderId="52" xfId="0" applyNumberFormat="1" applyFont="1" applyFill="1" applyBorder="1" applyAlignment="1" applyProtection="1">
      <alignment horizontal="center"/>
      <protection locked="0"/>
    </xf>
    <xf numFmtId="0" fontId="23" fillId="0" borderId="65" xfId="0" applyFont="1" applyBorder="1" applyAlignment="1" applyProtection="1">
      <protection locked="0"/>
    </xf>
    <xf numFmtId="0" fontId="23" fillId="0" borderId="65" xfId="0" applyFont="1" applyBorder="1" applyAlignment="1" applyProtection="1">
      <alignment vertical="center"/>
      <protection locked="0"/>
    </xf>
    <xf numFmtId="0" fontId="23" fillId="0" borderId="0" xfId="0" applyFont="1" applyBorder="1" applyAlignment="1" applyProtection="1">
      <protection locked="0"/>
    </xf>
    <xf numFmtId="0" fontId="6" fillId="8" borderId="0" xfId="0" applyFont="1" applyFill="1" applyBorder="1" applyAlignment="1" applyProtection="1">
      <alignment vertical="center"/>
      <protection locked="0"/>
    </xf>
    <xf numFmtId="0" fontId="31" fillId="7" borderId="18" xfId="0" applyFont="1" applyFill="1" applyBorder="1" applyAlignment="1" applyProtection="1">
      <alignment horizontal="center"/>
      <protection locked="0"/>
    </xf>
    <xf numFmtId="0" fontId="31" fillId="7" borderId="24" xfId="0" applyFont="1" applyFill="1" applyBorder="1" applyAlignment="1" applyProtection="1">
      <alignment horizontal="center" vertical="center"/>
      <protection locked="0"/>
    </xf>
    <xf numFmtId="0" fontId="31" fillId="7" borderId="15" xfId="0" applyFont="1" applyFill="1" applyBorder="1" applyAlignment="1" applyProtection="1">
      <alignment horizontal="center" vertical="center"/>
      <protection locked="0"/>
    </xf>
    <xf numFmtId="167" fontId="32" fillId="0" borderId="36" xfId="0" applyNumberFormat="1" applyFont="1" applyBorder="1" applyProtection="1">
      <protection locked="0"/>
    </xf>
    <xf numFmtId="167" fontId="32" fillId="0" borderId="74" xfId="0" applyNumberFormat="1" applyFont="1" applyBorder="1" applyProtection="1">
      <protection locked="0"/>
    </xf>
    <xf numFmtId="167" fontId="32" fillId="0" borderId="22" xfId="0" applyNumberFormat="1" applyFont="1" applyBorder="1" applyProtection="1">
      <protection locked="0"/>
    </xf>
    <xf numFmtId="167" fontId="27" fillId="0" borderId="27" xfId="0" applyNumberFormat="1" applyFont="1" applyBorder="1" applyProtection="1">
      <protection locked="0"/>
    </xf>
    <xf numFmtId="167" fontId="32" fillId="0" borderId="27" xfId="0" applyNumberFormat="1" applyFont="1" applyBorder="1" applyProtection="1">
      <protection locked="0"/>
    </xf>
    <xf numFmtId="0" fontId="32" fillId="0" borderId="0" xfId="0" applyFont="1" applyBorder="1" applyAlignment="1" applyProtection="1">
      <alignment horizontal="left" vertical="center"/>
      <protection locked="0"/>
    </xf>
    <xf numFmtId="0" fontId="27" fillId="0" borderId="0" xfId="0" applyFont="1" applyBorder="1" applyAlignment="1" applyProtection="1">
      <alignment horizontal="center" vertical="center"/>
      <protection locked="0"/>
    </xf>
    <xf numFmtId="0" fontId="26" fillId="8" borderId="0" xfId="0" applyFont="1" applyFill="1" applyBorder="1" applyAlignment="1" applyProtection="1">
      <alignment vertical="center"/>
      <protection locked="0"/>
    </xf>
    <xf numFmtId="0" fontId="5" fillId="8" borderId="0" xfId="0" applyFont="1" applyFill="1" applyBorder="1" applyAlignment="1" applyProtection="1">
      <alignment vertical="top"/>
      <protection locked="0"/>
    </xf>
    <xf numFmtId="0" fontId="4" fillId="0" borderId="0" xfId="0" applyFont="1" applyFill="1" applyBorder="1" applyAlignment="1" applyProtection="1">
      <protection locked="0"/>
    </xf>
    <xf numFmtId="0" fontId="13" fillId="0" borderId="77" xfId="0" applyFont="1" applyBorder="1"/>
    <xf numFmtId="0" fontId="13" fillId="0" borderId="78" xfId="0" applyFont="1" applyBorder="1"/>
    <xf numFmtId="0" fontId="22" fillId="0" borderId="0" xfId="0" applyFont="1" applyProtection="1">
      <protection locked="0"/>
    </xf>
    <xf numFmtId="0" fontId="0" fillId="8" borderId="0" xfId="0" applyFill="1" applyBorder="1" applyProtection="1">
      <protection locked="0"/>
    </xf>
    <xf numFmtId="0" fontId="8" fillId="7" borderId="53" xfId="0" applyFont="1" applyFill="1" applyBorder="1" applyAlignment="1" applyProtection="1">
      <alignment horizontal="center" vertical="center"/>
      <protection locked="0"/>
    </xf>
    <xf numFmtId="0" fontId="8" fillId="8" borderId="0" xfId="0" applyFont="1" applyFill="1" applyBorder="1" applyAlignment="1" applyProtection="1">
      <alignment horizontal="center" vertical="center"/>
      <protection locked="0"/>
    </xf>
    <xf numFmtId="168" fontId="27" fillId="8" borderId="0" xfId="0" applyNumberFormat="1" applyFont="1" applyFill="1" applyBorder="1" applyAlignment="1" applyProtection="1">
      <alignment horizontal="center"/>
    </xf>
    <xf numFmtId="0" fontId="22" fillId="0" borderId="0" xfId="0" applyFont="1" applyAlignment="1" applyProtection="1">
      <protection locked="0"/>
    </xf>
    <xf numFmtId="168" fontId="3" fillId="8" borderId="53" xfId="0" applyNumberFormat="1" applyFont="1" applyFill="1" applyBorder="1" applyAlignment="1" applyProtection="1">
      <alignment horizontal="center" vertical="center"/>
      <protection locked="0"/>
    </xf>
    <xf numFmtId="0" fontId="25" fillId="7" borderId="0" xfId="0" applyFont="1" applyFill="1" applyProtection="1">
      <protection locked="0"/>
    </xf>
    <xf numFmtId="0" fontId="27" fillId="0" borderId="0" xfId="0" applyFont="1" applyBorder="1" applyAlignment="1" applyProtection="1">
      <alignment horizontal="left" vertical="center"/>
      <protection locked="0"/>
    </xf>
    <xf numFmtId="9" fontId="32" fillId="0" borderId="0" xfId="0" applyNumberFormat="1" applyFont="1" applyBorder="1" applyAlignment="1" applyProtection="1">
      <alignment horizontal="center" vertical="center"/>
      <protection locked="0"/>
    </xf>
    <xf numFmtId="9" fontId="3" fillId="8" borderId="53" xfId="1" applyFont="1" applyFill="1" applyBorder="1" applyAlignment="1" applyProtection="1">
      <alignment horizontal="center"/>
      <protection locked="0"/>
    </xf>
    <xf numFmtId="0" fontId="5" fillId="8" borderId="0" xfId="0" applyFont="1" applyFill="1" applyBorder="1" applyAlignment="1" applyProtection="1">
      <protection locked="0"/>
    </xf>
    <xf numFmtId="0" fontId="13" fillId="8" borderId="0" xfId="0" applyFont="1" applyFill="1" applyBorder="1" applyAlignment="1" applyProtection="1">
      <alignment horizontal="center"/>
      <protection locked="0"/>
    </xf>
    <xf numFmtId="0" fontId="5" fillId="8" borderId="0" xfId="0" applyFont="1" applyFill="1" applyBorder="1" applyAlignment="1" applyProtection="1">
      <alignment horizontal="center" vertical="center"/>
      <protection locked="0"/>
    </xf>
    <xf numFmtId="0" fontId="13" fillId="0" borderId="81" xfId="0" applyFont="1" applyBorder="1" applyAlignment="1" applyProtection="1"/>
    <xf numFmtId="0" fontId="12" fillId="0" borderId="16" xfId="0" applyFont="1" applyBorder="1" applyAlignment="1" applyProtection="1">
      <protection locked="0"/>
    </xf>
    <xf numFmtId="0" fontId="13" fillId="0" borderId="26" xfId="0" applyFont="1" applyBorder="1" applyAlignment="1" applyProtection="1"/>
    <xf numFmtId="0" fontId="29" fillId="8" borderId="0" xfId="0" applyFont="1" applyFill="1" applyProtection="1">
      <protection locked="0"/>
    </xf>
    <xf numFmtId="0" fontId="23" fillId="8" borderId="0" xfId="0" applyFont="1" applyFill="1" applyBorder="1" applyAlignment="1" applyProtection="1">
      <protection locked="0"/>
    </xf>
    <xf numFmtId="168" fontId="32" fillId="8" borderId="23" xfId="0" applyNumberFormat="1" applyFont="1" applyFill="1" applyBorder="1" applyAlignment="1" applyProtection="1">
      <alignment horizontal="center"/>
      <protection locked="0"/>
    </xf>
    <xf numFmtId="4" fontId="32" fillId="8" borderId="23" xfId="0" applyNumberFormat="1" applyFont="1" applyFill="1" applyBorder="1" applyAlignment="1" applyProtection="1">
      <alignment horizontal="center"/>
      <protection locked="0"/>
    </xf>
    <xf numFmtId="0" fontId="13" fillId="0" borderId="84" xfId="0" applyFont="1" applyBorder="1" applyAlignment="1" applyProtection="1"/>
    <xf numFmtId="0" fontId="13" fillId="0" borderId="83" xfId="0" applyFont="1" applyBorder="1" applyAlignment="1" applyProtection="1"/>
    <xf numFmtId="0" fontId="13" fillId="0" borderId="86" xfId="0" applyFont="1" applyBorder="1" applyAlignment="1" applyProtection="1"/>
    <xf numFmtId="0" fontId="13" fillId="0" borderId="85" xfId="0" applyFont="1" applyBorder="1" applyAlignment="1" applyProtection="1"/>
    <xf numFmtId="0" fontId="13" fillId="8" borderId="0" xfId="0" applyFont="1" applyFill="1" applyBorder="1" applyAlignment="1" applyProtection="1"/>
    <xf numFmtId="0" fontId="6" fillId="8" borderId="0" xfId="0" applyFont="1" applyFill="1" applyBorder="1" applyAlignment="1" applyProtection="1">
      <alignment horizontal="center" vertical="center"/>
      <protection locked="0"/>
    </xf>
    <xf numFmtId="0" fontId="0" fillId="8" borderId="0" xfId="0" applyFill="1" applyBorder="1" applyAlignment="1"/>
    <xf numFmtId="0" fontId="13" fillId="8" borderId="0" xfId="0" applyFont="1" applyFill="1" applyBorder="1" applyAlignment="1" applyProtection="1">
      <alignment horizontal="left"/>
      <protection locked="0"/>
    </xf>
    <xf numFmtId="167" fontId="32" fillId="8" borderId="0" xfId="0" applyNumberFormat="1" applyFont="1" applyFill="1" applyBorder="1" applyProtection="1">
      <protection locked="0"/>
    </xf>
    <xf numFmtId="0" fontId="32" fillId="8" borderId="0" xfId="0" applyFont="1" applyFill="1" applyBorder="1" applyAlignment="1" applyProtection="1">
      <alignment horizontal="center"/>
      <protection locked="0"/>
    </xf>
    <xf numFmtId="167" fontId="32" fillId="8" borderId="0" xfId="0" applyNumberFormat="1" applyFont="1" applyFill="1" applyBorder="1" applyAlignment="1" applyProtection="1">
      <protection locked="0"/>
    </xf>
    <xf numFmtId="168" fontId="32" fillId="8" borderId="0" xfId="0" applyNumberFormat="1" applyFont="1" applyFill="1" applyBorder="1" applyAlignment="1" applyProtection="1">
      <alignment horizontal="center"/>
      <protection locked="0"/>
    </xf>
    <xf numFmtId="0" fontId="32" fillId="8" borderId="0" xfId="0" applyFont="1" applyFill="1" applyBorder="1" applyAlignment="1" applyProtection="1">
      <alignment horizontal="center" vertical="center"/>
      <protection locked="0"/>
    </xf>
    <xf numFmtId="0" fontId="27" fillId="8" borderId="0" xfId="0" applyFont="1" applyFill="1" applyBorder="1" applyAlignment="1" applyProtection="1">
      <protection locked="0"/>
    </xf>
    <xf numFmtId="0" fontId="12" fillId="0" borderId="0" xfId="0" applyFont="1" applyBorder="1" applyAlignment="1" applyProtection="1">
      <alignment horizontal="center" vertical="center"/>
      <protection locked="0"/>
    </xf>
    <xf numFmtId="9" fontId="26" fillId="0" borderId="53" xfId="1" applyFont="1" applyBorder="1" applyAlignment="1" applyProtection="1">
      <alignment horizontal="center"/>
      <protection locked="0"/>
    </xf>
    <xf numFmtId="9" fontId="26" fillId="0" borderId="53" xfId="0" applyNumberFormat="1" applyFont="1" applyBorder="1" applyAlignment="1" applyProtection="1">
      <alignment horizontal="center"/>
      <protection locked="0"/>
    </xf>
    <xf numFmtId="9" fontId="12" fillId="0" borderId="53" xfId="0" applyNumberFormat="1" applyFont="1" applyBorder="1" applyAlignment="1" applyProtection="1">
      <alignment horizontal="center"/>
      <protection locked="0"/>
    </xf>
    <xf numFmtId="9" fontId="13" fillId="0" borderId="0" xfId="0" applyNumberFormat="1" applyFont="1" applyAlignment="1" applyProtection="1">
      <alignment horizontal="center"/>
      <protection locked="0"/>
    </xf>
    <xf numFmtId="1" fontId="13" fillId="0" borderId="11" xfId="0" applyNumberFormat="1" applyFont="1" applyBorder="1" applyAlignment="1" applyProtection="1"/>
    <xf numFmtId="1" fontId="13" fillId="0" borderId="0" xfId="0" applyNumberFormat="1" applyFont="1" applyBorder="1" applyAlignment="1" applyProtection="1"/>
    <xf numFmtId="0" fontId="0" fillId="8" borderId="0" xfId="0" applyFill="1" applyProtection="1">
      <protection locked="0"/>
    </xf>
    <xf numFmtId="0" fontId="22" fillId="8" borderId="0" xfId="0" applyFont="1" applyFill="1" applyAlignment="1" applyProtection="1">
      <protection locked="0"/>
    </xf>
    <xf numFmtId="0" fontId="32" fillId="0" borderId="27" xfId="0" applyFont="1" applyBorder="1" applyAlignment="1" applyProtection="1">
      <protection locked="0"/>
    </xf>
    <xf numFmtId="0" fontId="32" fillId="0" borderId="23" xfId="0" applyFont="1" applyBorder="1" applyAlignment="1" applyProtection="1">
      <protection locked="0"/>
    </xf>
    <xf numFmtId="169" fontId="27" fillId="0" borderId="53" xfId="0" applyNumberFormat="1" applyFont="1" applyBorder="1" applyProtection="1">
      <protection locked="0"/>
    </xf>
    <xf numFmtId="0" fontId="27" fillId="0" borderId="0" xfId="0" applyFont="1" applyProtection="1">
      <protection locked="0"/>
    </xf>
    <xf numFmtId="168" fontId="27" fillId="0" borderId="53" xfId="0" applyNumberFormat="1" applyFont="1" applyBorder="1" applyProtection="1">
      <protection locked="0"/>
    </xf>
    <xf numFmtId="169" fontId="30" fillId="0" borderId="53" xfId="0" applyNumberFormat="1" applyFont="1" applyBorder="1" applyProtection="1">
      <protection locked="0"/>
    </xf>
    <xf numFmtId="1" fontId="13" fillId="0" borderId="9" xfId="0" applyNumberFormat="1" applyFont="1" applyBorder="1" applyAlignment="1" applyProtection="1"/>
    <xf numFmtId="0" fontId="13" fillId="0" borderId="11" xfId="0" applyNumberFormat="1" applyFont="1" applyBorder="1" applyAlignment="1" applyProtection="1"/>
    <xf numFmtId="0" fontId="7" fillId="0" borderId="0" xfId="4"/>
    <xf numFmtId="0" fontId="38" fillId="0" borderId="0" xfId="4" applyFont="1"/>
    <xf numFmtId="0" fontId="7" fillId="3" borderId="0" xfId="4" applyFill="1"/>
    <xf numFmtId="0" fontId="38" fillId="3" borderId="0" xfId="4" applyFont="1" applyFill="1"/>
    <xf numFmtId="0" fontId="41" fillId="3" borderId="105" xfId="4" applyFont="1" applyFill="1" applyBorder="1" applyAlignment="1">
      <alignment horizontal="left" wrapText="1"/>
    </xf>
    <xf numFmtId="0" fontId="41" fillId="3" borderId="56" xfId="4" applyFont="1" applyFill="1" applyBorder="1" applyAlignment="1">
      <alignment horizontal="left" wrapText="1"/>
    </xf>
    <xf numFmtId="170" fontId="41" fillId="3" borderId="56" xfId="4" applyNumberFormat="1" applyFont="1" applyFill="1" applyBorder="1" applyAlignment="1">
      <alignment horizontal="right"/>
    </xf>
    <xf numFmtId="0" fontId="41" fillId="3" borderId="106" xfId="4" applyFont="1" applyFill="1" applyBorder="1" applyAlignment="1">
      <alignment horizontal="left" wrapText="1"/>
    </xf>
    <xf numFmtId="0" fontId="41" fillId="3" borderId="107" xfId="4" applyFont="1" applyFill="1" applyBorder="1" applyAlignment="1">
      <alignment wrapText="1"/>
    </xf>
    <xf numFmtId="0" fontId="41" fillId="3" borderId="6" xfId="4" applyFont="1" applyFill="1" applyBorder="1" applyAlignment="1"/>
    <xf numFmtId="170" fontId="41" fillId="3" borderId="6" xfId="4" applyNumberFormat="1" applyFont="1" applyFill="1" applyBorder="1" applyAlignment="1">
      <alignment horizontal="right"/>
    </xf>
    <xf numFmtId="170" fontId="41" fillId="3" borderId="107" xfId="4" applyNumberFormat="1" applyFont="1" applyFill="1" applyBorder="1" applyAlignment="1"/>
    <xf numFmtId="170" fontId="41" fillId="3" borderId="6" xfId="4" applyNumberFormat="1" applyFont="1" applyFill="1" applyBorder="1" applyAlignment="1"/>
    <xf numFmtId="0" fontId="42" fillId="0" borderId="53" xfId="4" applyFont="1" applyBorder="1" applyAlignment="1">
      <alignment horizontal="center" vertical="center"/>
    </xf>
    <xf numFmtId="0" fontId="42" fillId="0" borderId="109" xfId="4" applyFont="1" applyBorder="1" applyAlignment="1">
      <alignment horizontal="center" vertical="center"/>
    </xf>
    <xf numFmtId="0" fontId="42" fillId="0" borderId="112" xfId="4" applyFont="1" applyBorder="1" applyAlignment="1">
      <alignment horizontal="center" vertical="center"/>
    </xf>
    <xf numFmtId="0" fontId="7" fillId="0" borderId="112" xfId="4" applyBorder="1" applyAlignment="1">
      <alignment horizontal="left" vertical="center" wrapText="1" indent="3"/>
    </xf>
    <xf numFmtId="0" fontId="7" fillId="0" borderId="117" xfId="4" applyBorder="1" applyAlignment="1">
      <alignment horizontal="left" vertical="center" wrapText="1" indent="3"/>
    </xf>
    <xf numFmtId="0" fontId="7" fillId="0" borderId="0" xfId="4" applyBorder="1"/>
    <xf numFmtId="0" fontId="7" fillId="0" borderId="105" xfId="4" applyBorder="1" applyAlignment="1">
      <alignment vertical="top"/>
    </xf>
    <xf numFmtId="0" fontId="7" fillId="0" borderId="56" xfId="4" applyBorder="1" applyAlignment="1">
      <alignment vertical="top"/>
    </xf>
    <xf numFmtId="0" fontId="43" fillId="3" borderId="6" xfId="4" applyFont="1" applyFill="1" applyBorder="1" applyAlignment="1"/>
    <xf numFmtId="0" fontId="43" fillId="3" borderId="108" xfId="4" applyFont="1" applyFill="1" applyBorder="1" applyAlignment="1">
      <alignment horizontal="center" vertical="center"/>
    </xf>
    <xf numFmtId="0" fontId="43" fillId="3" borderId="108" xfId="4" applyNumberFormat="1" applyFont="1" applyFill="1" applyBorder="1" applyAlignment="1">
      <alignment horizontal="center" vertical="center"/>
    </xf>
    <xf numFmtId="0" fontId="7" fillId="0" borderId="51" xfId="4" applyBorder="1" applyAlignment="1">
      <alignment horizontal="right" vertical="center"/>
    </xf>
    <xf numFmtId="14" fontId="7" fillId="0" borderId="106" xfId="4" applyNumberFormat="1" applyBorder="1" applyAlignment="1">
      <alignment horizontal="left" vertical="center"/>
    </xf>
    <xf numFmtId="0" fontId="44" fillId="0" borderId="53" xfId="4" applyFont="1" applyBorder="1" applyAlignment="1">
      <alignment horizontal="center" vertical="center"/>
    </xf>
    <xf numFmtId="0" fontId="2" fillId="0" borderId="0" xfId="0" applyFont="1" applyAlignment="1" applyProtection="1">
      <protection locked="0"/>
    </xf>
    <xf numFmtId="0" fontId="13" fillId="0" borderId="2" xfId="0" applyFont="1" applyFill="1" applyBorder="1" applyAlignment="1">
      <alignment horizontal="center"/>
    </xf>
    <xf numFmtId="0" fontId="0" fillId="0" borderId="122" xfId="0" applyBorder="1" applyProtection="1">
      <protection locked="0"/>
    </xf>
    <xf numFmtId="168" fontId="3" fillId="0" borderId="59" xfId="0" applyNumberFormat="1" applyFont="1" applyBorder="1" applyAlignment="1" applyProtection="1">
      <protection locked="0"/>
    </xf>
    <xf numFmtId="10" fontId="2" fillId="0" borderId="76" xfId="2" applyNumberFormat="1" applyFont="1" applyBorder="1" applyAlignment="1" applyProtection="1">
      <protection locked="0"/>
    </xf>
    <xf numFmtId="10" fontId="2" fillId="0" borderId="0" xfId="0" applyNumberFormat="1" applyFont="1" applyAlignment="1" applyProtection="1"/>
    <xf numFmtId="0" fontId="2" fillId="0" borderId="0" xfId="0" applyFont="1" applyAlignment="1" applyProtection="1"/>
    <xf numFmtId="168" fontId="3" fillId="0" borderId="0" xfId="0" applyNumberFormat="1" applyFont="1" applyAlignment="1" applyProtection="1"/>
    <xf numFmtId="0" fontId="0" fillId="0" borderId="53" xfId="0" applyBorder="1" applyAlignment="1">
      <alignment horizontal="center"/>
    </xf>
    <xf numFmtId="49" fontId="0" fillId="0" borderId="123" xfId="0" applyNumberFormat="1" applyBorder="1" applyAlignment="1" applyProtection="1">
      <alignment horizontal="center"/>
      <protection locked="0"/>
    </xf>
    <xf numFmtId="9" fontId="0" fillId="0" borderId="0" xfId="1" applyFont="1"/>
    <xf numFmtId="10" fontId="2" fillId="0" borderId="76" xfId="2" applyNumberFormat="1" applyFont="1" applyBorder="1" applyAlignment="1" applyProtection="1"/>
    <xf numFmtId="0" fontId="45" fillId="0" borderId="0" xfId="0" applyFont="1" applyProtection="1">
      <protection locked="0"/>
    </xf>
    <xf numFmtId="0" fontId="46" fillId="8" borderId="0" xfId="0" applyFont="1" applyFill="1" applyAlignment="1" applyProtection="1">
      <protection locked="0"/>
    </xf>
    <xf numFmtId="166" fontId="13" fillId="6" borderId="51" xfId="0" applyNumberFormat="1" applyFont="1" applyFill="1" applyBorder="1" applyAlignment="1" applyProtection="1">
      <alignment horizontal="center"/>
      <protection locked="0"/>
    </xf>
    <xf numFmtId="166" fontId="13" fillId="6" borderId="52" xfId="0" applyNumberFormat="1" applyFont="1" applyFill="1" applyBorder="1" applyAlignment="1" applyProtection="1">
      <alignment horizontal="center"/>
      <protection locked="0"/>
    </xf>
    <xf numFmtId="168" fontId="32" fillId="8" borderId="23" xfId="0" applyNumberFormat="1" applyFont="1" applyFill="1" applyBorder="1" applyAlignment="1" applyProtection="1">
      <alignment horizontal="center"/>
      <protection locked="0"/>
    </xf>
    <xf numFmtId="168" fontId="32" fillId="8" borderId="23" xfId="0" applyNumberFormat="1" applyFont="1" applyFill="1" applyBorder="1" applyAlignment="1" applyProtection="1">
      <alignment horizontal="center"/>
      <protection locked="0"/>
    </xf>
    <xf numFmtId="0" fontId="47" fillId="8" borderId="0" xfId="0" applyFont="1" applyFill="1" applyAlignment="1" applyProtection="1"/>
    <xf numFmtId="0" fontId="48" fillId="8" borderId="0" xfId="0" applyFont="1" applyFill="1" applyAlignment="1" applyProtection="1"/>
    <xf numFmtId="0" fontId="34" fillId="8" borderId="0" xfId="0" applyFont="1" applyFill="1" applyAlignment="1" applyProtection="1"/>
    <xf numFmtId="0" fontId="50" fillId="8" borderId="0" xfId="0" applyFont="1" applyFill="1" applyProtection="1"/>
    <xf numFmtId="0" fontId="29" fillId="8" borderId="0" xfId="0" applyFont="1" applyFill="1" applyProtection="1"/>
    <xf numFmtId="0" fontId="50" fillId="8" borderId="0" xfId="0" applyFont="1" applyFill="1" applyBorder="1" applyAlignment="1" applyProtection="1">
      <alignment horizontal="center"/>
    </xf>
    <xf numFmtId="0" fontId="48" fillId="8" borderId="124" xfId="0" applyFont="1" applyFill="1" applyBorder="1" applyAlignment="1" applyProtection="1"/>
    <xf numFmtId="14" fontId="48" fillId="8" borderId="51" xfId="0" applyNumberFormat="1" applyFont="1" applyFill="1" applyBorder="1" applyAlignment="1" applyProtection="1">
      <alignment horizontal="right"/>
      <protection locked="0"/>
    </xf>
    <xf numFmtId="0" fontId="34" fillId="8" borderId="124" xfId="0" applyFont="1" applyFill="1" applyBorder="1" applyAlignment="1" applyProtection="1"/>
    <xf numFmtId="0" fontId="51" fillId="8" borderId="0" xfId="0" applyFont="1" applyFill="1" applyBorder="1" applyAlignment="1" applyProtection="1"/>
    <xf numFmtId="168" fontId="48" fillId="8" borderId="0" xfId="0" applyNumberFormat="1" applyFont="1" applyFill="1" applyAlignment="1" applyProtection="1"/>
    <xf numFmtId="0" fontId="48" fillId="8" borderId="0" xfId="0" applyFont="1" applyFill="1" applyProtection="1"/>
    <xf numFmtId="0" fontId="50" fillId="8" borderId="0" xfId="0" applyFont="1" applyFill="1" applyAlignment="1" applyProtection="1">
      <alignment horizontal="right"/>
    </xf>
    <xf numFmtId="0" fontId="50" fillId="8" borderId="0" xfId="0" applyFont="1" applyFill="1" applyBorder="1" applyProtection="1"/>
    <xf numFmtId="0" fontId="48" fillId="8" borderId="0" xfId="0" applyFont="1" applyFill="1" applyAlignment="1" applyProtection="1">
      <alignment horizontal="left"/>
    </xf>
    <xf numFmtId="168" fontId="48" fillId="8" borderId="0" xfId="0" applyNumberFormat="1" applyFont="1" applyFill="1" applyAlignment="1" applyProtection="1">
      <alignment horizontal="right"/>
    </xf>
    <xf numFmtId="0" fontId="0" fillId="0" borderId="0" xfId="0" applyProtection="1"/>
    <xf numFmtId="0" fontId="0" fillId="8" borderId="0" xfId="0" applyFill="1" applyProtection="1"/>
    <xf numFmtId="0" fontId="50" fillId="8" borderId="7" xfId="0" applyFont="1" applyFill="1" applyBorder="1" applyAlignment="1" applyProtection="1"/>
    <xf numFmtId="0" fontId="48" fillId="8" borderId="53" xfId="0" applyFont="1" applyFill="1" applyBorder="1" applyAlignment="1" applyProtection="1">
      <alignment horizontal="right"/>
      <protection locked="0"/>
    </xf>
    <xf numFmtId="0" fontId="49" fillId="8" borderId="0" xfId="0" applyNumberFormat="1" applyFont="1" applyFill="1" applyAlignment="1" applyProtection="1">
      <alignment wrapText="1"/>
    </xf>
    <xf numFmtId="0" fontId="48" fillId="8" borderId="0" xfId="0" applyFont="1" applyFill="1" applyAlignment="1" applyProtection="1">
      <alignment horizontal="left"/>
    </xf>
    <xf numFmtId="9" fontId="50" fillId="8" borderId="0" xfId="0" applyNumberFormat="1" applyFont="1" applyFill="1" applyProtection="1"/>
    <xf numFmtId="9" fontId="56" fillId="8" borderId="0" xfId="0" applyNumberFormat="1" applyFont="1" applyFill="1" applyAlignment="1" applyProtection="1">
      <alignment horizontal="center" vertical="center"/>
    </xf>
    <xf numFmtId="168" fontId="34" fillId="8" borderId="53" xfId="0" applyNumberFormat="1" applyFont="1" applyFill="1" applyBorder="1" applyAlignment="1" applyProtection="1">
      <alignment horizontal="right"/>
      <protection locked="0"/>
    </xf>
    <xf numFmtId="10" fontId="48" fillId="5" borderId="53" xfId="2" applyNumberFormat="1" applyFont="1" applyFill="1" applyBorder="1" applyAlignment="1" applyProtection="1"/>
    <xf numFmtId="10" fontId="48" fillId="5" borderId="53" xfId="1" applyNumberFormat="1" applyFont="1" applyFill="1" applyBorder="1" applyAlignment="1" applyProtection="1">
      <alignment horizontal="right"/>
    </xf>
    <xf numFmtId="10" fontId="48" fillId="8" borderId="125" xfId="1" applyNumberFormat="1" applyFont="1" applyFill="1" applyBorder="1" applyAlignment="1" applyProtection="1">
      <alignment horizontal="right"/>
    </xf>
    <xf numFmtId="168" fontId="53" fillId="8" borderId="53" xfId="0" applyNumberFormat="1" applyFont="1" applyFill="1" applyBorder="1" applyAlignment="1" applyProtection="1"/>
    <xf numFmtId="168" fontId="34" fillId="10" borderId="53" xfId="0" applyNumberFormat="1" applyFont="1" applyFill="1" applyBorder="1" applyAlignment="1" applyProtection="1">
      <alignment vertical="center"/>
    </xf>
    <xf numFmtId="0" fontId="58" fillId="8" borderId="0" xfId="0" applyNumberFormat="1" applyFont="1" applyFill="1" applyAlignment="1" applyProtection="1">
      <alignment horizontal="left" vertical="center" wrapText="1"/>
    </xf>
    <xf numFmtId="168" fontId="57" fillId="8" borderId="0" xfId="0" applyNumberFormat="1" applyFont="1" applyFill="1" applyBorder="1" applyAlignment="1" applyProtection="1">
      <alignment horizontal="center" wrapText="1"/>
    </xf>
    <xf numFmtId="0" fontId="54" fillId="8" borderId="0" xfId="0" applyFont="1" applyFill="1" applyAlignment="1" applyProtection="1">
      <alignment horizontal="right"/>
    </xf>
    <xf numFmtId="0" fontId="55" fillId="8" borderId="0" xfId="0" applyFont="1" applyFill="1" applyAlignment="1" applyProtection="1">
      <alignment horizontal="right"/>
    </xf>
    <xf numFmtId="168" fontId="48" fillId="8" borderId="0" xfId="0" applyNumberFormat="1" applyFont="1" applyFill="1" applyAlignment="1" applyProtection="1">
      <alignment horizontal="right"/>
    </xf>
    <xf numFmtId="0" fontId="52" fillId="8" borderId="53" xfId="0" applyFont="1" applyFill="1" applyBorder="1" applyAlignment="1" applyProtection="1">
      <alignment horizontal="right"/>
    </xf>
    <xf numFmtId="0" fontId="48" fillId="8" borderId="0" xfId="0" applyFont="1" applyFill="1" applyAlignment="1" applyProtection="1">
      <alignment horizontal="right"/>
    </xf>
    <xf numFmtId="0" fontId="34" fillId="8" borderId="53" xfId="0" applyFont="1" applyFill="1" applyBorder="1" applyAlignment="1" applyProtection="1">
      <alignment horizontal="right" vertical="center"/>
    </xf>
    <xf numFmtId="0" fontId="2" fillId="0" borderId="0" xfId="0" applyFont="1" applyAlignment="1" applyProtection="1">
      <alignment horizontal="left"/>
      <protection locked="0"/>
    </xf>
    <xf numFmtId="0" fontId="2" fillId="0" borderId="61" xfId="0" applyFont="1" applyBorder="1" applyAlignment="1" applyProtection="1">
      <alignment horizontal="left"/>
      <protection locked="0"/>
    </xf>
    <xf numFmtId="0" fontId="2" fillId="0" borderId="59" xfId="0" applyFont="1" applyBorder="1" applyAlignment="1" applyProtection="1">
      <alignment horizontal="center"/>
      <protection locked="0"/>
    </xf>
    <xf numFmtId="0" fontId="2" fillId="0" borderId="60" xfId="0" applyFont="1" applyBorder="1" applyAlignment="1" applyProtection="1">
      <alignment horizontal="center"/>
      <protection locked="0"/>
    </xf>
    <xf numFmtId="0" fontId="2" fillId="0" borderId="16" xfId="0" applyFont="1" applyBorder="1" applyAlignment="1" applyProtection="1">
      <alignment horizontal="left"/>
      <protection locked="0"/>
    </xf>
    <xf numFmtId="9" fontId="2" fillId="0" borderId="3" xfId="0" applyNumberFormat="1" applyFont="1" applyBorder="1" applyAlignment="1" applyProtection="1">
      <alignment horizontal="center"/>
      <protection locked="0"/>
    </xf>
    <xf numFmtId="9" fontId="2" fillId="0" borderId="5" xfId="0" applyNumberFormat="1" applyFont="1" applyBorder="1" applyAlignment="1" applyProtection="1">
      <alignment horizontal="center"/>
      <protection locked="0"/>
    </xf>
    <xf numFmtId="0" fontId="2" fillId="0" borderId="0" xfId="0" applyFont="1" applyBorder="1" applyAlignment="1" applyProtection="1">
      <alignment horizontal="left"/>
      <protection locked="0"/>
    </xf>
    <xf numFmtId="9" fontId="2" fillId="0" borderId="4" xfId="0" applyNumberFormat="1" applyFont="1" applyBorder="1" applyAlignment="1" applyProtection="1">
      <alignment horizontal="center"/>
      <protection locked="0"/>
    </xf>
    <xf numFmtId="14" fontId="2" fillId="0" borderId="3" xfId="0" applyNumberFormat="1" applyFont="1" applyBorder="1" applyAlignment="1" applyProtection="1">
      <alignment horizontal="center"/>
      <protection locked="0"/>
    </xf>
    <xf numFmtId="14" fontId="2" fillId="0" borderId="5" xfId="0" applyNumberFormat="1" applyFont="1" applyBorder="1" applyAlignment="1" applyProtection="1">
      <alignment horizontal="center"/>
      <protection locked="0"/>
    </xf>
    <xf numFmtId="0" fontId="2" fillId="0" borderId="59" xfId="0" applyFont="1" applyBorder="1" applyAlignment="1" applyProtection="1">
      <alignment horizontal="center" vertical="center"/>
      <protection locked="0"/>
    </xf>
    <xf numFmtId="0" fontId="0" fillId="0" borderId="60" xfId="0" applyBorder="1"/>
    <xf numFmtId="0" fontId="2" fillId="0" borderId="33" xfId="0" applyFont="1" applyBorder="1" applyAlignment="1" applyProtection="1">
      <alignment horizontal="center"/>
      <protection locked="0"/>
    </xf>
    <xf numFmtId="0" fontId="2" fillId="0" borderId="35" xfId="0" applyFont="1" applyBorder="1" applyAlignment="1" applyProtection="1">
      <alignment horizontal="center"/>
      <protection locked="0"/>
    </xf>
    <xf numFmtId="0" fontId="24" fillId="0" borderId="0" xfId="0" applyFont="1" applyAlignment="1" applyProtection="1">
      <alignment horizontal="center"/>
      <protection locked="0"/>
    </xf>
    <xf numFmtId="168" fontId="3" fillId="0" borderId="0" xfId="0" applyNumberFormat="1" applyFont="1" applyAlignment="1" applyProtection="1">
      <alignment horizontal="right"/>
    </xf>
    <xf numFmtId="168" fontId="2" fillId="0" borderId="0" xfId="0" applyNumberFormat="1" applyFont="1" applyAlignment="1" applyProtection="1">
      <alignment horizontal="right"/>
    </xf>
    <xf numFmtId="168" fontId="2" fillId="0" borderId="0" xfId="0" applyNumberFormat="1" applyFont="1" applyAlignment="1" applyProtection="1">
      <alignment horizontal="right"/>
      <protection locked="0"/>
    </xf>
    <xf numFmtId="168" fontId="2" fillId="0" borderId="0" xfId="0" applyNumberFormat="1" applyFont="1" applyAlignment="1" applyProtection="1">
      <alignment horizontal="center"/>
      <protection locked="0"/>
    </xf>
    <xf numFmtId="0" fontId="2" fillId="0" borderId="0" xfId="0" applyFont="1" applyAlignment="1" applyProtection="1">
      <protection locked="0"/>
    </xf>
    <xf numFmtId="168" fontId="25" fillId="0" borderId="3" xfId="0" applyNumberFormat="1" applyFont="1" applyBorder="1" applyAlignment="1" applyProtection="1">
      <alignment horizontal="center"/>
      <protection locked="0"/>
    </xf>
    <xf numFmtId="168" fontId="25" fillId="0" borderId="5" xfId="0" applyNumberFormat="1" applyFont="1" applyBorder="1" applyAlignment="1" applyProtection="1">
      <alignment horizontal="center"/>
      <protection locked="0"/>
    </xf>
    <xf numFmtId="10" fontId="2" fillId="0" borderId="3" xfId="0" applyNumberFormat="1" applyFont="1" applyBorder="1" applyAlignment="1" applyProtection="1">
      <alignment horizontal="center"/>
    </xf>
    <xf numFmtId="10" fontId="2" fillId="0" borderId="5" xfId="0" applyNumberFormat="1" applyFont="1" applyBorder="1" applyAlignment="1" applyProtection="1">
      <alignment horizontal="center"/>
    </xf>
    <xf numFmtId="0" fontId="2" fillId="0" borderId="3" xfId="0" applyFont="1" applyBorder="1" applyAlignment="1" applyProtection="1">
      <alignment horizontal="center"/>
      <protection locked="0"/>
    </xf>
    <xf numFmtId="0" fontId="2" fillId="0" borderId="4" xfId="0" applyFont="1" applyBorder="1" applyAlignment="1" applyProtection="1">
      <alignment horizontal="center"/>
      <protection locked="0"/>
    </xf>
    <xf numFmtId="0" fontId="2" fillId="0" borderId="5" xfId="0" applyFont="1" applyBorder="1" applyAlignment="1" applyProtection="1">
      <alignment horizontal="center"/>
      <protection locked="0"/>
    </xf>
    <xf numFmtId="0" fontId="2" fillId="0" borderId="0" xfId="0" applyFont="1" applyAlignment="1" applyProtection="1">
      <alignment horizontal="left" indent="2"/>
      <protection locked="0"/>
    </xf>
    <xf numFmtId="0" fontId="0" fillId="0" borderId="5" xfId="0" applyBorder="1"/>
    <xf numFmtId="1" fontId="2" fillId="0" borderId="3" xfId="0" applyNumberFormat="1" applyFont="1" applyBorder="1" applyAlignment="1" applyProtection="1">
      <alignment horizontal="center"/>
    </xf>
    <xf numFmtId="1" fontId="2" fillId="0" borderId="5" xfId="0" applyNumberFormat="1" applyFont="1" applyBorder="1" applyAlignment="1" applyProtection="1">
      <alignment horizontal="center"/>
    </xf>
    <xf numFmtId="0" fontId="2" fillId="0" borderId="60" xfId="0" applyFont="1" applyBorder="1" applyAlignment="1" applyProtection="1">
      <alignment horizontal="center" vertical="center"/>
      <protection locked="0"/>
    </xf>
    <xf numFmtId="0" fontId="28" fillId="0" borderId="0" xfId="0" applyFont="1" applyAlignment="1" applyProtection="1">
      <alignment horizontal="left"/>
      <protection locked="0"/>
    </xf>
    <xf numFmtId="0" fontId="3" fillId="0" borderId="0" xfId="0" applyFont="1" applyAlignment="1" applyProtection="1">
      <alignment horizontal="left"/>
      <protection locked="0"/>
    </xf>
    <xf numFmtId="0" fontId="26" fillId="0" borderId="0" xfId="0" applyFont="1" applyAlignment="1" applyProtection="1">
      <alignment horizontal="left"/>
      <protection locked="0"/>
    </xf>
    <xf numFmtId="0" fontId="2" fillId="0" borderId="0" xfId="0" applyFont="1" applyAlignment="1" applyProtection="1">
      <alignment horizontal="left" indent="1"/>
      <protection locked="0"/>
    </xf>
    <xf numFmtId="0" fontId="2" fillId="0" borderId="0" xfId="0" applyFont="1" applyBorder="1" applyAlignment="1" applyProtection="1">
      <alignment horizontal="center"/>
      <protection locked="0"/>
    </xf>
    <xf numFmtId="0" fontId="6" fillId="4" borderId="0" xfId="0" applyFont="1" applyFill="1" applyBorder="1" applyAlignment="1" applyProtection="1">
      <alignment horizontal="center" vertical="center"/>
      <protection locked="0"/>
    </xf>
    <xf numFmtId="0" fontId="4" fillId="0" borderId="0" xfId="0" applyFont="1" applyFill="1" applyAlignment="1" applyProtection="1">
      <alignment horizontal="left"/>
      <protection locked="0"/>
    </xf>
    <xf numFmtId="0" fontId="33" fillId="0" borderId="6" xfId="0" applyFont="1" applyFill="1" applyBorder="1" applyAlignment="1" applyProtection="1">
      <alignment horizontal="center"/>
      <protection locked="0"/>
    </xf>
    <xf numFmtId="0" fontId="8" fillId="7" borderId="19" xfId="0" applyFont="1" applyFill="1" applyBorder="1" applyAlignment="1" applyProtection="1">
      <alignment horizontal="left"/>
      <protection locked="0"/>
    </xf>
    <xf numFmtId="0" fontId="8" fillId="7" borderId="13" xfId="0" applyFont="1" applyFill="1" applyBorder="1" applyAlignment="1" applyProtection="1">
      <alignment horizontal="left"/>
      <protection locked="0"/>
    </xf>
    <xf numFmtId="0" fontId="31" fillId="7" borderId="19" xfId="0" applyFont="1" applyFill="1" applyBorder="1" applyAlignment="1" applyProtection="1">
      <alignment horizontal="center" vertical="center"/>
      <protection locked="0"/>
    </xf>
    <xf numFmtId="0" fontId="31" fillId="7" borderId="15" xfId="0" applyFont="1" applyFill="1" applyBorder="1" applyAlignment="1" applyProtection="1">
      <alignment horizontal="center" vertical="center"/>
      <protection locked="0"/>
    </xf>
    <xf numFmtId="168" fontId="32" fillId="8" borderId="37" xfId="0" applyNumberFormat="1" applyFont="1" applyFill="1" applyBorder="1" applyAlignment="1" applyProtection="1">
      <alignment horizontal="center"/>
      <protection locked="0"/>
    </xf>
    <xf numFmtId="168" fontId="32" fillId="8" borderId="39" xfId="0" applyNumberFormat="1" applyFont="1" applyFill="1" applyBorder="1" applyAlignment="1" applyProtection="1">
      <alignment horizontal="center"/>
      <protection locked="0"/>
    </xf>
    <xf numFmtId="168" fontId="32" fillId="8" borderId="27" xfId="0" applyNumberFormat="1" applyFont="1" applyFill="1" applyBorder="1" applyAlignment="1" applyProtection="1">
      <alignment horizontal="center"/>
      <protection locked="0"/>
    </xf>
    <xf numFmtId="168" fontId="32" fillId="8" borderId="23" xfId="0" applyNumberFormat="1" applyFont="1" applyFill="1" applyBorder="1" applyAlignment="1" applyProtection="1">
      <alignment horizontal="center"/>
      <protection locked="0"/>
    </xf>
    <xf numFmtId="0" fontId="31" fillId="7" borderId="19" xfId="0" applyFont="1" applyFill="1" applyBorder="1" applyAlignment="1" applyProtection="1">
      <alignment horizontal="center"/>
      <protection locked="0"/>
    </xf>
    <xf numFmtId="0" fontId="31" fillId="7" borderId="15" xfId="0" applyFont="1" applyFill="1" applyBorder="1" applyAlignment="1" applyProtection="1">
      <alignment horizontal="center"/>
      <protection locked="0"/>
    </xf>
    <xf numFmtId="167" fontId="32" fillId="0" borderId="37" xfId="0" applyNumberFormat="1" applyFont="1" applyFill="1" applyBorder="1" applyAlignment="1" applyProtection="1">
      <alignment horizontal="center"/>
      <protection locked="0"/>
    </xf>
    <xf numFmtId="167" fontId="32" fillId="0" borderId="39" xfId="0" applyNumberFormat="1" applyFont="1" applyFill="1" applyBorder="1" applyAlignment="1" applyProtection="1">
      <alignment horizontal="center"/>
      <protection locked="0"/>
    </xf>
    <xf numFmtId="167" fontId="32" fillId="0" borderId="27" xfId="0" applyNumberFormat="1" applyFont="1" applyFill="1" applyBorder="1" applyAlignment="1" applyProtection="1">
      <alignment horizontal="center"/>
      <protection locked="0"/>
    </xf>
    <xf numFmtId="167" fontId="32" fillId="0" borderId="23" xfId="0" applyNumberFormat="1" applyFont="1" applyFill="1" applyBorder="1" applyAlignment="1" applyProtection="1">
      <alignment horizontal="center"/>
      <protection locked="0"/>
    </xf>
    <xf numFmtId="0" fontId="32" fillId="0" borderId="27" xfId="0" applyFont="1" applyBorder="1" applyAlignment="1" applyProtection="1">
      <alignment horizontal="center"/>
      <protection locked="0"/>
    </xf>
    <xf numFmtId="0" fontId="32" fillId="0" borderId="23" xfId="0" applyFont="1" applyBorder="1" applyAlignment="1" applyProtection="1">
      <alignment horizontal="center"/>
      <protection locked="0"/>
    </xf>
    <xf numFmtId="0" fontId="32" fillId="0" borderId="38" xfId="0" applyFont="1" applyBorder="1" applyAlignment="1" applyProtection="1">
      <alignment horizontal="center"/>
      <protection locked="0"/>
    </xf>
    <xf numFmtId="0" fontId="32" fillId="0" borderId="39" xfId="0" applyFont="1" applyBorder="1" applyAlignment="1" applyProtection="1">
      <alignment horizontal="center"/>
      <protection locked="0"/>
    </xf>
    <xf numFmtId="0" fontId="32" fillId="0" borderId="44" xfId="0" applyFont="1" applyBorder="1" applyAlignment="1" applyProtection="1">
      <alignment horizontal="center"/>
      <protection locked="0"/>
    </xf>
    <xf numFmtId="0" fontId="32" fillId="0" borderId="45" xfId="0" applyFont="1" applyBorder="1" applyAlignment="1" applyProtection="1">
      <alignment horizontal="center"/>
      <protection locked="0"/>
    </xf>
    <xf numFmtId="168" fontId="32" fillId="8" borderId="37" xfId="0" applyNumberFormat="1" applyFont="1" applyFill="1" applyBorder="1" applyAlignment="1" applyProtection="1">
      <alignment horizontal="center"/>
    </xf>
    <xf numFmtId="168" fontId="32" fillId="8" borderId="38" xfId="0" applyNumberFormat="1" applyFont="1" applyFill="1" applyBorder="1" applyAlignment="1" applyProtection="1">
      <alignment horizontal="center"/>
    </xf>
    <xf numFmtId="0" fontId="32" fillId="0" borderId="28" xfId="0" applyFont="1" applyBorder="1" applyAlignment="1" applyProtection="1">
      <alignment horizontal="center"/>
      <protection locked="0"/>
    </xf>
    <xf numFmtId="0" fontId="32" fillId="0" borderId="26" xfId="0" applyFont="1" applyBorder="1" applyAlignment="1" applyProtection="1">
      <alignment horizontal="center"/>
      <protection locked="0"/>
    </xf>
    <xf numFmtId="0" fontId="13" fillId="0" borderId="9" xfId="0" applyFont="1" applyBorder="1" applyAlignment="1" applyProtection="1">
      <alignment horizontal="center"/>
    </xf>
    <xf numFmtId="0" fontId="13" fillId="0" borderId="11" xfId="0" applyFont="1" applyBorder="1" applyAlignment="1" applyProtection="1">
      <alignment horizontal="center"/>
    </xf>
    <xf numFmtId="0" fontId="12" fillId="0" borderId="0" xfId="0" applyFont="1" applyAlignment="1" applyProtection="1">
      <alignment horizontal="left"/>
      <protection locked="0"/>
    </xf>
    <xf numFmtId="14" fontId="13" fillId="0" borderId="9" xfId="0" applyNumberFormat="1" applyFont="1" applyBorder="1" applyAlignment="1" applyProtection="1">
      <alignment horizontal="center"/>
    </xf>
    <xf numFmtId="14" fontId="13" fillId="0" borderId="11" xfId="0" applyNumberFormat="1" applyFont="1" applyBorder="1" applyAlignment="1" applyProtection="1">
      <alignment horizontal="center"/>
    </xf>
    <xf numFmtId="0" fontId="13" fillId="0" borderId="33" xfId="0" applyFont="1" applyBorder="1" applyAlignment="1" applyProtection="1">
      <alignment horizontal="center"/>
    </xf>
    <xf numFmtId="0" fontId="13" fillId="0" borderId="34" xfId="0" applyFont="1" applyBorder="1" applyAlignment="1" applyProtection="1">
      <alignment horizontal="center"/>
    </xf>
    <xf numFmtId="0" fontId="13" fillId="0" borderId="35" xfId="0" applyFont="1" applyBorder="1" applyAlignment="1" applyProtection="1">
      <alignment horizontal="center"/>
    </xf>
    <xf numFmtId="0" fontId="13" fillId="0" borderId="28" xfId="0" applyFont="1" applyBorder="1" applyAlignment="1" applyProtection="1">
      <alignment horizontal="center"/>
    </xf>
    <xf numFmtId="0" fontId="13" fillId="0" borderId="26" xfId="0" applyFont="1" applyBorder="1" applyAlignment="1" applyProtection="1">
      <alignment horizontal="center"/>
    </xf>
    <xf numFmtId="168" fontId="13" fillId="0" borderId="9" xfId="0" applyNumberFormat="1" applyFont="1" applyBorder="1" applyAlignment="1" applyProtection="1">
      <alignment horizontal="center"/>
    </xf>
    <xf numFmtId="168" fontId="13" fillId="0" borderId="11" xfId="0" applyNumberFormat="1" applyFont="1" applyBorder="1" applyAlignment="1" applyProtection="1">
      <alignment horizontal="center"/>
    </xf>
    <xf numFmtId="2" fontId="13" fillId="6" borderId="51" xfId="0" applyNumberFormat="1" applyFont="1" applyFill="1" applyBorder="1" applyAlignment="1" applyProtection="1">
      <alignment horizontal="center"/>
      <protection locked="0"/>
    </xf>
    <xf numFmtId="2" fontId="13" fillId="6" borderId="52" xfId="0" applyNumberFormat="1" applyFont="1" applyFill="1" applyBorder="1" applyAlignment="1" applyProtection="1">
      <alignment horizontal="center"/>
      <protection locked="0"/>
    </xf>
    <xf numFmtId="0" fontId="8" fillId="7" borderId="58" xfId="0" applyFont="1" applyFill="1" applyBorder="1" applyAlignment="1" applyProtection="1">
      <alignment horizontal="left"/>
      <protection locked="0"/>
    </xf>
    <xf numFmtId="0" fontId="13" fillId="5" borderId="27" xfId="0" applyFont="1" applyFill="1" applyBorder="1" applyAlignment="1" applyProtection="1">
      <alignment horizontal="center"/>
      <protection locked="0"/>
    </xf>
    <xf numFmtId="0" fontId="13" fillId="5" borderId="23" xfId="0" applyFont="1" applyFill="1" applyBorder="1" applyAlignment="1" applyProtection="1">
      <alignment horizontal="center"/>
      <protection locked="0"/>
    </xf>
    <xf numFmtId="10" fontId="12" fillId="0" borderId="9" xfId="1" applyNumberFormat="1" applyFont="1" applyBorder="1" applyAlignment="1" applyProtection="1">
      <alignment horizontal="center"/>
    </xf>
    <xf numFmtId="10" fontId="12" fillId="0" borderId="11" xfId="1" applyNumberFormat="1" applyFont="1" applyBorder="1" applyAlignment="1" applyProtection="1">
      <alignment horizontal="center"/>
    </xf>
    <xf numFmtId="0" fontId="8" fillId="7" borderId="24" xfId="0" applyFont="1" applyFill="1" applyBorder="1" applyAlignment="1" applyProtection="1">
      <alignment horizontal="left"/>
      <protection locked="0"/>
    </xf>
    <xf numFmtId="0" fontId="8" fillId="7" borderId="55" xfId="0" applyFont="1" applyFill="1" applyBorder="1" applyAlignment="1" applyProtection="1">
      <alignment horizontal="left"/>
      <protection locked="0"/>
    </xf>
    <xf numFmtId="0" fontId="12" fillId="6" borderId="51" xfId="0" applyFont="1" applyFill="1" applyBorder="1" applyAlignment="1" applyProtection="1">
      <alignment horizontal="center"/>
      <protection locked="0"/>
    </xf>
    <xf numFmtId="0" fontId="12" fillId="6" borderId="52" xfId="0" applyFont="1" applyFill="1" applyBorder="1" applyAlignment="1" applyProtection="1">
      <alignment horizontal="center"/>
      <protection locked="0"/>
    </xf>
    <xf numFmtId="0" fontId="8" fillId="7" borderId="57" xfId="0" applyFont="1" applyFill="1" applyBorder="1" applyAlignment="1" applyProtection="1">
      <alignment horizontal="left"/>
      <protection locked="0"/>
    </xf>
    <xf numFmtId="10" fontId="13" fillId="0" borderId="59" xfId="2" applyNumberFormat="1" applyFont="1" applyBorder="1" applyAlignment="1" applyProtection="1">
      <alignment horizontal="center"/>
    </xf>
    <xf numFmtId="10" fontId="13" fillId="0" borderId="60" xfId="2" applyNumberFormat="1" applyFont="1" applyBorder="1" applyAlignment="1" applyProtection="1">
      <alignment horizontal="center"/>
    </xf>
    <xf numFmtId="0" fontId="8" fillId="7" borderId="25" xfId="0" applyFont="1" applyFill="1" applyBorder="1" applyAlignment="1" applyProtection="1">
      <alignment horizontal="left"/>
      <protection locked="0"/>
    </xf>
    <xf numFmtId="0" fontId="8" fillId="7" borderId="16" xfId="0" applyFont="1" applyFill="1" applyBorder="1" applyAlignment="1" applyProtection="1">
      <alignment horizontal="left"/>
      <protection locked="0"/>
    </xf>
    <xf numFmtId="0" fontId="13" fillId="0" borderId="81" xfId="0" applyFont="1" applyBorder="1" applyAlignment="1" applyProtection="1">
      <alignment horizontal="center"/>
    </xf>
    <xf numFmtId="15" fontId="36" fillId="0" borderId="87" xfId="0" applyNumberFormat="1" applyFont="1" applyBorder="1" applyAlignment="1" applyProtection="1">
      <alignment horizontal="center"/>
      <protection locked="0"/>
    </xf>
    <xf numFmtId="15" fontId="36" fillId="0" borderId="83" xfId="0" applyNumberFormat="1" applyFont="1" applyBorder="1" applyAlignment="1" applyProtection="1">
      <alignment horizontal="center"/>
      <protection locked="0"/>
    </xf>
    <xf numFmtId="0" fontId="6" fillId="4" borderId="75" xfId="0" applyFont="1" applyFill="1" applyBorder="1" applyAlignment="1" applyProtection="1">
      <alignment horizontal="center" vertical="center"/>
      <protection locked="0"/>
    </xf>
    <xf numFmtId="0" fontId="12" fillId="0" borderId="14" xfId="0" applyFont="1" applyBorder="1" applyAlignment="1" applyProtection="1">
      <alignment horizontal="center" vertical="center" wrapText="1"/>
      <protection locked="0"/>
    </xf>
    <xf numFmtId="0" fontId="12" fillId="0" borderId="89" xfId="0" applyFont="1" applyBorder="1" applyAlignment="1" applyProtection="1">
      <alignment horizontal="center" vertical="center" wrapText="1"/>
      <protection locked="0"/>
    </xf>
    <xf numFmtId="0" fontId="12" fillId="0" borderId="0" xfId="0" applyFont="1" applyBorder="1" applyAlignment="1" applyProtection="1">
      <alignment horizontal="center" vertical="center" wrapText="1"/>
      <protection locked="0"/>
    </xf>
    <xf numFmtId="0" fontId="12" fillId="0" borderId="99" xfId="0" applyFont="1" applyBorder="1" applyAlignment="1" applyProtection="1">
      <alignment horizontal="center" vertical="center" wrapText="1"/>
      <protection locked="0"/>
    </xf>
    <xf numFmtId="0" fontId="12" fillId="0" borderId="91" xfId="0" applyFont="1" applyBorder="1" applyAlignment="1" applyProtection="1">
      <alignment horizontal="center" vertical="center" wrapText="1"/>
      <protection locked="0"/>
    </xf>
    <xf numFmtId="0" fontId="12" fillId="0" borderId="92" xfId="0" applyFont="1" applyBorder="1" applyAlignment="1" applyProtection="1">
      <alignment horizontal="center" vertical="center" wrapText="1"/>
      <protection locked="0"/>
    </xf>
    <xf numFmtId="0" fontId="13" fillId="3" borderId="90" xfId="0" applyFont="1" applyFill="1" applyBorder="1" applyAlignment="1" applyProtection="1">
      <alignment horizontal="left" wrapText="1"/>
      <protection locked="0"/>
    </xf>
    <xf numFmtId="0" fontId="13" fillId="3" borderId="13" xfId="0" applyFont="1" applyFill="1" applyBorder="1" applyAlignment="1" applyProtection="1">
      <alignment horizontal="left" wrapText="1"/>
      <protection locked="0"/>
    </xf>
    <xf numFmtId="0" fontId="12" fillId="0" borderId="95" xfId="0" applyFont="1" applyBorder="1" applyAlignment="1" applyProtection="1">
      <alignment horizontal="center" vertical="center"/>
      <protection locked="0"/>
    </xf>
    <xf numFmtId="0" fontId="12" fillId="0" borderId="96" xfId="0" applyFont="1" applyBorder="1" applyAlignment="1" applyProtection="1">
      <alignment horizontal="center" vertical="center"/>
      <protection locked="0"/>
    </xf>
    <xf numFmtId="0" fontId="12" fillId="0" borderId="0" xfId="0" applyFont="1" applyBorder="1" applyAlignment="1" applyProtection="1">
      <alignment horizontal="center" vertical="center"/>
      <protection locked="0"/>
    </xf>
    <xf numFmtId="0" fontId="12" fillId="0" borderId="99" xfId="0" applyFont="1" applyBorder="1" applyAlignment="1" applyProtection="1">
      <alignment horizontal="center" vertical="center"/>
      <protection locked="0"/>
    </xf>
    <xf numFmtId="0" fontId="12" fillId="0" borderId="91" xfId="0" applyFont="1" applyBorder="1" applyAlignment="1" applyProtection="1">
      <alignment horizontal="center" vertical="center"/>
      <protection locked="0"/>
    </xf>
    <xf numFmtId="0" fontId="12" fillId="0" borderId="92" xfId="0" applyFont="1" applyBorder="1" applyAlignment="1" applyProtection="1">
      <alignment horizontal="center" vertical="center"/>
      <protection locked="0"/>
    </xf>
    <xf numFmtId="0" fontId="12" fillId="0" borderId="16" xfId="0" applyFont="1" applyBorder="1" applyAlignment="1" applyProtection="1">
      <alignment horizontal="left"/>
      <protection locked="0"/>
    </xf>
    <xf numFmtId="0" fontId="12" fillId="0" borderId="42" xfId="0" applyFont="1" applyBorder="1" applyAlignment="1" applyProtection="1">
      <alignment horizontal="center"/>
      <protection locked="0"/>
    </xf>
    <xf numFmtId="0" fontId="12" fillId="0" borderId="0" xfId="0" applyFont="1" applyBorder="1" applyAlignment="1" applyProtection="1">
      <alignment horizontal="center"/>
      <protection locked="0"/>
    </xf>
    <xf numFmtId="168" fontId="32" fillId="8" borderId="38" xfId="0" applyNumberFormat="1" applyFont="1" applyFill="1" applyBorder="1" applyAlignment="1" applyProtection="1">
      <alignment horizontal="center"/>
      <protection locked="0"/>
    </xf>
    <xf numFmtId="0" fontId="23" fillId="0" borderId="64" xfId="0" applyFont="1" applyBorder="1" applyAlignment="1" applyProtection="1">
      <alignment horizontal="center"/>
      <protection locked="0"/>
    </xf>
    <xf numFmtId="0" fontId="23" fillId="0" borderId="0" xfId="0" applyFont="1" applyBorder="1" applyAlignment="1" applyProtection="1">
      <alignment horizontal="center"/>
      <protection locked="0"/>
    </xf>
    <xf numFmtId="0" fontId="27" fillId="0" borderId="27" xfId="0" applyFont="1" applyBorder="1" applyAlignment="1" applyProtection="1">
      <alignment horizontal="center"/>
      <protection locked="0"/>
    </xf>
    <xf numFmtId="0" fontId="27" fillId="0" borderId="23" xfId="0" applyFont="1" applyBorder="1" applyAlignment="1" applyProtection="1">
      <alignment horizontal="center"/>
      <protection locked="0"/>
    </xf>
    <xf numFmtId="0" fontId="31" fillId="7" borderId="21" xfId="0" applyFont="1" applyFill="1" applyBorder="1" applyAlignment="1" applyProtection="1">
      <alignment horizontal="center" vertical="top"/>
      <protection locked="0"/>
    </xf>
    <xf numFmtId="0" fontId="31" fillId="7" borderId="20" xfId="0" applyFont="1" applyFill="1" applyBorder="1" applyAlignment="1" applyProtection="1">
      <alignment horizontal="center" vertical="top"/>
      <protection locked="0"/>
    </xf>
    <xf numFmtId="0" fontId="12" fillId="0" borderId="0" xfId="0" applyFont="1" applyBorder="1" applyAlignment="1" applyProtection="1">
      <alignment horizontal="left"/>
      <protection locked="0"/>
    </xf>
    <xf numFmtId="1" fontId="13" fillId="0" borderId="0" xfId="0" applyNumberFormat="1" applyFont="1" applyBorder="1" applyAlignment="1" applyProtection="1">
      <alignment horizontal="center"/>
      <protection locked="0"/>
    </xf>
    <xf numFmtId="0" fontId="27" fillId="0" borderId="43" xfId="0" applyFont="1" applyBorder="1" applyAlignment="1" applyProtection="1">
      <alignment horizontal="center"/>
      <protection locked="0"/>
    </xf>
    <xf numFmtId="0" fontId="27" fillId="0" borderId="46" xfId="0" applyFont="1" applyBorder="1" applyAlignment="1" applyProtection="1">
      <alignment horizontal="center"/>
      <protection locked="0"/>
    </xf>
    <xf numFmtId="0" fontId="26" fillId="0" borderId="48" xfId="0" applyFont="1" applyBorder="1" applyAlignment="1" applyProtection="1">
      <alignment horizontal="left"/>
      <protection locked="0"/>
    </xf>
    <xf numFmtId="0" fontId="26" fillId="0" borderId="47" xfId="0" applyFont="1" applyBorder="1" applyAlignment="1" applyProtection="1">
      <alignment horizontal="left"/>
      <protection locked="0"/>
    </xf>
    <xf numFmtId="0" fontId="12" fillId="0" borderId="0" xfId="0" applyFont="1" applyBorder="1" applyAlignment="1" applyProtection="1">
      <protection locked="0"/>
    </xf>
    <xf numFmtId="0" fontId="13" fillId="0" borderId="70" xfId="0" applyFont="1" applyBorder="1" applyAlignment="1" applyProtection="1">
      <alignment horizontal="center"/>
      <protection locked="0"/>
    </xf>
    <xf numFmtId="0" fontId="13" fillId="0" borderId="71" xfId="0" applyFont="1" applyBorder="1" applyAlignment="1" applyProtection="1">
      <alignment horizontal="center"/>
      <protection locked="0"/>
    </xf>
    <xf numFmtId="14" fontId="13" fillId="0" borderId="0" xfId="0" applyNumberFormat="1" applyFont="1" applyBorder="1" applyAlignment="1" applyProtection="1">
      <alignment horizontal="center"/>
      <protection locked="0"/>
    </xf>
    <xf numFmtId="0" fontId="13" fillId="0" borderId="0" xfId="0" applyNumberFormat="1" applyFont="1" applyBorder="1" applyAlignment="1" applyProtection="1">
      <alignment horizontal="center"/>
      <protection locked="0"/>
    </xf>
    <xf numFmtId="0" fontId="13" fillId="0" borderId="33" xfId="0" applyFont="1" applyBorder="1" applyAlignment="1" applyProtection="1">
      <alignment horizontal="center"/>
      <protection locked="0"/>
    </xf>
    <xf numFmtId="0" fontId="13" fillId="0" borderId="34" xfId="0" applyFont="1" applyBorder="1" applyAlignment="1" applyProtection="1">
      <alignment horizontal="center"/>
      <protection locked="0"/>
    </xf>
    <xf numFmtId="0" fontId="13" fillId="0" borderId="35" xfId="0" applyFont="1" applyBorder="1" applyAlignment="1" applyProtection="1">
      <alignment horizontal="center"/>
      <protection locked="0"/>
    </xf>
    <xf numFmtId="1" fontId="12" fillId="0" borderId="10" xfId="0" applyNumberFormat="1" applyFont="1" applyBorder="1" applyAlignment="1" applyProtection="1">
      <alignment horizontal="center"/>
    </xf>
    <xf numFmtId="1" fontId="12" fillId="0" borderId="11" xfId="0" applyNumberFormat="1" applyFont="1" applyBorder="1" applyAlignment="1" applyProtection="1">
      <alignment horizontal="center"/>
    </xf>
    <xf numFmtId="0" fontId="26" fillId="3" borderId="90" xfId="0" applyFont="1" applyFill="1" applyBorder="1" applyAlignment="1" applyProtection="1">
      <alignment horizontal="left" wrapText="1"/>
      <protection locked="0"/>
    </xf>
    <xf numFmtId="0" fontId="26" fillId="3" borderId="13" xfId="0" applyFont="1" applyFill="1" applyBorder="1" applyAlignment="1" applyProtection="1">
      <alignment horizontal="left" wrapText="1"/>
      <protection locked="0"/>
    </xf>
    <xf numFmtId="0" fontId="26" fillId="0" borderId="66" xfId="0" applyFont="1" applyBorder="1" applyAlignment="1" applyProtection="1">
      <alignment horizontal="left"/>
      <protection locked="0"/>
    </xf>
    <xf numFmtId="0" fontId="26" fillId="0" borderId="67" xfId="0" applyFont="1" applyBorder="1" applyAlignment="1" applyProtection="1">
      <alignment horizontal="left"/>
      <protection locked="0"/>
    </xf>
    <xf numFmtId="0" fontId="13" fillId="0" borderId="68" xfId="0" applyFont="1" applyBorder="1" applyAlignment="1" applyProtection="1">
      <alignment horizontal="center"/>
      <protection locked="0"/>
    </xf>
    <xf numFmtId="0" fontId="13" fillId="0" borderId="69" xfId="0" applyFont="1" applyBorder="1" applyAlignment="1" applyProtection="1">
      <alignment horizontal="center"/>
      <protection locked="0"/>
    </xf>
    <xf numFmtId="0" fontId="13" fillId="3" borderId="90" xfId="0" applyFont="1" applyFill="1" applyBorder="1" applyAlignment="1" applyProtection="1">
      <alignment horizontal="left"/>
      <protection locked="0"/>
    </xf>
    <xf numFmtId="0" fontId="13" fillId="3" borderId="13" xfId="0" applyFont="1" applyFill="1" applyBorder="1" applyAlignment="1" applyProtection="1">
      <alignment horizontal="left"/>
      <protection locked="0"/>
    </xf>
    <xf numFmtId="0" fontId="13" fillId="8" borderId="33" xfId="0" applyFont="1" applyFill="1" applyBorder="1" applyAlignment="1" applyProtection="1">
      <alignment horizontal="center"/>
      <protection locked="0"/>
    </xf>
    <xf numFmtId="0" fontId="13" fillId="8" borderId="34" xfId="0" applyFont="1" applyFill="1" applyBorder="1" applyAlignment="1" applyProtection="1">
      <alignment horizontal="center"/>
      <protection locked="0"/>
    </xf>
    <xf numFmtId="0" fontId="13" fillId="8" borderId="35" xfId="0" applyFont="1" applyFill="1" applyBorder="1" applyAlignment="1" applyProtection="1">
      <alignment horizontal="center"/>
      <protection locked="0"/>
    </xf>
    <xf numFmtId="0" fontId="31" fillId="7" borderId="79" xfId="0" applyFont="1" applyFill="1" applyBorder="1" applyAlignment="1" applyProtection="1">
      <alignment horizontal="center" vertical="top"/>
      <protection locked="0"/>
    </xf>
    <xf numFmtId="0" fontId="31" fillId="7" borderId="80" xfId="0" applyFont="1" applyFill="1" applyBorder="1" applyAlignment="1" applyProtection="1">
      <alignment horizontal="center" vertical="top"/>
      <protection locked="0"/>
    </xf>
    <xf numFmtId="1" fontId="13" fillId="0" borderId="10" xfId="0" applyNumberFormat="1" applyFont="1" applyBorder="1" applyAlignment="1" applyProtection="1">
      <alignment horizontal="center"/>
    </xf>
    <xf numFmtId="1" fontId="13" fillId="0" borderId="11" xfId="0" applyNumberFormat="1" applyFont="1" applyBorder="1" applyAlignment="1" applyProtection="1">
      <alignment horizontal="center"/>
    </xf>
    <xf numFmtId="0" fontId="13" fillId="0" borderId="28" xfId="0" applyFont="1" applyBorder="1" applyAlignment="1" applyProtection="1">
      <alignment horizontal="center"/>
      <protection locked="0"/>
    </xf>
    <xf numFmtId="0" fontId="13" fillId="0" borderId="26" xfId="0" applyFont="1" applyBorder="1" applyAlignment="1" applyProtection="1">
      <alignment horizontal="center"/>
      <protection locked="0"/>
    </xf>
    <xf numFmtId="0" fontId="26" fillId="0" borderId="0" xfId="0" applyFont="1" applyBorder="1" applyAlignment="1" applyProtection="1">
      <protection locked="0"/>
    </xf>
    <xf numFmtId="168" fontId="12" fillId="0" borderId="10" xfId="3" applyNumberFormat="1" applyFont="1" applyFill="1" applyBorder="1" applyAlignment="1" applyProtection="1">
      <alignment horizontal="center" vertical="center" shrinkToFit="1"/>
    </xf>
    <xf numFmtId="168" fontId="12" fillId="0" borderId="11" xfId="3" applyNumberFormat="1" applyFont="1" applyFill="1" applyBorder="1" applyAlignment="1" applyProtection="1">
      <alignment horizontal="center" vertical="center" shrinkToFit="1"/>
    </xf>
    <xf numFmtId="10" fontId="13" fillId="0" borderId="9" xfId="1" applyNumberFormat="1" applyFont="1" applyBorder="1" applyAlignment="1" applyProtection="1">
      <alignment horizontal="center"/>
    </xf>
    <xf numFmtId="10" fontId="13" fillId="0" borderId="11" xfId="1" applyNumberFormat="1" applyFont="1" applyBorder="1" applyAlignment="1" applyProtection="1">
      <alignment horizontal="center"/>
    </xf>
    <xf numFmtId="9" fontId="13" fillId="0" borderId="9" xfId="0" applyNumberFormat="1" applyFont="1" applyBorder="1" applyAlignment="1" applyProtection="1">
      <alignment horizontal="center"/>
    </xf>
    <xf numFmtId="9" fontId="13" fillId="0" borderId="11" xfId="0" applyNumberFormat="1" applyFont="1" applyBorder="1" applyAlignment="1" applyProtection="1">
      <alignment horizontal="center"/>
    </xf>
    <xf numFmtId="0" fontId="13" fillId="0" borderId="59" xfId="0" applyFont="1" applyBorder="1" applyAlignment="1" applyProtection="1">
      <alignment horizontal="center"/>
    </xf>
    <xf numFmtId="0" fontId="13" fillId="0" borderId="60" xfId="0" applyFont="1" applyBorder="1" applyAlignment="1" applyProtection="1">
      <alignment horizontal="center"/>
    </xf>
    <xf numFmtId="0" fontId="12" fillId="0" borderId="0" xfId="0" applyFont="1" applyAlignment="1" applyProtection="1">
      <alignment horizontal="center"/>
      <protection locked="0"/>
    </xf>
    <xf numFmtId="0" fontId="12" fillId="0" borderId="61" xfId="0" applyFont="1" applyBorder="1" applyAlignment="1" applyProtection="1">
      <alignment horizontal="center"/>
      <protection locked="0"/>
    </xf>
    <xf numFmtId="0" fontId="26" fillId="0" borderId="0" xfId="0" applyFont="1" applyBorder="1" applyAlignment="1" applyProtection="1">
      <alignment horizontal="left"/>
      <protection locked="0"/>
    </xf>
    <xf numFmtId="0" fontId="13" fillId="0" borderId="9" xfId="0" applyFont="1" applyBorder="1" applyAlignment="1" applyProtection="1">
      <alignment horizontal="center"/>
      <protection locked="0"/>
    </xf>
    <xf numFmtId="0" fontId="13" fillId="0" borderId="11" xfId="0" applyFont="1" applyBorder="1" applyAlignment="1" applyProtection="1">
      <alignment horizontal="center"/>
      <protection locked="0"/>
    </xf>
    <xf numFmtId="0" fontId="13" fillId="0" borderId="33" xfId="0" applyFont="1" applyBorder="1" applyAlignment="1" applyProtection="1">
      <alignment horizontal="center" vertical="center"/>
    </xf>
    <xf numFmtId="0" fontId="13" fillId="0" borderId="34" xfId="0" applyFont="1" applyBorder="1" applyAlignment="1" applyProtection="1">
      <alignment horizontal="center" vertical="center"/>
    </xf>
    <xf numFmtId="0" fontId="13" fillId="0" borderId="35" xfId="0" applyFont="1" applyBorder="1" applyAlignment="1" applyProtection="1">
      <alignment horizontal="center" vertical="center"/>
    </xf>
    <xf numFmtId="0" fontId="12" fillId="0" borderId="0" xfId="0" applyFont="1" applyAlignment="1" applyProtection="1">
      <alignment horizontal="left" wrapText="1"/>
      <protection locked="0"/>
    </xf>
    <xf numFmtId="168" fontId="12" fillId="0" borderId="9" xfId="0" applyNumberFormat="1" applyFont="1" applyBorder="1" applyAlignment="1" applyProtection="1">
      <alignment horizontal="center"/>
    </xf>
    <xf numFmtId="168" fontId="12" fillId="0" borderId="11" xfId="0" applyNumberFormat="1" applyFont="1" applyBorder="1" applyAlignment="1" applyProtection="1">
      <alignment horizontal="center"/>
    </xf>
    <xf numFmtId="0" fontId="31" fillId="7" borderId="19" xfId="0" applyFont="1" applyFill="1" applyBorder="1" applyAlignment="1" applyProtection="1">
      <alignment horizontal="center" vertical="top"/>
      <protection locked="0"/>
    </xf>
    <xf numFmtId="0" fontId="31" fillId="7" borderId="15" xfId="0" applyFont="1" applyFill="1" applyBorder="1" applyAlignment="1" applyProtection="1">
      <alignment horizontal="center" vertical="top"/>
      <protection locked="0"/>
    </xf>
    <xf numFmtId="0" fontId="32" fillId="0" borderId="43" xfId="0" applyFont="1" applyBorder="1" applyAlignment="1" applyProtection="1">
      <alignment horizontal="center"/>
      <protection locked="0"/>
    </xf>
    <xf numFmtId="0" fontId="32" fillId="0" borderId="82" xfId="0" applyFont="1" applyBorder="1" applyAlignment="1" applyProtection="1">
      <alignment horizontal="center"/>
      <protection locked="0"/>
    </xf>
    <xf numFmtId="0" fontId="8" fillId="7" borderId="31" xfId="0" applyFont="1" applyFill="1" applyBorder="1" applyAlignment="1" applyProtection="1">
      <alignment horizontal="center" vertical="center"/>
      <protection locked="0"/>
    </xf>
    <xf numFmtId="0" fontId="8" fillId="7" borderId="32" xfId="0" applyFont="1" applyFill="1" applyBorder="1" applyAlignment="1" applyProtection="1">
      <alignment horizontal="center" vertical="center"/>
      <protection locked="0"/>
    </xf>
    <xf numFmtId="168" fontId="12" fillId="8" borderId="0" xfId="0" applyNumberFormat="1" applyFont="1" applyFill="1" applyBorder="1" applyAlignment="1" applyProtection="1">
      <alignment horizontal="center"/>
    </xf>
    <xf numFmtId="0" fontId="8" fillId="8" borderId="0" xfId="0" applyFont="1" applyFill="1" applyBorder="1" applyAlignment="1" applyProtection="1">
      <alignment horizontal="center" vertical="center"/>
      <protection locked="0"/>
    </xf>
    <xf numFmtId="9" fontId="12" fillId="8" borderId="0" xfId="1" applyFont="1" applyFill="1" applyBorder="1" applyAlignment="1" applyProtection="1">
      <alignment horizontal="center"/>
    </xf>
    <xf numFmtId="0" fontId="13" fillId="0" borderId="93" xfId="0" applyFont="1" applyBorder="1" applyAlignment="1" applyProtection="1">
      <alignment horizontal="left" wrapText="1"/>
      <protection locked="0"/>
    </xf>
    <xf numFmtId="0" fontId="13" fillId="0" borderId="94" xfId="0" applyFont="1" applyBorder="1" applyAlignment="1" applyProtection="1">
      <alignment horizontal="left" wrapText="1"/>
      <protection locked="0"/>
    </xf>
    <xf numFmtId="0" fontId="13" fillId="3" borderId="97" xfId="0" applyFont="1" applyFill="1" applyBorder="1" applyAlignment="1" applyProtection="1">
      <alignment horizontal="left"/>
      <protection locked="0"/>
    </xf>
    <xf numFmtId="0" fontId="13" fillId="3" borderId="98" xfId="0" applyFont="1" applyFill="1" applyBorder="1" applyAlignment="1" applyProtection="1">
      <alignment horizontal="left"/>
      <protection locked="0"/>
    </xf>
    <xf numFmtId="0" fontId="13" fillId="0" borderId="93" xfId="0" applyFont="1" applyBorder="1" applyAlignment="1" applyProtection="1">
      <alignment horizontal="left"/>
      <protection locked="0"/>
    </xf>
    <xf numFmtId="0" fontId="13" fillId="0" borderId="94" xfId="0" applyFont="1" applyBorder="1" applyAlignment="1" applyProtection="1">
      <alignment horizontal="left"/>
      <protection locked="0"/>
    </xf>
    <xf numFmtId="0" fontId="35" fillId="0" borderId="0" xfId="0" applyFont="1" applyBorder="1" applyAlignment="1" applyProtection="1">
      <alignment horizontal="center"/>
      <protection locked="0"/>
    </xf>
    <xf numFmtId="15" fontId="13" fillId="0" borderId="88" xfId="0" applyNumberFormat="1" applyFont="1" applyBorder="1" applyAlignment="1" applyProtection="1">
      <alignment horizontal="center"/>
      <protection locked="0"/>
    </xf>
    <xf numFmtId="15" fontId="13" fillId="0" borderId="85" xfId="0" applyNumberFormat="1" applyFont="1" applyBorder="1" applyAlignment="1" applyProtection="1">
      <alignment horizontal="center"/>
      <protection locked="0"/>
    </xf>
    <xf numFmtId="0" fontId="31" fillId="7" borderId="13" xfId="0" applyFont="1" applyFill="1" applyBorder="1" applyAlignment="1" applyProtection="1">
      <alignment horizontal="center" vertical="top"/>
      <protection locked="0"/>
    </xf>
    <xf numFmtId="0" fontId="30" fillId="4" borderId="75" xfId="0" applyFont="1" applyFill="1" applyBorder="1" applyAlignment="1" applyProtection="1">
      <alignment horizontal="center" vertical="center"/>
      <protection locked="0"/>
    </xf>
    <xf numFmtId="168" fontId="32" fillId="8" borderId="40" xfId="0" applyNumberFormat="1" applyFont="1" applyFill="1" applyBorder="1" applyAlignment="1" applyProtection="1">
      <alignment horizontal="center"/>
      <protection locked="0"/>
    </xf>
    <xf numFmtId="167" fontId="32" fillId="0" borderId="27" xfId="0" applyNumberFormat="1" applyFont="1" applyBorder="1" applyAlignment="1" applyProtection="1">
      <alignment horizontal="center"/>
      <protection locked="0"/>
    </xf>
    <xf numFmtId="168" fontId="12" fillId="0" borderId="51" xfId="0" applyNumberFormat="1" applyFont="1" applyBorder="1" applyAlignment="1" applyProtection="1">
      <alignment horizontal="center"/>
    </xf>
    <xf numFmtId="168" fontId="12" fillId="0" borderId="52" xfId="0" applyNumberFormat="1" applyFont="1" applyBorder="1" applyAlignment="1" applyProtection="1">
      <alignment horizontal="center"/>
    </xf>
    <xf numFmtId="0" fontId="8" fillId="7" borderId="7" xfId="0" applyFont="1" applyFill="1" applyBorder="1" applyAlignment="1" applyProtection="1">
      <alignment horizontal="center" vertical="center"/>
      <protection locked="0"/>
    </xf>
    <xf numFmtId="0" fontId="8" fillId="7" borderId="0" xfId="0" applyFont="1" applyFill="1" applyBorder="1" applyAlignment="1" applyProtection="1">
      <alignment horizontal="center" vertical="center"/>
      <protection locked="0"/>
    </xf>
    <xf numFmtId="0" fontId="8" fillId="7" borderId="51" xfId="0" applyFont="1" applyFill="1" applyBorder="1" applyAlignment="1" applyProtection="1">
      <alignment horizontal="center" vertical="center"/>
      <protection locked="0"/>
    </xf>
    <xf numFmtId="0" fontId="8" fillId="7" borderId="56" xfId="0" applyFont="1" applyFill="1" applyBorder="1" applyAlignment="1" applyProtection="1">
      <alignment horizontal="center" vertical="center"/>
      <protection locked="0"/>
    </xf>
    <xf numFmtId="0" fontId="8" fillId="7" borderId="52" xfId="0" applyFont="1" applyFill="1" applyBorder="1" applyAlignment="1" applyProtection="1">
      <alignment horizontal="center" vertical="center"/>
      <protection locked="0"/>
    </xf>
    <xf numFmtId="0" fontId="8" fillId="7" borderId="53" xfId="0" applyFont="1" applyFill="1" applyBorder="1" applyAlignment="1" applyProtection="1">
      <alignment horizontal="center" vertical="center"/>
      <protection locked="0"/>
    </xf>
    <xf numFmtId="168" fontId="3" fillId="8" borderId="53" xfId="0" applyNumberFormat="1" applyFont="1" applyFill="1" applyBorder="1" applyAlignment="1" applyProtection="1">
      <alignment horizontal="center" vertical="center"/>
      <protection locked="0"/>
    </xf>
    <xf numFmtId="0" fontId="5" fillId="7" borderId="51" xfId="0" applyFont="1" applyFill="1" applyBorder="1" applyAlignment="1" applyProtection="1">
      <alignment horizontal="center"/>
      <protection locked="0"/>
    </xf>
    <xf numFmtId="0" fontId="5" fillId="7" borderId="56" xfId="0" applyFont="1" applyFill="1" applyBorder="1" applyAlignment="1" applyProtection="1">
      <alignment horizontal="center"/>
      <protection locked="0"/>
    </xf>
    <xf numFmtId="0" fontId="12" fillId="4" borderId="62" xfId="0" applyFont="1" applyFill="1" applyBorder="1" applyAlignment="1" applyProtection="1">
      <alignment horizontal="center" vertical="center"/>
      <protection locked="0"/>
    </xf>
    <xf numFmtId="0" fontId="12" fillId="4" borderId="63" xfId="0" applyFont="1" applyFill="1" applyBorder="1" applyAlignment="1" applyProtection="1">
      <alignment horizontal="center" vertical="center"/>
      <protection locked="0"/>
    </xf>
    <xf numFmtId="0" fontId="13" fillId="0" borderId="10" xfId="0" applyFont="1" applyBorder="1" applyAlignment="1" applyProtection="1">
      <alignment horizontal="center"/>
      <protection locked="0"/>
    </xf>
    <xf numFmtId="1" fontId="3" fillId="8" borderId="51" xfId="0" applyNumberFormat="1" applyFont="1" applyFill="1" applyBorder="1" applyAlignment="1" applyProtection="1">
      <alignment horizontal="center"/>
      <protection locked="0"/>
    </xf>
    <xf numFmtId="1" fontId="3" fillId="8" borderId="52" xfId="0" applyNumberFormat="1" applyFont="1" applyFill="1" applyBorder="1" applyAlignment="1" applyProtection="1">
      <alignment horizontal="center"/>
      <protection locked="0"/>
    </xf>
    <xf numFmtId="10" fontId="34" fillId="8" borderId="53" xfId="1" applyNumberFormat="1" applyFont="1" applyFill="1" applyBorder="1" applyAlignment="1" applyProtection="1">
      <alignment horizontal="center" vertical="center"/>
      <protection locked="0"/>
    </xf>
    <xf numFmtId="168" fontId="13" fillId="0" borderId="27" xfId="0" applyNumberFormat="1" applyFont="1" applyBorder="1" applyAlignment="1" applyProtection="1">
      <alignment horizontal="center"/>
    </xf>
    <xf numFmtId="168" fontId="13" fillId="0" borderId="23" xfId="0" applyNumberFormat="1" applyFont="1" applyBorder="1" applyAlignment="1" applyProtection="1">
      <alignment horizontal="center"/>
    </xf>
    <xf numFmtId="9" fontId="6" fillId="4" borderId="29" xfId="1" applyNumberFormat="1" applyFont="1" applyFill="1" applyBorder="1" applyAlignment="1" applyProtection="1">
      <alignment horizontal="center" vertical="center"/>
      <protection locked="0"/>
    </xf>
    <xf numFmtId="9" fontId="6" fillId="4" borderId="30" xfId="1" applyNumberFormat="1" applyFont="1" applyFill="1" applyBorder="1" applyAlignment="1" applyProtection="1">
      <alignment horizontal="center" vertical="center"/>
      <protection locked="0"/>
    </xf>
    <xf numFmtId="168" fontId="32" fillId="8" borderId="0" xfId="0" applyNumberFormat="1" applyFont="1" applyFill="1" applyBorder="1" applyAlignment="1" applyProtection="1">
      <alignment horizontal="center"/>
      <protection locked="0"/>
    </xf>
    <xf numFmtId="0" fontId="27" fillId="8" borderId="0" xfId="0" applyFont="1" applyFill="1" applyBorder="1" applyAlignment="1" applyProtection="1">
      <alignment horizontal="left" vertical="center"/>
      <protection locked="0"/>
    </xf>
    <xf numFmtId="168" fontId="27" fillId="8" borderId="0" xfId="0" applyNumberFormat="1" applyFont="1" applyFill="1" applyBorder="1" applyAlignment="1" applyProtection="1">
      <alignment horizontal="center"/>
    </xf>
    <xf numFmtId="0" fontId="32" fillId="8" borderId="0" xfId="0" applyFont="1" applyFill="1" applyBorder="1" applyAlignment="1" applyProtection="1">
      <alignment horizontal="center"/>
      <protection locked="0"/>
    </xf>
    <xf numFmtId="0" fontId="7" fillId="0" borderId="105" xfId="4" applyBorder="1" applyAlignment="1">
      <alignment horizontal="center"/>
    </xf>
    <xf numFmtId="0" fontId="7" fillId="0" borderId="56" xfId="4" applyBorder="1" applyAlignment="1">
      <alignment horizontal="center"/>
    </xf>
    <xf numFmtId="0" fontId="7" fillId="0" borderId="106" xfId="4" applyBorder="1" applyAlignment="1">
      <alignment horizontal="center"/>
    </xf>
    <xf numFmtId="0" fontId="7" fillId="0" borderId="118" xfId="4" applyBorder="1" applyAlignment="1">
      <alignment horizontal="center"/>
    </xf>
    <xf numFmtId="0" fontId="7" fillId="0" borderId="53" xfId="4" applyBorder="1" applyAlignment="1">
      <alignment horizontal="center"/>
    </xf>
    <xf numFmtId="0" fontId="7" fillId="0" borderId="109" xfId="4" applyBorder="1" applyAlignment="1">
      <alignment horizontal="center"/>
    </xf>
    <xf numFmtId="0" fontId="7" fillId="0" borderId="121" xfId="4" applyBorder="1" applyAlignment="1">
      <alignment horizontal="center"/>
    </xf>
    <xf numFmtId="0" fontId="7" fillId="0" borderId="116" xfId="4" applyBorder="1" applyAlignment="1">
      <alignment horizontal="center"/>
    </xf>
    <xf numFmtId="0" fontId="7" fillId="0" borderId="117" xfId="4" applyBorder="1" applyAlignment="1">
      <alignment horizontal="center"/>
    </xf>
    <xf numFmtId="0" fontId="43" fillId="0" borderId="56" xfId="4" applyFont="1" applyBorder="1" applyAlignment="1">
      <alignment horizontal="right"/>
    </xf>
    <xf numFmtId="0" fontId="43" fillId="0" borderId="52" xfId="4" applyFont="1" applyBorder="1" applyAlignment="1">
      <alignment horizontal="right"/>
    </xf>
    <xf numFmtId="0" fontId="43" fillId="3" borderId="56" xfId="4" applyFont="1" applyFill="1" applyBorder="1" applyAlignment="1">
      <alignment horizontal="center" wrapText="1"/>
    </xf>
    <xf numFmtId="0" fontId="42" fillId="4" borderId="107" xfId="4" applyFont="1" applyFill="1" applyBorder="1" applyAlignment="1">
      <alignment horizontal="center" vertical="center" wrapText="1"/>
    </xf>
    <xf numFmtId="0" fontId="42" fillId="4" borderId="6" xfId="4" applyFont="1" applyFill="1" applyBorder="1" applyAlignment="1">
      <alignment horizontal="center" vertical="center" wrapText="1"/>
    </xf>
    <xf numFmtId="0" fontId="42" fillId="4" borderId="108" xfId="4" applyFont="1" applyFill="1" applyBorder="1" applyAlignment="1">
      <alignment horizontal="center" vertical="center" wrapText="1"/>
    </xf>
    <xf numFmtId="0" fontId="7" fillId="0" borderId="119" xfId="4" applyBorder="1" applyAlignment="1">
      <alignment horizontal="center"/>
    </xf>
    <xf numFmtId="0" fontId="7" fillId="0" borderId="120" xfId="4" applyBorder="1" applyAlignment="1">
      <alignment horizontal="center"/>
    </xf>
    <xf numFmtId="0" fontId="7" fillId="0" borderId="112" xfId="4" applyBorder="1" applyAlignment="1">
      <alignment horizontal="center"/>
    </xf>
    <xf numFmtId="0" fontId="7" fillId="0" borderId="105" xfId="4" applyBorder="1" applyAlignment="1">
      <alignment horizontal="left" vertical="top"/>
    </xf>
    <xf numFmtId="0" fontId="7" fillId="0" borderId="56" xfId="4" applyBorder="1" applyAlignment="1">
      <alignment horizontal="left" vertical="top"/>
    </xf>
    <xf numFmtId="0" fontId="7" fillId="0" borderId="106" xfId="4" applyBorder="1" applyAlignment="1">
      <alignment horizontal="left" vertical="top"/>
    </xf>
    <xf numFmtId="0" fontId="7" fillId="0" borderId="52" xfId="4" applyBorder="1" applyAlignment="1">
      <alignment horizontal="left" vertical="top"/>
    </xf>
    <xf numFmtId="0" fontId="7" fillId="0" borderId="110" xfId="4" applyBorder="1" applyAlignment="1">
      <alignment horizontal="left" vertical="center" wrapText="1" indent="3"/>
    </xf>
    <xf numFmtId="0" fontId="7" fillId="0" borderId="73" xfId="4" applyBorder="1" applyAlignment="1">
      <alignment horizontal="left" vertical="center" wrapText="1" indent="3"/>
    </xf>
    <xf numFmtId="0" fontId="7" fillId="0" borderId="111" xfId="4" applyBorder="1" applyAlignment="1">
      <alignment horizontal="left" vertical="center" wrapText="1" indent="3"/>
    </xf>
    <xf numFmtId="0" fontId="7" fillId="0" borderId="110" xfId="4" applyFont="1" applyBorder="1" applyAlignment="1">
      <alignment horizontal="left" vertical="center" wrapText="1" indent="3"/>
    </xf>
    <xf numFmtId="0" fontId="7" fillId="0" borderId="113" xfId="4" applyFont="1" applyBorder="1" applyAlignment="1">
      <alignment horizontal="left" vertical="center" wrapText="1" indent="3"/>
    </xf>
    <xf numFmtId="0" fontId="7" fillId="0" borderId="114" xfId="4" applyBorder="1" applyAlignment="1">
      <alignment horizontal="left" vertical="center" wrapText="1" indent="3"/>
    </xf>
    <xf numFmtId="0" fontId="7" fillId="0" borderId="115" xfId="4" applyBorder="1" applyAlignment="1">
      <alignment horizontal="left" vertical="center" wrapText="1" indent="3"/>
    </xf>
    <xf numFmtId="0" fontId="7" fillId="0" borderId="105" xfId="4" applyBorder="1" applyAlignment="1">
      <alignment horizontal="left" vertical="center" wrapText="1" indent="3"/>
    </xf>
    <xf numFmtId="0" fontId="7" fillId="0" borderId="56" xfId="4" applyBorder="1" applyAlignment="1">
      <alignment horizontal="left" vertical="center" wrapText="1" indent="3"/>
    </xf>
    <xf numFmtId="0" fontId="7" fillId="0" borderId="52" xfId="4" applyBorder="1" applyAlignment="1">
      <alignment horizontal="left" vertical="center" wrapText="1" indent="3"/>
    </xf>
    <xf numFmtId="0" fontId="37" fillId="9" borderId="100" xfId="4" applyFont="1" applyFill="1" applyBorder="1" applyAlignment="1">
      <alignment horizontal="center"/>
    </xf>
    <xf numFmtId="0" fontId="37" fillId="9" borderId="101" xfId="4" applyFont="1" applyFill="1" applyBorder="1" applyAlignment="1">
      <alignment horizontal="center"/>
    </xf>
    <xf numFmtId="0" fontId="37" fillId="9" borderId="102" xfId="4" applyFont="1" applyFill="1" applyBorder="1" applyAlignment="1">
      <alignment horizontal="center"/>
    </xf>
    <xf numFmtId="0" fontId="39" fillId="3" borderId="103" xfId="4" applyFont="1" applyFill="1" applyBorder="1" applyAlignment="1">
      <alignment horizontal="center"/>
    </xf>
    <xf numFmtId="0" fontId="39" fillId="3" borderId="0" xfId="4" applyFont="1" applyFill="1" applyBorder="1" applyAlignment="1">
      <alignment horizontal="center"/>
    </xf>
    <xf numFmtId="0" fontId="39" fillId="3" borderId="104" xfId="4" applyFont="1" applyFill="1" applyBorder="1" applyAlignment="1">
      <alignment horizontal="center"/>
    </xf>
    <xf numFmtId="0" fontId="40" fillId="3" borderId="103" xfId="4" applyFont="1" applyFill="1" applyBorder="1" applyAlignment="1">
      <alignment horizontal="center" wrapText="1"/>
    </xf>
    <xf numFmtId="0" fontId="40" fillId="3" borderId="0" xfId="4" applyFont="1" applyFill="1" applyBorder="1" applyAlignment="1">
      <alignment horizontal="center"/>
    </xf>
    <xf numFmtId="0" fontId="40" fillId="3" borderId="104" xfId="4" applyFont="1" applyFill="1" applyBorder="1" applyAlignment="1">
      <alignment horizontal="center"/>
    </xf>
    <xf numFmtId="0" fontId="42" fillId="0" borderId="105" xfId="4" applyFont="1" applyBorder="1" applyAlignment="1">
      <alignment horizontal="center" vertical="center"/>
    </xf>
    <xf numFmtId="0" fontId="42" fillId="0" borderId="56" xfId="4" applyFont="1" applyBorder="1" applyAlignment="1">
      <alignment horizontal="center" vertical="center"/>
    </xf>
    <xf numFmtId="0" fontId="42" fillId="0" borderId="52" xfId="4" applyFont="1" applyBorder="1" applyAlignment="1">
      <alignment horizontal="center" vertical="center"/>
    </xf>
    <xf numFmtId="0" fontId="19" fillId="0" borderId="0" xfId="0" applyFont="1" applyAlignment="1">
      <alignment horizontal="left"/>
    </xf>
  </cellXfs>
  <cellStyles count="5">
    <cellStyle name="Millares" xfId="2" builtinId="3"/>
    <cellStyle name="Moneda_TARJETA CON # USUARIO" xfId="3"/>
    <cellStyle name="Normal" xfId="0" builtinId="0"/>
    <cellStyle name="Normal 21" xfId="4"/>
    <cellStyle name="Porcentaje" xfId="1" builtinId="5"/>
  </cellStyles>
  <dxfs count="0"/>
  <tableStyles count="0" defaultTableStyle="TableStyleMedium2" defaultPivotStyle="PivotStyleLight16"/>
  <colors>
    <mruColors>
      <color rgb="FFFF9933"/>
      <color rgb="FFFF6600"/>
      <color rgb="FF005595"/>
      <color rgb="FF004681"/>
      <color rgb="FF264D86"/>
      <color rgb="FF0A2060"/>
      <color rgb="FF000080"/>
      <color rgb="FF666699"/>
      <color rgb="FF3333CC"/>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4</xdr:col>
      <xdr:colOff>408928</xdr:colOff>
      <xdr:row>0</xdr:row>
      <xdr:rowOff>0</xdr:rowOff>
    </xdr:from>
    <xdr:to>
      <xdr:col>4</xdr:col>
      <xdr:colOff>1185087</xdr:colOff>
      <xdr:row>5</xdr:row>
      <xdr:rowOff>51289</xdr:rowOff>
    </xdr:to>
    <xdr:grpSp>
      <xdr:nvGrpSpPr>
        <xdr:cNvPr id="9" name="8 Grupo"/>
        <xdr:cNvGrpSpPr/>
      </xdr:nvGrpSpPr>
      <xdr:grpSpPr>
        <a:xfrm>
          <a:off x="3742678" y="0"/>
          <a:ext cx="776159" cy="860914"/>
          <a:chOff x="5295986" y="0"/>
          <a:chExt cx="776159" cy="871904"/>
        </a:xfrm>
        <a:solidFill>
          <a:srgbClr val="005595"/>
        </a:solidFill>
      </xdr:grpSpPr>
      <xdr:sp macro="" textlink="">
        <xdr:nvSpPr>
          <xdr:cNvPr id="6" name="5 Rectángulo redondeado"/>
          <xdr:cNvSpPr/>
        </xdr:nvSpPr>
        <xdr:spPr>
          <a:xfrm>
            <a:off x="5296855" y="0"/>
            <a:ext cx="775290" cy="564346"/>
          </a:xfrm>
          <a:prstGeom prst="roundRect">
            <a:avLst>
              <a:gd name="adj" fmla="val 0"/>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PA" sz="1100"/>
          </a:p>
        </xdr:txBody>
      </xdr:sp>
      <xdr:sp macro="" textlink="">
        <xdr:nvSpPr>
          <xdr:cNvPr id="7" name="6 Rectángulo redondeado"/>
          <xdr:cNvSpPr/>
        </xdr:nvSpPr>
        <xdr:spPr>
          <a:xfrm>
            <a:off x="5295986" y="302327"/>
            <a:ext cx="775290" cy="569577"/>
          </a:xfrm>
          <a:prstGeom prst="roundRect">
            <a:avLst>
              <a:gd name="adj" fmla="val 3230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PA" sz="1100"/>
          </a:p>
        </xdr:txBody>
      </xdr:sp>
    </xdr:grpSp>
    <xdr:clientData/>
  </xdr:twoCellAnchor>
  <xdr:twoCellAnchor editAs="oneCell">
    <xdr:from>
      <xdr:col>4</xdr:col>
      <xdr:colOff>518013</xdr:colOff>
      <xdr:row>0</xdr:row>
      <xdr:rowOff>139213</xdr:rowOff>
    </xdr:from>
    <xdr:to>
      <xdr:col>4</xdr:col>
      <xdr:colOff>1073648</xdr:colOff>
      <xdr:row>4</xdr:row>
      <xdr:rowOff>7328</xdr:rowOff>
    </xdr:to>
    <xdr:pic>
      <xdr:nvPicPr>
        <xdr:cNvPr id="10" name="9 Imagen"/>
        <xdr:cNvPicPr>
          <a:picLocks noChangeAspect="1"/>
        </xdr:cNvPicPr>
      </xdr:nvPicPr>
      <xdr:blipFill>
        <a:blip xmlns:r="http://schemas.openxmlformats.org/officeDocument/2006/relationships" r:embed="rId1" cstate="print"/>
        <a:stretch>
          <a:fillRect/>
        </a:stretch>
      </xdr:blipFill>
      <xdr:spPr>
        <a:xfrm>
          <a:off x="5404338" y="139213"/>
          <a:ext cx="555635" cy="5348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166695</xdr:colOff>
      <xdr:row>0</xdr:row>
      <xdr:rowOff>35719</xdr:rowOff>
    </xdr:from>
    <xdr:to>
      <xdr:col>8</xdr:col>
      <xdr:colOff>107156</xdr:colOff>
      <xdr:row>2</xdr:row>
      <xdr:rowOff>178595</xdr:rowOff>
    </xdr:to>
    <xdr:pic>
      <xdr:nvPicPr>
        <xdr:cNvPr id="2" name="Imagen 1" descr="Dibujo.bmp"/>
        <xdr:cNvPicPr>
          <a:picLocks noChangeAspect="1" noChangeArrowheads="1"/>
        </xdr:cNvPicPr>
      </xdr:nvPicPr>
      <xdr:blipFill>
        <a:blip xmlns:r="http://schemas.openxmlformats.org/officeDocument/2006/relationships" r:embed="rId1" cstate="print"/>
        <a:srcRect/>
        <a:stretch>
          <a:fillRect/>
        </a:stretch>
      </xdr:blipFill>
      <xdr:spPr bwMode="auto">
        <a:xfrm>
          <a:off x="4071945" y="35719"/>
          <a:ext cx="2845586" cy="523876"/>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71436</xdr:colOff>
      <xdr:row>0</xdr:row>
      <xdr:rowOff>8487</xdr:rowOff>
    </xdr:from>
    <xdr:to>
      <xdr:col>2</xdr:col>
      <xdr:colOff>773906</xdr:colOff>
      <xdr:row>1</xdr:row>
      <xdr:rowOff>203742</xdr:rowOff>
    </xdr:to>
    <xdr:pic>
      <xdr:nvPicPr>
        <xdr:cNvPr id="3" name="Imagen 2" descr="Dibujo.bmp"/>
        <xdr:cNvPicPr>
          <a:picLocks noChangeAspect="1" noChangeArrowheads="1"/>
        </xdr:cNvPicPr>
      </xdr:nvPicPr>
      <xdr:blipFill>
        <a:blip xmlns:r="http://schemas.openxmlformats.org/officeDocument/2006/relationships" r:embed="rId1" cstate="print"/>
        <a:srcRect/>
        <a:stretch>
          <a:fillRect/>
        </a:stretch>
      </xdr:blipFill>
      <xdr:spPr bwMode="auto">
        <a:xfrm>
          <a:off x="71436" y="8487"/>
          <a:ext cx="2594422" cy="456214"/>
        </a:xfrm>
        <a:prstGeom prst="rect">
          <a:avLst/>
        </a:prstGeom>
        <a:noFill/>
        <a:ln w="9525">
          <a:noFill/>
          <a:miter lim="800000"/>
          <a:headEnd/>
          <a:tailEnd/>
        </a:ln>
      </xdr:spPr>
    </xdr:pic>
    <xdr:clientData/>
  </xdr:twoCellAnchor>
  <xdr:twoCellAnchor>
    <xdr:from>
      <xdr:col>0</xdr:col>
      <xdr:colOff>0</xdr:colOff>
      <xdr:row>110</xdr:row>
      <xdr:rowOff>398721</xdr:rowOff>
    </xdr:from>
    <xdr:to>
      <xdr:col>2</xdr:col>
      <xdr:colOff>310116</xdr:colOff>
      <xdr:row>112</xdr:row>
      <xdr:rowOff>98190</xdr:rowOff>
    </xdr:to>
    <xdr:pic>
      <xdr:nvPicPr>
        <xdr:cNvPr id="7" name="Imagen 2" descr="Dibujo.bmp"/>
        <xdr:cNvPicPr>
          <a:picLocks noChangeAspect="1" noChangeArrowheads="1"/>
        </xdr:cNvPicPr>
      </xdr:nvPicPr>
      <xdr:blipFill>
        <a:blip xmlns:r="http://schemas.openxmlformats.org/officeDocument/2006/relationships" r:embed="rId1" cstate="print"/>
        <a:srcRect/>
        <a:stretch>
          <a:fillRect/>
        </a:stretch>
      </xdr:blipFill>
      <xdr:spPr bwMode="auto">
        <a:xfrm>
          <a:off x="0" y="19426570"/>
          <a:ext cx="2060058" cy="341853"/>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2</xdr:col>
          <xdr:colOff>57150</xdr:colOff>
          <xdr:row>83</xdr:row>
          <xdr:rowOff>142875</xdr:rowOff>
        </xdr:from>
        <xdr:to>
          <xdr:col>3</xdr:col>
          <xdr:colOff>323850</xdr:colOff>
          <xdr:row>84</xdr:row>
          <xdr:rowOff>180975</xdr:rowOff>
        </xdr:to>
        <xdr:sp macro="" textlink="">
          <xdr:nvSpPr>
            <xdr:cNvPr id="6148" name="Check Box 4" hidden="1">
              <a:extLst>
                <a:ext uri="{63B3BB69-23CF-44E3-9099-C40C66FF867C}">
                  <a14:compatExt spid="_x0000_s6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Referencias de Crédito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82</xdr:row>
          <xdr:rowOff>47625</xdr:rowOff>
        </xdr:from>
        <xdr:to>
          <xdr:col>3</xdr:col>
          <xdr:colOff>695325</xdr:colOff>
          <xdr:row>83</xdr:row>
          <xdr:rowOff>171450</xdr:rowOff>
        </xdr:to>
        <xdr:sp macro="" textlink="">
          <xdr:nvSpPr>
            <xdr:cNvPr id="6149" name="Check Box 5" hidden="1">
              <a:extLst>
                <a:ext uri="{63B3BB69-23CF-44E3-9099-C40C66FF867C}">
                  <a14:compatExt spid="_x0000_s6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No tiene Referencias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84</xdr:row>
          <xdr:rowOff>152400</xdr:rowOff>
        </xdr:from>
        <xdr:to>
          <xdr:col>3</xdr:col>
          <xdr:colOff>142875</xdr:colOff>
          <xdr:row>86</xdr:row>
          <xdr:rowOff>123825</xdr:rowOff>
        </xdr:to>
        <xdr:sp macro="" textlink="">
          <xdr:nvSpPr>
            <xdr:cNvPr id="6150" name="Check Box 6" hidden="1">
              <a:extLst>
                <a:ext uri="{63B3BB69-23CF-44E3-9099-C40C66FF867C}">
                  <a14:compatExt spid="_x0000_s6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Endeudamiento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86</xdr:row>
          <xdr:rowOff>85725</xdr:rowOff>
        </xdr:from>
        <xdr:to>
          <xdr:col>4</xdr:col>
          <xdr:colOff>381000</xdr:colOff>
          <xdr:row>88</xdr:row>
          <xdr:rowOff>9525</xdr:rowOff>
        </xdr:to>
        <xdr:sp macro="" textlink="">
          <xdr:nvSpPr>
            <xdr:cNvPr id="6151" name="Check Box 7" hidden="1">
              <a:extLst>
                <a:ext uri="{63B3BB69-23CF-44E3-9099-C40C66FF867C}">
                  <a14:compatExt spid="_x0000_s6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Estabilidad laboral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123825</xdr:rowOff>
        </xdr:from>
        <xdr:to>
          <xdr:col>7</xdr:col>
          <xdr:colOff>114300</xdr:colOff>
          <xdr:row>84</xdr:row>
          <xdr:rowOff>180975</xdr:rowOff>
        </xdr:to>
        <xdr:sp macro="" textlink="">
          <xdr:nvSpPr>
            <xdr:cNvPr id="6152" name="Check Box 8" hidden="1">
              <a:extLst>
                <a:ext uri="{63B3BB69-23CF-44E3-9099-C40C66FF867C}">
                  <a14:compatExt spid="_x0000_s6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Embargo/Secuestro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84</xdr:row>
          <xdr:rowOff>123825</xdr:rowOff>
        </xdr:from>
        <xdr:to>
          <xdr:col>7</xdr:col>
          <xdr:colOff>571500</xdr:colOff>
          <xdr:row>86</xdr:row>
          <xdr:rowOff>104775</xdr:rowOff>
        </xdr:to>
        <xdr:sp macro="" textlink="">
          <xdr:nvSpPr>
            <xdr:cNvPr id="6153" name="Check Box 9" hidden="1">
              <a:extLst>
                <a:ext uri="{63B3BB69-23CF-44E3-9099-C40C66FF867C}">
                  <a14:compatExt spid="_x0000_s6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Capacidad Desc. Directo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666750</xdr:colOff>
          <xdr:row>83</xdr:row>
          <xdr:rowOff>171450</xdr:rowOff>
        </xdr:from>
        <xdr:to>
          <xdr:col>10</xdr:col>
          <xdr:colOff>933450</xdr:colOff>
          <xdr:row>84</xdr:row>
          <xdr:rowOff>180975</xdr:rowOff>
        </xdr:to>
        <xdr:sp macro="" textlink="">
          <xdr:nvSpPr>
            <xdr:cNvPr id="6154" name="Check Box 10" hidden="1">
              <a:extLst>
                <a:ext uri="{63B3BB69-23CF-44E3-9099-C40C66FF867C}">
                  <a14:compatExt spid="_x0000_s6154"/>
                </a:ext>
              </a:extLst>
            </xdr:cNvPr>
            <xdr:cNvSpPr/>
          </xdr:nvSpPr>
          <xdr:spPr bwMode="auto">
            <a:xfrm>
              <a:off x="0" y="0"/>
              <a:ext cx="0" cy="0"/>
            </a:xfrm>
            <a:prstGeom prst="rect">
              <a:avLst/>
            </a:prstGeom>
            <a:noFill/>
            <a:ln>
              <a:noFill/>
            </a:ln>
            <a:effectLst/>
            <a:extLst>
              <a:ext uri="{909E8E84-426E-40DD-AFC4-6F175D3DCCD1}">
                <a14:hiddenFill>
                  <a:solidFill>
                    <a:srgbClr val="000000" mc:Ignorable="a14" a14:legacySpreadsheetColorIndex="64"/>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Actividad Económica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86</xdr:row>
          <xdr:rowOff>57150</xdr:rowOff>
        </xdr:from>
        <xdr:to>
          <xdr:col>7</xdr:col>
          <xdr:colOff>638175</xdr:colOff>
          <xdr:row>87</xdr:row>
          <xdr:rowOff>76200</xdr:rowOff>
        </xdr:to>
        <xdr:sp macro="" textlink="">
          <xdr:nvSpPr>
            <xdr:cNvPr id="6155" name="Check Box 11" hidden="1">
              <a:extLst>
                <a:ext uri="{63B3BB69-23CF-44E3-9099-C40C66FF867C}">
                  <a14:compatExt spid="_x0000_s6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Forma de Pago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666750</xdr:colOff>
          <xdr:row>82</xdr:row>
          <xdr:rowOff>76200</xdr:rowOff>
        </xdr:from>
        <xdr:to>
          <xdr:col>11</xdr:col>
          <xdr:colOff>447675</xdr:colOff>
          <xdr:row>83</xdr:row>
          <xdr:rowOff>142875</xdr:rowOff>
        </xdr:to>
        <xdr:sp macro="" textlink="">
          <xdr:nvSpPr>
            <xdr:cNvPr id="6156" name="Check Box 12" hidden="1">
              <a:extLst>
                <a:ext uri="{63B3BB69-23CF-44E3-9099-C40C66FF867C}">
                  <a14:compatExt spid="_x0000_s6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Seguro de Vida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666750</xdr:colOff>
          <xdr:row>85</xdr:row>
          <xdr:rowOff>0</xdr:rowOff>
        </xdr:from>
        <xdr:to>
          <xdr:col>11</xdr:col>
          <xdr:colOff>66675</xdr:colOff>
          <xdr:row>86</xdr:row>
          <xdr:rowOff>152400</xdr:rowOff>
        </xdr:to>
        <xdr:sp macro="" textlink="">
          <xdr:nvSpPr>
            <xdr:cNvPr id="6157" name="Check Box 13" hidden="1">
              <a:extLst>
                <a:ext uri="{63B3BB69-23CF-44E3-9099-C40C66FF867C}">
                  <a14:compatExt spid="_x0000_s6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Independiente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666750</xdr:colOff>
          <xdr:row>86</xdr:row>
          <xdr:rowOff>66675</xdr:rowOff>
        </xdr:from>
        <xdr:to>
          <xdr:col>11</xdr:col>
          <xdr:colOff>66675</xdr:colOff>
          <xdr:row>88</xdr:row>
          <xdr:rowOff>76200</xdr:rowOff>
        </xdr:to>
        <xdr:sp macro="" textlink="">
          <xdr:nvSpPr>
            <xdr:cNvPr id="6158" name="Check Box 14" hidden="1">
              <a:extLst>
                <a:ext uri="{63B3BB69-23CF-44E3-9099-C40C66FF867C}">
                  <a14:compatExt spid="_x0000_s6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Continuidad laboral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82</xdr:row>
          <xdr:rowOff>47625</xdr:rowOff>
        </xdr:from>
        <xdr:to>
          <xdr:col>8</xdr:col>
          <xdr:colOff>0</xdr:colOff>
          <xdr:row>83</xdr:row>
          <xdr:rowOff>171450</xdr:rowOff>
        </xdr:to>
        <xdr:sp macro="" textlink="">
          <xdr:nvSpPr>
            <xdr:cNvPr id="6159" name="Check Box 15" hidden="1">
              <a:extLst>
                <a:ext uri="{63B3BB69-23CF-44E3-9099-C40C66FF867C}">
                  <a14:compatExt spid="_x0000_s6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Pensión Alimenticia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197</xdr:row>
          <xdr:rowOff>123825</xdr:rowOff>
        </xdr:from>
        <xdr:to>
          <xdr:col>3</xdr:col>
          <xdr:colOff>323850</xdr:colOff>
          <xdr:row>198</xdr:row>
          <xdr:rowOff>171450</xdr:rowOff>
        </xdr:to>
        <xdr:sp macro="" textlink="">
          <xdr:nvSpPr>
            <xdr:cNvPr id="6239" name="Check Box 95" hidden="1">
              <a:extLst>
                <a:ext uri="{63B3BB69-23CF-44E3-9099-C40C66FF867C}">
                  <a14:compatExt spid="_x0000_s6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Referencias de Crédito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196</xdr:row>
          <xdr:rowOff>47625</xdr:rowOff>
        </xdr:from>
        <xdr:to>
          <xdr:col>3</xdr:col>
          <xdr:colOff>695325</xdr:colOff>
          <xdr:row>197</xdr:row>
          <xdr:rowOff>133350</xdr:rowOff>
        </xdr:to>
        <xdr:sp macro="" textlink="">
          <xdr:nvSpPr>
            <xdr:cNvPr id="6240" name="Check Box 96" hidden="1">
              <a:extLst>
                <a:ext uri="{63B3BB69-23CF-44E3-9099-C40C66FF867C}">
                  <a14:compatExt spid="_x0000_s6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No tiene Referencias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198</xdr:row>
          <xdr:rowOff>133350</xdr:rowOff>
        </xdr:from>
        <xdr:to>
          <xdr:col>3</xdr:col>
          <xdr:colOff>142875</xdr:colOff>
          <xdr:row>200</xdr:row>
          <xdr:rowOff>104775</xdr:rowOff>
        </xdr:to>
        <xdr:sp macro="" textlink="">
          <xdr:nvSpPr>
            <xdr:cNvPr id="6241" name="Check Box 97" hidden="1">
              <a:extLst>
                <a:ext uri="{63B3BB69-23CF-44E3-9099-C40C66FF867C}">
                  <a14:compatExt spid="_x0000_s6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Endeudamiento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200</xdr:row>
          <xdr:rowOff>76200</xdr:rowOff>
        </xdr:from>
        <xdr:to>
          <xdr:col>4</xdr:col>
          <xdr:colOff>361950</xdr:colOff>
          <xdr:row>201</xdr:row>
          <xdr:rowOff>123825</xdr:rowOff>
        </xdr:to>
        <xdr:sp macro="" textlink="">
          <xdr:nvSpPr>
            <xdr:cNvPr id="6242" name="Check Box 98" hidden="1">
              <a:extLst>
                <a:ext uri="{63B3BB69-23CF-44E3-9099-C40C66FF867C}">
                  <a14:compatExt spid="_x0000_s6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Estabilidad laboral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197</xdr:row>
          <xdr:rowOff>95250</xdr:rowOff>
        </xdr:from>
        <xdr:to>
          <xdr:col>7</xdr:col>
          <xdr:colOff>114300</xdr:colOff>
          <xdr:row>198</xdr:row>
          <xdr:rowOff>171450</xdr:rowOff>
        </xdr:to>
        <xdr:sp macro="" textlink="">
          <xdr:nvSpPr>
            <xdr:cNvPr id="6243" name="Check Box 99" hidden="1">
              <a:extLst>
                <a:ext uri="{63B3BB69-23CF-44E3-9099-C40C66FF867C}">
                  <a14:compatExt spid="_x0000_s6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Embargo/Secuestro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198</xdr:row>
          <xdr:rowOff>123825</xdr:rowOff>
        </xdr:from>
        <xdr:to>
          <xdr:col>7</xdr:col>
          <xdr:colOff>571500</xdr:colOff>
          <xdr:row>200</xdr:row>
          <xdr:rowOff>104775</xdr:rowOff>
        </xdr:to>
        <xdr:sp macro="" textlink="">
          <xdr:nvSpPr>
            <xdr:cNvPr id="6244" name="Check Box 100" hidden="1">
              <a:extLst>
                <a:ext uri="{63B3BB69-23CF-44E3-9099-C40C66FF867C}">
                  <a14:compatExt spid="_x0000_s6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Capacidad Desc. Directo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666750</xdr:colOff>
          <xdr:row>197</xdr:row>
          <xdr:rowOff>152400</xdr:rowOff>
        </xdr:from>
        <xdr:to>
          <xdr:col>10</xdr:col>
          <xdr:colOff>933450</xdr:colOff>
          <xdr:row>198</xdr:row>
          <xdr:rowOff>180975</xdr:rowOff>
        </xdr:to>
        <xdr:sp macro="" textlink="">
          <xdr:nvSpPr>
            <xdr:cNvPr id="6245" name="Check Box 101" hidden="1">
              <a:extLst>
                <a:ext uri="{63B3BB69-23CF-44E3-9099-C40C66FF867C}">
                  <a14:compatExt spid="_x0000_s6245"/>
                </a:ext>
              </a:extLst>
            </xdr:cNvPr>
            <xdr:cNvSpPr/>
          </xdr:nvSpPr>
          <xdr:spPr bwMode="auto">
            <a:xfrm>
              <a:off x="0" y="0"/>
              <a:ext cx="0" cy="0"/>
            </a:xfrm>
            <a:prstGeom prst="rect">
              <a:avLst/>
            </a:prstGeom>
            <a:noFill/>
            <a:ln>
              <a:noFill/>
            </a:ln>
            <a:effectLst/>
            <a:extLst>
              <a:ext uri="{909E8E84-426E-40DD-AFC4-6F175D3DCCD1}">
                <a14:hiddenFill>
                  <a:solidFill>
                    <a:srgbClr val="000000" mc:Ignorable="a14" a14:legacySpreadsheetColorIndex="64"/>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Actividad Económica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200</xdr:row>
          <xdr:rowOff>66675</xdr:rowOff>
        </xdr:from>
        <xdr:to>
          <xdr:col>7</xdr:col>
          <xdr:colOff>638175</xdr:colOff>
          <xdr:row>201</xdr:row>
          <xdr:rowOff>123825</xdr:rowOff>
        </xdr:to>
        <xdr:sp macro="" textlink="">
          <xdr:nvSpPr>
            <xdr:cNvPr id="6246" name="Check Box 102" hidden="1">
              <a:extLst>
                <a:ext uri="{63B3BB69-23CF-44E3-9099-C40C66FF867C}">
                  <a14:compatExt spid="_x0000_s6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Forma de Pago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666750</xdr:colOff>
          <xdr:row>196</xdr:row>
          <xdr:rowOff>76200</xdr:rowOff>
        </xdr:from>
        <xdr:to>
          <xdr:col>11</xdr:col>
          <xdr:colOff>447675</xdr:colOff>
          <xdr:row>197</xdr:row>
          <xdr:rowOff>95250</xdr:rowOff>
        </xdr:to>
        <xdr:sp macro="" textlink="">
          <xdr:nvSpPr>
            <xdr:cNvPr id="6247" name="Check Box 103" hidden="1">
              <a:extLst>
                <a:ext uri="{63B3BB69-23CF-44E3-9099-C40C66FF867C}">
                  <a14:compatExt spid="_x0000_s6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Seguro de Vida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666750</xdr:colOff>
          <xdr:row>199</xdr:row>
          <xdr:rowOff>9525</xdr:rowOff>
        </xdr:from>
        <xdr:to>
          <xdr:col>11</xdr:col>
          <xdr:colOff>66675</xdr:colOff>
          <xdr:row>200</xdr:row>
          <xdr:rowOff>161925</xdr:rowOff>
        </xdr:to>
        <xdr:sp macro="" textlink="">
          <xdr:nvSpPr>
            <xdr:cNvPr id="6248" name="Check Box 104" hidden="1">
              <a:extLst>
                <a:ext uri="{63B3BB69-23CF-44E3-9099-C40C66FF867C}">
                  <a14:compatExt spid="_x0000_s6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Independiente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666750</xdr:colOff>
          <xdr:row>200</xdr:row>
          <xdr:rowOff>95250</xdr:rowOff>
        </xdr:from>
        <xdr:to>
          <xdr:col>11</xdr:col>
          <xdr:colOff>66675</xdr:colOff>
          <xdr:row>202</xdr:row>
          <xdr:rowOff>28575</xdr:rowOff>
        </xdr:to>
        <xdr:sp macro="" textlink="">
          <xdr:nvSpPr>
            <xdr:cNvPr id="6249" name="Check Box 105" hidden="1">
              <a:extLst>
                <a:ext uri="{63B3BB69-23CF-44E3-9099-C40C66FF867C}">
                  <a14:compatExt spid="_x0000_s6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Continuidad laboral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196</xdr:row>
          <xdr:rowOff>47625</xdr:rowOff>
        </xdr:from>
        <xdr:to>
          <xdr:col>8</xdr:col>
          <xdr:colOff>0</xdr:colOff>
          <xdr:row>197</xdr:row>
          <xdr:rowOff>142875</xdr:rowOff>
        </xdr:to>
        <xdr:sp macro="" textlink="">
          <xdr:nvSpPr>
            <xdr:cNvPr id="6250" name="Check Box 106" hidden="1">
              <a:extLst>
                <a:ext uri="{63B3BB69-23CF-44E3-9099-C40C66FF867C}">
                  <a14:compatExt spid="_x0000_s6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s-PA" sz="800" b="0" i="0" u="none" strike="noStrike" baseline="0">
                  <a:solidFill>
                    <a:srgbClr val="000000"/>
                  </a:solidFill>
                  <a:latin typeface="Tahoma"/>
                  <a:ea typeface="Tahoma"/>
                  <a:cs typeface="Tahoma"/>
                </a:rPr>
                <a:t>Pensión Alimenticia</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1</xdr:col>
      <xdr:colOff>132522</xdr:colOff>
      <xdr:row>1</xdr:row>
      <xdr:rowOff>62391</xdr:rowOff>
    </xdr:from>
    <xdr:to>
      <xdr:col>6</xdr:col>
      <xdr:colOff>173935</xdr:colOff>
      <xdr:row>1</xdr:row>
      <xdr:rowOff>740879</xdr:rowOff>
    </xdr:to>
    <xdr:pic>
      <xdr:nvPicPr>
        <xdr:cNvPr id="2" name="1 Imagen" descr="finanzas-generales_jpg.jpg"/>
        <xdr:cNvPicPr>
          <a:picLocks noChangeAspect="1"/>
        </xdr:cNvPicPr>
      </xdr:nvPicPr>
      <xdr:blipFill>
        <a:blip xmlns:r="http://schemas.openxmlformats.org/officeDocument/2006/relationships" r:embed="rId1" cstate="print"/>
        <a:stretch>
          <a:fillRect/>
        </a:stretch>
      </xdr:blipFill>
      <xdr:spPr>
        <a:xfrm>
          <a:off x="894522" y="161782"/>
          <a:ext cx="4215848" cy="6784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0</xdr:row>
      <xdr:rowOff>133350</xdr:rowOff>
    </xdr:from>
    <xdr:to>
      <xdr:col>9</xdr:col>
      <xdr:colOff>723900</xdr:colOff>
      <xdr:row>56</xdr:row>
      <xdr:rowOff>57150</xdr:rowOff>
    </xdr:to>
    <xdr:sp macro="" textlink="">
      <xdr:nvSpPr>
        <xdr:cNvPr id="2" name="CuadroTexto 1"/>
        <xdr:cNvSpPr txBox="1"/>
      </xdr:nvSpPr>
      <xdr:spPr>
        <a:xfrm>
          <a:off x="95250" y="133350"/>
          <a:ext cx="8267700" cy="10601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PA" sz="1200">
              <a:solidFill>
                <a:srgbClr val="000080"/>
              </a:solidFill>
              <a:effectLst/>
              <a:latin typeface="+mn-lt"/>
              <a:ea typeface="+mn-ea"/>
              <a:cs typeface="+mn-cs"/>
            </a:rPr>
            <a:t>Guía de Uso de las Hojas de Cotización y Análisis de Préstamos Personales</a:t>
          </a:r>
        </a:p>
        <a:p>
          <a:r>
            <a:rPr lang="es-PA" sz="1100">
              <a:solidFill>
                <a:srgbClr val="000080"/>
              </a:solidFill>
              <a:effectLst/>
              <a:latin typeface="+mn-lt"/>
              <a:ea typeface="+mn-ea"/>
              <a:cs typeface="+mn-cs"/>
            </a:rPr>
            <a:t> </a:t>
          </a:r>
        </a:p>
        <a:p>
          <a:r>
            <a:rPr lang="es-PA" sz="1100" b="1" u="sng">
              <a:solidFill>
                <a:srgbClr val="000080"/>
              </a:solidFill>
              <a:effectLst/>
              <a:latin typeface="+mn-lt"/>
              <a:ea typeface="+mn-ea"/>
              <a:cs typeface="+mn-cs"/>
            </a:rPr>
            <a:t>Hoja de cotización </a:t>
          </a:r>
        </a:p>
        <a:p>
          <a:endParaRPr lang="es-PA" sz="1100" b="1" u="sng" baseline="0">
            <a:solidFill>
              <a:srgbClr val="000080"/>
            </a:solidFill>
            <a:effectLst/>
            <a:latin typeface="+mn-lt"/>
            <a:ea typeface="+mn-ea"/>
            <a:cs typeface="+mn-cs"/>
          </a:endParaRPr>
        </a:p>
        <a:p>
          <a:pPr marL="0" indent="0"/>
          <a:r>
            <a:rPr lang="es-PA" sz="1100">
              <a:solidFill>
                <a:srgbClr val="000080"/>
              </a:solidFill>
              <a:effectLst/>
              <a:latin typeface="+mn-lt"/>
              <a:ea typeface="+mn-ea"/>
              <a:cs typeface="+mn-cs"/>
            </a:rPr>
            <a:t>Completar todo la información para el cálculo.</a:t>
          </a:r>
        </a:p>
        <a:p>
          <a:pPr marL="0" indent="0"/>
          <a:endParaRPr lang="es-PA" sz="1100">
            <a:solidFill>
              <a:srgbClr val="000080"/>
            </a:solidFill>
            <a:effectLst/>
            <a:latin typeface="+mn-lt"/>
            <a:ea typeface="+mn-ea"/>
            <a:cs typeface="+mn-cs"/>
          </a:endParaRPr>
        </a:p>
        <a:p>
          <a:pPr marL="0" indent="0"/>
          <a:r>
            <a:rPr lang="es-PA" sz="1100">
              <a:solidFill>
                <a:srgbClr val="000080"/>
              </a:solidFill>
              <a:effectLst/>
              <a:latin typeface="+mn-lt"/>
              <a:ea typeface="+mn-ea"/>
              <a:cs typeface="+mn-cs"/>
            </a:rPr>
            <a:t>El dato de salario, se colocará, pero esta pintado de color blanco para que al momento de la impresión no aparezca en el documento impreso.</a:t>
          </a:r>
        </a:p>
        <a:p>
          <a:pPr marL="0" indent="0"/>
          <a:endParaRPr lang="es-PA" sz="1100">
            <a:solidFill>
              <a:srgbClr val="000080"/>
            </a:solidFill>
            <a:effectLst/>
            <a:latin typeface="+mn-lt"/>
            <a:ea typeface="+mn-ea"/>
            <a:cs typeface="+mn-cs"/>
          </a:endParaRPr>
        </a:p>
        <a:p>
          <a:pPr marL="0" indent="0"/>
          <a:r>
            <a:rPr lang="es-PA" sz="1100">
              <a:solidFill>
                <a:srgbClr val="000080"/>
              </a:solidFill>
              <a:effectLst/>
              <a:latin typeface="+mn-lt"/>
              <a:ea typeface="+mn-ea"/>
              <a:cs typeface="+mn-cs"/>
            </a:rPr>
            <a:t>En la columna M las filas de forma de pago y seguro de vida se oculta el número que se le asigna para los cálculos.</a:t>
          </a:r>
        </a:p>
        <a:p>
          <a:pPr marL="0" indent="0"/>
          <a:endParaRPr lang="es-PA" sz="1100">
            <a:solidFill>
              <a:srgbClr val="000080"/>
            </a:solidFill>
            <a:effectLst/>
            <a:latin typeface="+mn-lt"/>
            <a:ea typeface="+mn-ea"/>
            <a:cs typeface="+mn-cs"/>
          </a:endParaRPr>
        </a:p>
        <a:p>
          <a:endParaRPr lang="es-PA" sz="1100">
            <a:solidFill>
              <a:srgbClr val="000080"/>
            </a:solidFill>
            <a:effectLst/>
            <a:latin typeface="+mn-lt"/>
            <a:ea typeface="+mn-ea"/>
            <a:cs typeface="+mn-cs"/>
          </a:endParaRPr>
        </a:p>
        <a:p>
          <a:pPr marL="0" indent="0"/>
          <a:r>
            <a:rPr lang="es-PA" sz="1100" b="1" u="sng">
              <a:solidFill>
                <a:srgbClr val="000080"/>
              </a:solidFill>
              <a:effectLst/>
              <a:latin typeface="+mn-lt"/>
              <a:ea typeface="+mn-ea"/>
              <a:cs typeface="+mn-cs"/>
            </a:rPr>
            <a:t>Hoja / Préstamo</a:t>
          </a:r>
          <a:r>
            <a:rPr lang="es-PA" sz="1100" b="1" u="sng" baseline="0">
              <a:solidFill>
                <a:srgbClr val="000080"/>
              </a:solidFill>
              <a:effectLst/>
              <a:latin typeface="+mn-lt"/>
              <a:ea typeface="+mn-ea"/>
              <a:cs typeface="+mn-cs"/>
            </a:rPr>
            <a:t> Personal - comité de crédito </a:t>
          </a:r>
        </a:p>
        <a:p>
          <a:endParaRPr lang="es-PA" sz="1100">
            <a:solidFill>
              <a:srgbClr val="000080"/>
            </a:solidFill>
            <a:effectLst/>
            <a:latin typeface="+mn-lt"/>
            <a:ea typeface="+mn-ea"/>
            <a:cs typeface="+mn-cs"/>
          </a:endParaRPr>
        </a:p>
        <a:p>
          <a:r>
            <a:rPr lang="es-PA" sz="1100">
              <a:solidFill>
                <a:srgbClr val="000080"/>
              </a:solidFill>
              <a:effectLst/>
              <a:latin typeface="+mn-lt"/>
              <a:ea typeface="+mn-ea"/>
              <a:cs typeface="+mn-cs"/>
            </a:rPr>
            <a:t>Todos los datos generales vienen de los datos de la cotización. Campos bloqueados</a:t>
          </a:r>
          <a:r>
            <a:rPr lang="es-PA" sz="1100" baseline="0">
              <a:solidFill>
                <a:srgbClr val="000080"/>
              </a:solidFill>
              <a:effectLst/>
              <a:latin typeface="+mn-lt"/>
              <a:ea typeface="+mn-ea"/>
              <a:cs typeface="+mn-cs"/>
            </a:rPr>
            <a:t> para que no puedan hacer cambios. Los campos en color rojos son los que se deberán completar.</a:t>
          </a:r>
        </a:p>
        <a:p>
          <a:endParaRPr lang="es-PA" sz="1100">
            <a:solidFill>
              <a:srgbClr val="000080"/>
            </a:solidFill>
            <a:effectLst/>
            <a:latin typeface="+mn-lt"/>
            <a:ea typeface="+mn-ea"/>
            <a:cs typeface="+mn-cs"/>
          </a:endParaRPr>
        </a:p>
        <a:p>
          <a:r>
            <a:rPr lang="es-PA" sz="1100" b="1" baseline="0">
              <a:solidFill>
                <a:srgbClr val="FF0000"/>
              </a:solidFill>
              <a:effectLst/>
              <a:latin typeface="+mn-lt"/>
              <a:ea typeface="+mn-ea"/>
              <a:cs typeface="+mn-cs"/>
            </a:rPr>
            <a:t>No. de ente: </a:t>
          </a:r>
          <a:r>
            <a:rPr lang="es-PA" sz="1100" baseline="0">
              <a:solidFill>
                <a:srgbClr val="000080"/>
              </a:solidFill>
              <a:effectLst/>
              <a:latin typeface="+mn-lt"/>
              <a:ea typeface="+mn-ea"/>
              <a:cs typeface="+mn-cs"/>
            </a:rPr>
            <a:t>colocar el número de cliente en Banco General, se obtiene de las referencias internas de Cobis. </a:t>
          </a:r>
        </a:p>
        <a:p>
          <a:endParaRPr lang="es-PA" sz="1100" baseline="0">
            <a:solidFill>
              <a:srgbClr val="000080"/>
            </a:solidFill>
            <a:effectLst/>
            <a:latin typeface="+mn-lt"/>
            <a:ea typeface="+mn-ea"/>
            <a:cs typeface="+mn-cs"/>
          </a:endParaRPr>
        </a:p>
        <a:p>
          <a:r>
            <a:rPr lang="es-PA" sz="1100" b="1" baseline="0">
              <a:solidFill>
                <a:srgbClr val="FF0000"/>
              </a:solidFill>
              <a:effectLst/>
              <a:latin typeface="+mn-lt"/>
              <a:ea typeface="+mn-ea"/>
              <a:cs typeface="+mn-cs"/>
            </a:rPr>
            <a:t>No. de colaborador: </a:t>
          </a:r>
          <a:r>
            <a:rPr lang="es-PA" sz="1100" b="0" baseline="0">
              <a:solidFill>
                <a:srgbClr val="000080"/>
              </a:solidFill>
              <a:effectLst/>
              <a:latin typeface="+mn-lt"/>
              <a:ea typeface="+mn-ea"/>
              <a:cs typeface="+mn-cs"/>
            </a:rPr>
            <a:t>colocar el número del colaborador que indica en la solicitud del préstamo.</a:t>
          </a:r>
        </a:p>
        <a:p>
          <a:endParaRPr lang="es-PA" sz="1100" baseline="0">
            <a:solidFill>
              <a:srgbClr val="000080"/>
            </a:solidFill>
            <a:effectLst/>
            <a:latin typeface="+mn-lt"/>
            <a:ea typeface="+mn-ea"/>
            <a:cs typeface="+mn-cs"/>
          </a:endParaRPr>
        </a:p>
        <a:p>
          <a:r>
            <a:rPr lang="es-PA" sz="1100" b="1" baseline="0">
              <a:solidFill>
                <a:srgbClr val="FF0000"/>
              </a:solidFill>
              <a:effectLst/>
              <a:latin typeface="+mn-lt"/>
              <a:ea typeface="+mn-ea"/>
              <a:cs typeface="+mn-cs"/>
            </a:rPr>
            <a:t>Categoría del préstamo: </a:t>
          </a:r>
          <a:r>
            <a:rPr lang="es-PA" sz="1100" b="0" baseline="0">
              <a:solidFill>
                <a:srgbClr val="000080"/>
              </a:solidFill>
              <a:effectLst/>
              <a:latin typeface="+mn-lt"/>
              <a:ea typeface="+mn-ea"/>
              <a:cs typeface="+mn-cs"/>
            </a:rPr>
            <a:t>indicar el tipo de categoría.</a:t>
          </a:r>
        </a:p>
        <a:p>
          <a:endParaRPr lang="es-PA" sz="1100" baseline="0">
            <a:solidFill>
              <a:srgbClr val="000080"/>
            </a:solidFill>
            <a:effectLst/>
            <a:latin typeface="+mn-lt"/>
            <a:ea typeface="+mn-ea"/>
            <a:cs typeface="+mn-cs"/>
          </a:endParaRPr>
        </a:p>
        <a:p>
          <a:r>
            <a:rPr lang="es-PA" sz="1100" baseline="0">
              <a:solidFill>
                <a:srgbClr val="000080"/>
              </a:solidFill>
              <a:effectLst/>
              <a:latin typeface="+mn-lt"/>
              <a:ea typeface="+mn-ea"/>
              <a:cs typeface="+mn-cs"/>
            </a:rPr>
            <a:t>Todos los datos de la oferta de Finanzas Generales, vienen de los datos de la cotización, no hay que completar nada.</a:t>
          </a:r>
        </a:p>
        <a:p>
          <a:endParaRPr lang="es-PA" sz="1100" baseline="0">
            <a:solidFill>
              <a:srgbClr val="000080"/>
            </a:solidFill>
            <a:effectLst/>
            <a:latin typeface="+mn-lt"/>
            <a:ea typeface="+mn-ea"/>
            <a:cs typeface="+mn-cs"/>
          </a:endParaRPr>
        </a:p>
        <a:p>
          <a:r>
            <a:rPr lang="es-PA" sz="1100" b="1" baseline="0">
              <a:solidFill>
                <a:srgbClr val="FF0000"/>
              </a:solidFill>
              <a:effectLst/>
              <a:latin typeface="+mn-lt"/>
              <a:ea typeface="+mn-ea"/>
              <a:cs typeface="+mn-cs"/>
            </a:rPr>
            <a:t>Cancelaciones:</a:t>
          </a:r>
          <a:r>
            <a:rPr lang="es-PA" sz="1100" baseline="0">
              <a:solidFill>
                <a:srgbClr val="FF0000"/>
              </a:solidFill>
              <a:effectLst/>
              <a:latin typeface="+mn-lt"/>
              <a:ea typeface="+mn-ea"/>
              <a:cs typeface="+mn-cs"/>
            </a:rPr>
            <a:t> </a:t>
          </a:r>
          <a:r>
            <a:rPr lang="es-PA" sz="1100" baseline="0">
              <a:solidFill>
                <a:srgbClr val="000080"/>
              </a:solidFill>
              <a:effectLst/>
              <a:latin typeface="+mn-lt"/>
              <a:ea typeface="+mn-ea"/>
              <a:cs typeface="+mn-cs"/>
            </a:rPr>
            <a:t>detallar todas las cancelaciones que se realizarán con el préstamo de FG.</a:t>
          </a:r>
        </a:p>
        <a:p>
          <a:endParaRPr lang="es-PA" sz="1100" baseline="0">
            <a:solidFill>
              <a:srgbClr val="000080"/>
            </a:solidFill>
            <a:effectLst/>
            <a:latin typeface="+mn-lt"/>
            <a:ea typeface="+mn-ea"/>
            <a:cs typeface="+mn-cs"/>
          </a:endParaRPr>
        </a:p>
        <a:p>
          <a:r>
            <a:rPr lang="es-PA" sz="1100" b="1" baseline="0">
              <a:solidFill>
                <a:srgbClr val="FF0000"/>
              </a:solidFill>
              <a:effectLst/>
              <a:latin typeface="+mn-lt"/>
              <a:ea typeface="+mn-ea"/>
              <a:cs typeface="+mn-cs"/>
            </a:rPr>
            <a:t>Próposito:</a:t>
          </a:r>
          <a:r>
            <a:rPr lang="es-PA" sz="1100" baseline="0">
              <a:solidFill>
                <a:srgbClr val="FF0000"/>
              </a:solidFill>
              <a:effectLst/>
              <a:latin typeface="+mn-lt"/>
              <a:ea typeface="+mn-ea"/>
              <a:cs typeface="+mn-cs"/>
            </a:rPr>
            <a:t> </a:t>
          </a:r>
          <a:r>
            <a:rPr lang="es-PA" sz="1100" baseline="0">
              <a:solidFill>
                <a:srgbClr val="000080"/>
              </a:solidFill>
              <a:effectLst/>
              <a:latin typeface="+mn-lt"/>
              <a:ea typeface="+mn-ea"/>
              <a:cs typeface="+mn-cs"/>
            </a:rPr>
            <a:t>seleccionar de la lista desplegada, son los mismos própositos indicados en la solicitud de préstamos personales de BG.</a:t>
          </a:r>
        </a:p>
        <a:p>
          <a:endParaRPr lang="es-PA" sz="1100" baseline="0">
            <a:solidFill>
              <a:srgbClr val="000080"/>
            </a:solidFill>
            <a:effectLst/>
            <a:latin typeface="+mn-lt"/>
            <a:ea typeface="+mn-ea"/>
            <a:cs typeface="+mn-cs"/>
          </a:endParaRPr>
        </a:p>
        <a:p>
          <a:r>
            <a:rPr lang="es-PA" sz="1100" b="1" baseline="0">
              <a:solidFill>
                <a:srgbClr val="FF0000"/>
              </a:solidFill>
              <a:effectLst/>
              <a:latin typeface="+mn-lt"/>
              <a:ea typeface="+mn-ea"/>
              <a:cs typeface="+mn-cs"/>
            </a:rPr>
            <a:t>Tipo de referencias</a:t>
          </a:r>
          <a:r>
            <a:rPr lang="es-PA" sz="1100" baseline="0">
              <a:solidFill>
                <a:srgbClr val="FF0000"/>
              </a:solidFill>
              <a:effectLst/>
              <a:latin typeface="+mn-lt"/>
              <a:ea typeface="+mn-ea"/>
              <a:cs typeface="+mn-cs"/>
            </a:rPr>
            <a:t>: </a:t>
          </a:r>
          <a:r>
            <a:rPr lang="es-PA" sz="1100" baseline="0">
              <a:solidFill>
                <a:srgbClr val="000080"/>
              </a:solidFill>
              <a:effectLst/>
              <a:latin typeface="+mn-lt"/>
              <a:ea typeface="+mn-ea"/>
              <a:cs typeface="+mn-cs"/>
            </a:rPr>
            <a:t>Buentas (contómetro 0,1 ,2 ó hasta dos veces 3) Regulares (contómetro 3 ,4 ó hasta  tres veces 3) Mayores (contómetros de 5,6,7,8 y 9 y las referencias  calificadas en proceso judicial, embargo, paga fiador, fiador vía judicial, cuenta contra reserva, cuenta contra reserva arreglo de pago , canceló fiador, arreglo de pago y ejecución de garantía. Ver políticas de créditos vigentes.</a:t>
          </a:r>
        </a:p>
        <a:p>
          <a:endParaRPr lang="es-PA" sz="1100" baseline="0">
            <a:solidFill>
              <a:srgbClr val="000080"/>
            </a:solidFill>
            <a:effectLst/>
            <a:latin typeface="+mn-lt"/>
            <a:ea typeface="+mn-ea"/>
            <a:cs typeface="+mn-cs"/>
          </a:endParaRPr>
        </a:p>
        <a:p>
          <a:r>
            <a:rPr lang="es-PA" sz="1100" b="1" baseline="0">
              <a:solidFill>
                <a:srgbClr val="FF0000"/>
              </a:solidFill>
              <a:effectLst/>
              <a:latin typeface="+mn-lt"/>
              <a:ea typeface="+mn-ea"/>
              <a:cs typeface="+mn-cs"/>
            </a:rPr>
            <a:t>Excepción:</a:t>
          </a:r>
          <a:r>
            <a:rPr lang="es-PA" sz="1100" baseline="0">
              <a:solidFill>
                <a:srgbClr val="FF0000"/>
              </a:solidFill>
              <a:effectLst/>
              <a:latin typeface="+mn-lt"/>
              <a:ea typeface="+mn-ea"/>
              <a:cs typeface="+mn-cs"/>
            </a:rPr>
            <a:t>   </a:t>
          </a:r>
          <a:r>
            <a:rPr lang="es-PA" sz="1100" baseline="0">
              <a:solidFill>
                <a:srgbClr val="000080"/>
              </a:solidFill>
              <a:effectLst/>
              <a:latin typeface="+mn-lt"/>
              <a:ea typeface="+mn-ea"/>
              <a:cs typeface="+mn-cs"/>
            </a:rPr>
            <a:t>ganchar las excepciones y de requerir ampliar anotar en la línea de excepción en caso de que no sea ninguna de la indicadas anteriormente.  En caso de firma por parte de Capital Humano sobre este renglón se deberá solicitar la firma de la VP o VPA de Capital</a:t>
          </a:r>
        </a:p>
        <a:p>
          <a:r>
            <a:rPr lang="es-PA" sz="1100" baseline="0">
              <a:solidFill>
                <a:srgbClr val="000080"/>
              </a:solidFill>
              <a:effectLst/>
              <a:latin typeface="+mn-lt"/>
              <a:ea typeface="+mn-ea"/>
              <a:cs typeface="+mn-cs"/>
            </a:rPr>
            <a:t>humano.</a:t>
          </a:r>
        </a:p>
        <a:p>
          <a:endParaRPr lang="es-PA" sz="1100" baseline="0">
            <a:solidFill>
              <a:srgbClr val="000080"/>
            </a:solidFill>
            <a:effectLst/>
            <a:latin typeface="+mn-lt"/>
            <a:ea typeface="+mn-ea"/>
            <a:cs typeface="+mn-cs"/>
          </a:endParaRPr>
        </a:p>
        <a:p>
          <a:r>
            <a:rPr lang="es-PA" sz="1100" b="1" baseline="0">
              <a:solidFill>
                <a:srgbClr val="FF0000"/>
              </a:solidFill>
              <a:effectLst/>
              <a:latin typeface="+mn-lt"/>
              <a:ea typeface="+mn-ea"/>
              <a:cs typeface="+mn-cs"/>
            </a:rPr>
            <a:t>Resumen de condiciones: </a:t>
          </a:r>
          <a:r>
            <a:rPr lang="es-PA" sz="1100" b="0" baseline="0">
              <a:solidFill>
                <a:srgbClr val="000080"/>
              </a:solidFill>
              <a:effectLst/>
              <a:latin typeface="+mn-lt"/>
              <a:ea typeface="+mn-ea"/>
              <a:cs typeface="+mn-cs"/>
            </a:rPr>
            <a:t>cálcular.</a:t>
          </a:r>
        </a:p>
        <a:p>
          <a:endParaRPr lang="es-PA" sz="1100" b="0" baseline="0">
            <a:solidFill>
              <a:srgbClr val="000080"/>
            </a:solidFill>
            <a:effectLst/>
            <a:latin typeface="+mn-lt"/>
            <a:ea typeface="+mn-ea"/>
            <a:cs typeface="+mn-cs"/>
          </a:endParaRPr>
        </a:p>
        <a:p>
          <a:r>
            <a:rPr lang="es-PA" sz="1100" b="0" baseline="0">
              <a:solidFill>
                <a:srgbClr val="000080"/>
              </a:solidFill>
              <a:effectLst/>
              <a:latin typeface="+mn-lt"/>
              <a:ea typeface="+mn-ea"/>
              <a:cs typeface="+mn-cs"/>
            </a:rPr>
            <a:t>Nombre del ejecutivo , fecha del análisis, Nombre aprueba, fecha aprueba. En caso de cambios deberá actualizar la hoja de comité para que la información del reporte sea la correcta.</a:t>
          </a:r>
        </a:p>
        <a:p>
          <a:endParaRPr lang="es-PA" sz="1100" b="0" baseline="0">
            <a:solidFill>
              <a:srgbClr val="00008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PA" sz="1100" b="1" u="sng">
              <a:solidFill>
                <a:srgbClr val="000080"/>
              </a:solidFill>
              <a:effectLst/>
              <a:latin typeface="+mn-lt"/>
              <a:ea typeface="+mn-ea"/>
              <a:cs typeface="+mn-cs"/>
            </a:rPr>
            <a:t>Hoja / Préstamo Personal - Capital Humano</a:t>
          </a:r>
        </a:p>
        <a:p>
          <a:endParaRPr lang="es-PA" sz="1100">
            <a:solidFill>
              <a:srgbClr val="000080"/>
            </a:solidFill>
            <a:effectLst/>
            <a:latin typeface="+mn-lt"/>
            <a:ea typeface="+mn-ea"/>
            <a:cs typeface="+mn-cs"/>
          </a:endParaRPr>
        </a:p>
        <a:p>
          <a:r>
            <a:rPr lang="es-PA" sz="1100" b="1">
              <a:solidFill>
                <a:srgbClr val="FF0000"/>
              </a:solidFill>
              <a:effectLst/>
              <a:latin typeface="+mn-lt"/>
              <a:ea typeface="+mn-ea"/>
              <a:cs typeface="+mn-cs"/>
            </a:rPr>
            <a:t>Tipo de contacto </a:t>
          </a:r>
          <a:r>
            <a:rPr lang="es-PA" sz="1100">
              <a:solidFill>
                <a:srgbClr val="FF0000"/>
              </a:solidFill>
              <a:effectLst/>
              <a:latin typeface="+mn-lt"/>
              <a:ea typeface="+mn-ea"/>
              <a:cs typeface="+mn-cs"/>
            </a:rPr>
            <a:t>: </a:t>
          </a:r>
          <a:r>
            <a:rPr lang="es-PA" sz="1100">
              <a:solidFill>
                <a:srgbClr val="000080"/>
              </a:solidFill>
              <a:effectLst/>
              <a:latin typeface="+mn-lt"/>
              <a:ea typeface="+mn-ea"/>
              <a:cs typeface="+mn-cs"/>
            </a:rPr>
            <a:t>seleccionar de la lista.</a:t>
          </a:r>
        </a:p>
        <a:p>
          <a:endParaRPr lang="es-PA" sz="1100">
            <a:solidFill>
              <a:srgbClr val="000080"/>
            </a:solidFill>
            <a:effectLst/>
            <a:latin typeface="+mn-lt"/>
            <a:ea typeface="+mn-ea"/>
            <a:cs typeface="+mn-cs"/>
          </a:endParaRPr>
        </a:p>
        <a:p>
          <a:r>
            <a:rPr lang="es-PA" sz="1100" b="1">
              <a:solidFill>
                <a:srgbClr val="FF0000"/>
              </a:solidFill>
              <a:effectLst/>
              <a:latin typeface="+mn-lt"/>
              <a:ea typeface="+mn-ea"/>
              <a:cs typeface="+mn-cs"/>
            </a:rPr>
            <a:t>no. de cotizaciones: </a:t>
          </a:r>
          <a:r>
            <a:rPr lang="es-PA" sz="1100">
              <a:solidFill>
                <a:srgbClr val="000080"/>
              </a:solidFill>
              <a:effectLst/>
              <a:latin typeface="+mn-lt"/>
              <a:ea typeface="+mn-ea"/>
              <a:cs typeface="+mn-cs"/>
            </a:rPr>
            <a:t>indicar cuantas cotizaciones se</a:t>
          </a:r>
          <a:r>
            <a:rPr lang="es-PA" sz="1100" baseline="0">
              <a:solidFill>
                <a:srgbClr val="000080"/>
              </a:solidFill>
              <a:effectLst/>
              <a:latin typeface="+mn-lt"/>
              <a:ea typeface="+mn-ea"/>
              <a:cs typeface="+mn-cs"/>
            </a:rPr>
            <a:t> le reaizó al colaborador para el trámite en proceso.</a:t>
          </a:r>
        </a:p>
        <a:p>
          <a:endParaRPr lang="es-PA" sz="1100">
            <a:solidFill>
              <a:srgbClr val="000080"/>
            </a:solidFill>
            <a:effectLst/>
            <a:latin typeface="+mn-lt"/>
            <a:ea typeface="+mn-ea"/>
            <a:cs typeface="+mn-cs"/>
          </a:endParaRPr>
        </a:p>
        <a:p>
          <a:r>
            <a:rPr lang="es-PA" sz="1100" b="1">
              <a:solidFill>
                <a:srgbClr val="000080"/>
              </a:solidFill>
              <a:effectLst/>
              <a:latin typeface="+mn-lt"/>
              <a:ea typeface="+mn-ea"/>
              <a:cs typeface="+mn-cs"/>
            </a:rPr>
            <a:t>Condición</a:t>
          </a:r>
          <a:r>
            <a:rPr lang="es-PA" sz="1100" b="1" baseline="0">
              <a:solidFill>
                <a:srgbClr val="000080"/>
              </a:solidFill>
              <a:effectLst/>
              <a:latin typeface="+mn-lt"/>
              <a:ea typeface="+mn-ea"/>
              <a:cs typeface="+mn-cs"/>
            </a:rPr>
            <a:t> del cliente y cancelaciones :</a:t>
          </a:r>
          <a:r>
            <a:rPr lang="es-PA" sz="1100" b="1" baseline="0">
              <a:solidFill>
                <a:srgbClr val="FF0000"/>
              </a:solidFill>
              <a:effectLst/>
              <a:latin typeface="+mn-lt"/>
              <a:ea typeface="+mn-ea"/>
              <a:cs typeface="+mn-cs"/>
            </a:rPr>
            <a:t> </a:t>
          </a:r>
          <a:r>
            <a:rPr lang="es-PA" sz="1100" b="0" baseline="0">
              <a:solidFill>
                <a:srgbClr val="000080"/>
              </a:solidFill>
              <a:effectLst/>
              <a:latin typeface="+mn-lt"/>
              <a:ea typeface="+mn-ea"/>
              <a:cs typeface="+mn-cs"/>
            </a:rPr>
            <a:t>vienen de la hoja de comité de crédito.</a:t>
          </a:r>
          <a:endParaRPr lang="es-PA" sz="1100" baseline="0">
            <a:solidFill>
              <a:srgbClr val="000080"/>
            </a:solidFill>
            <a:effectLst/>
            <a:latin typeface="+mn-lt"/>
            <a:ea typeface="+mn-ea"/>
            <a:cs typeface="+mn-cs"/>
          </a:endParaRPr>
        </a:p>
        <a:p>
          <a:r>
            <a:rPr lang="es-PA" sz="1100" baseline="0">
              <a:solidFill>
                <a:srgbClr val="000080"/>
              </a:solidFill>
              <a:effectLst/>
              <a:latin typeface="+mn-lt"/>
              <a:ea typeface="+mn-ea"/>
              <a:cs typeface="+mn-cs"/>
            </a:rPr>
            <a:t> </a:t>
          </a:r>
          <a:endParaRPr lang="es-PA" sz="1100">
            <a:solidFill>
              <a:srgbClr val="000080"/>
            </a:solidFill>
            <a:effectLst/>
            <a:latin typeface="+mn-lt"/>
            <a:ea typeface="+mn-ea"/>
            <a:cs typeface="+mn-cs"/>
          </a:endParaRPr>
        </a:p>
        <a:p>
          <a:r>
            <a:rPr lang="es-PA" sz="1100" b="1" baseline="0">
              <a:solidFill>
                <a:srgbClr val="FF0000"/>
              </a:solidFill>
              <a:effectLst/>
              <a:latin typeface="+mn-lt"/>
              <a:ea typeface="+mn-ea"/>
              <a:cs typeface="+mn-cs"/>
            </a:rPr>
            <a:t>Excepciones/comentarios</a:t>
          </a:r>
          <a:r>
            <a:rPr lang="es-PA" sz="1100" b="1">
              <a:solidFill>
                <a:srgbClr val="FF0000"/>
              </a:solidFill>
              <a:effectLst/>
              <a:latin typeface="+mn-lt"/>
              <a:ea typeface="+mn-ea"/>
              <a:cs typeface="+mn-cs"/>
            </a:rPr>
            <a:t>:</a:t>
          </a:r>
          <a:r>
            <a:rPr lang="es-PA" sz="1100" baseline="0">
              <a:solidFill>
                <a:srgbClr val="FF0000"/>
              </a:solidFill>
              <a:effectLst/>
              <a:latin typeface="+mn-lt"/>
              <a:ea typeface="+mn-ea"/>
              <a:cs typeface="+mn-cs"/>
            </a:rPr>
            <a:t> </a:t>
          </a:r>
          <a:r>
            <a:rPr lang="es-PA" sz="1100" baseline="0">
              <a:solidFill>
                <a:srgbClr val="000080"/>
              </a:solidFill>
              <a:effectLst/>
              <a:latin typeface="+mn-lt"/>
              <a:ea typeface="+mn-ea"/>
              <a:cs typeface="+mn-cs"/>
            </a:rPr>
            <a:t>seleccionar o ganchar, deben ser iguales a las datos  indicados en la hoja de Préstamo Personal - Comité de Crédito.</a:t>
          </a:r>
        </a:p>
        <a:p>
          <a:endParaRPr lang="es-PA" sz="1100" baseline="0">
            <a:solidFill>
              <a:srgbClr val="00008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PA" sz="1100" b="1">
              <a:solidFill>
                <a:srgbClr val="0A2060"/>
              </a:solidFill>
              <a:effectLst/>
              <a:latin typeface="+mn-lt"/>
              <a:ea typeface="+mn-ea"/>
              <a:cs typeface="+mn-cs"/>
            </a:rPr>
            <a:t>Resumen de condiciones</a:t>
          </a:r>
          <a:r>
            <a:rPr lang="es-PA" sz="1100" b="1">
              <a:solidFill>
                <a:srgbClr val="000080"/>
              </a:solidFill>
              <a:effectLst/>
              <a:latin typeface="+mn-lt"/>
              <a:ea typeface="+mn-ea"/>
              <a:cs typeface="+mn-cs"/>
            </a:rPr>
            <a:t>: </a:t>
          </a:r>
          <a:r>
            <a:rPr lang="es-PA" sz="1100" b="0">
              <a:solidFill>
                <a:srgbClr val="000080"/>
              </a:solidFill>
              <a:effectLst/>
              <a:latin typeface="+mn-lt"/>
              <a:ea typeface="+mn-ea"/>
              <a:cs typeface="+mn-cs"/>
            </a:rPr>
            <a:t>vienen de la hoja de comité de crédito.</a:t>
          </a:r>
        </a:p>
        <a:p>
          <a:pPr marL="0" indent="0"/>
          <a:endParaRPr lang="es-PA" sz="1100" b="0" baseline="0">
            <a:solidFill>
              <a:srgbClr val="00008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PA" sz="1100" b="0" baseline="0">
              <a:solidFill>
                <a:srgbClr val="000080"/>
              </a:solidFill>
              <a:effectLst/>
              <a:latin typeface="+mn-lt"/>
              <a:ea typeface="+mn-ea"/>
              <a:cs typeface="+mn-cs"/>
            </a:rPr>
            <a:t>Nombre del ejecutivo , fecha del análisis, Nombre aprueba, fecha aprueba. Vienen de la hoja de comité de crédito.</a:t>
          </a:r>
        </a:p>
        <a:p>
          <a:pPr marL="0" marR="0" indent="0" defTabSz="914400" eaLnBrk="1" fontAlgn="auto" latinLnBrk="0" hangingPunct="1">
            <a:lnSpc>
              <a:spcPct val="100000"/>
            </a:lnSpc>
            <a:spcBef>
              <a:spcPts val="0"/>
            </a:spcBef>
            <a:spcAft>
              <a:spcPts val="0"/>
            </a:spcAft>
            <a:buClrTx/>
            <a:buSzTx/>
            <a:buFontTx/>
            <a:buNone/>
            <a:tabLst/>
            <a:defRPr/>
          </a:pPr>
          <a:endParaRPr lang="es-PA" sz="1100" b="1" u="sng">
            <a:solidFill>
              <a:srgbClr val="000080"/>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gonzalez/AppData/Local/Microsoft/Windows/Temporary%20Internet%20Files/Content.Outlook/7P4VQTBU/Hoja%20de%20calculo%20PP_correcci&#243;n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tización"/>
      <sheetName val="Cotización-Análisis_personal"/>
      <sheetName val="PORTADA DE CARPETA"/>
      <sheetName val="Guía de uso "/>
      <sheetName val="Información_listas"/>
      <sheetName val="Hoja1"/>
    </sheetNames>
    <sheetDataSet>
      <sheetData sheetId="0"/>
      <sheetData sheetId="1">
        <row r="12">
          <cell r="C12" t="e">
            <v>#REF!</v>
          </cell>
          <cell r="F12" t="e">
            <v>#REF!</v>
          </cell>
        </row>
        <row r="14">
          <cell r="K14" t="e">
            <v>#REF!</v>
          </cell>
        </row>
        <row r="23">
          <cell r="C23">
            <v>7.0000000000000007E-2</v>
          </cell>
        </row>
        <row r="25">
          <cell r="C25" t="e">
            <v>#REF!</v>
          </cell>
        </row>
        <row r="58">
          <cell r="B58" t="str">
            <v>Otros Fines de Consumo</v>
          </cell>
        </row>
      </sheetData>
      <sheetData sheetId="2" refreshError="1"/>
      <sheetData sheetId="3" refreshError="1"/>
      <sheetData sheetId="4">
        <row r="5">
          <cell r="C5" t="str">
            <v>Elegir una opción</v>
          </cell>
          <cell r="E5" t="str">
            <v>Elegir una opción</v>
          </cell>
          <cell r="H5" t="str">
            <v>Elegir una opción</v>
          </cell>
          <cell r="I5" t="str">
            <v>Elegir una opción</v>
          </cell>
        </row>
        <row r="6">
          <cell r="C6" t="str">
            <v>Banco General</v>
          </cell>
          <cell r="E6" t="str">
            <v>Nuevo</v>
          </cell>
          <cell r="H6" t="str">
            <v>Descuento directo</v>
          </cell>
          <cell r="I6" t="str">
            <v>Compra de Muebles y Enseres</v>
          </cell>
        </row>
        <row r="7">
          <cell r="C7" t="str">
            <v>BG Valores</v>
          </cell>
          <cell r="E7" t="str">
            <v>Refinanciamiento</v>
          </cell>
          <cell r="H7" t="str">
            <v>Cargo a cuenta</v>
          </cell>
          <cell r="I7" t="str">
            <v>Reparaciones</v>
          </cell>
        </row>
        <row r="8">
          <cell r="C8" t="str">
            <v>General de Seguros</v>
          </cell>
          <cell r="E8" t="str">
            <v>Traspaso</v>
          </cell>
          <cell r="I8" t="str">
            <v>Otros Fines de Consumo</v>
          </cell>
        </row>
        <row r="9">
          <cell r="C9" t="str">
            <v>Profuturo</v>
          </cell>
          <cell r="I9" t="str">
            <v>Vacaciones y Entretenimiento</v>
          </cell>
        </row>
        <row r="10">
          <cell r="C10" t="str">
            <v>Vale General, S.A.</v>
          </cell>
          <cell r="I10" t="str">
            <v>Consolidación de Deudas</v>
          </cell>
        </row>
        <row r="11">
          <cell r="I11" t="str">
            <v>Gastos Médicos</v>
          </cell>
        </row>
        <row r="12">
          <cell r="I12" t="str">
            <v>Compra de Vehículo</v>
          </cell>
        </row>
        <row r="13">
          <cell r="I13" t="str">
            <v>Remodelación y/o Mejoras a la Vivienda</v>
          </cell>
        </row>
        <row r="14">
          <cell r="I14" t="str">
            <v>Estudios</v>
          </cell>
        </row>
        <row r="15">
          <cell r="C15" t="str">
            <v>Elegir una opción</v>
          </cell>
          <cell r="D15" t="str">
            <v>Elegir una opción</v>
          </cell>
          <cell r="H15" t="str">
            <v>Elegir una opción</v>
          </cell>
        </row>
        <row r="16">
          <cell r="C16" t="str">
            <v>General de Seguros</v>
          </cell>
          <cell r="D16">
            <v>7.0000000000000007E-2</v>
          </cell>
          <cell r="H16" t="str">
            <v>C1</v>
          </cell>
        </row>
        <row r="17">
          <cell r="C17" t="str">
            <v>Otras Aseguradoras</v>
          </cell>
          <cell r="D17">
            <v>7.4999999999999997E-2</v>
          </cell>
          <cell r="H17" t="str">
            <v>C2</v>
          </cell>
        </row>
        <row r="18">
          <cell r="D18">
            <v>7.7499999999999999E-2</v>
          </cell>
          <cell r="H18" t="str">
            <v>C3</v>
          </cell>
        </row>
        <row r="19">
          <cell r="H19" t="str">
            <v>C4</v>
          </cell>
        </row>
        <row r="20">
          <cell r="G20" t="str">
            <v>Elegir</v>
          </cell>
          <cell r="H20" t="str">
            <v>C5</v>
          </cell>
        </row>
        <row r="21">
          <cell r="G21" t="str">
            <v>Abona</v>
          </cell>
        </row>
        <row r="22">
          <cell r="G22" t="str">
            <v>Cancela</v>
          </cell>
        </row>
        <row r="23">
          <cell r="C23" t="str">
            <v xml:space="preserve">No tiene referencias </v>
          </cell>
          <cell r="D23" t="str">
            <v>Elegir una opción</v>
          </cell>
          <cell r="G23" t="str">
            <v>No Cancela</v>
          </cell>
        </row>
        <row r="24">
          <cell r="C24" t="str">
            <v>Buenas</v>
          </cell>
          <cell r="D24" t="str">
            <v>Teléfono</v>
          </cell>
        </row>
        <row r="25">
          <cell r="C25" t="str">
            <v>Regulares</v>
          </cell>
          <cell r="D25" t="str">
            <v>Correo</v>
          </cell>
        </row>
        <row r="26">
          <cell r="C26" t="str">
            <v>Mayores</v>
          </cell>
          <cell r="D26" t="str">
            <v>Atención directa</v>
          </cell>
        </row>
        <row r="31">
          <cell r="D31" t="str">
            <v>Elegir una opción</v>
          </cell>
        </row>
        <row r="32">
          <cell r="D32" t="str">
            <v>Karen Reece</v>
          </cell>
        </row>
        <row r="33">
          <cell r="D33" t="str">
            <v>Leonides Gutiérrez</v>
          </cell>
        </row>
        <row r="34">
          <cell r="D34" t="str">
            <v>Cristian García</v>
          </cell>
        </row>
        <row r="35">
          <cell r="D35" t="str">
            <v>Xochil Ortega</v>
          </cell>
        </row>
        <row r="36">
          <cell r="D36" t="str">
            <v>Yahaira De La Cruz</v>
          </cell>
        </row>
      </sheetData>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2.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3.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omments" Target="../comments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N81"/>
  <sheetViews>
    <sheetView showGridLines="0" tabSelected="1" showWhiteSpace="0" view="pageLayout" zoomScaleNormal="100" workbookViewId="0">
      <selection activeCell="E7" sqref="E7"/>
    </sheetView>
  </sheetViews>
  <sheetFormatPr baseColWidth="10" defaultColWidth="0" defaultRowHeight="15" customHeight="1" zeroHeight="1" x14ac:dyDescent="0.25"/>
  <cols>
    <col min="1" max="1" width="5.42578125" style="169" customWidth="1"/>
    <col min="2" max="2" width="11.7109375" style="169" customWidth="1"/>
    <col min="3" max="3" width="13.28515625" style="169" customWidth="1"/>
    <col min="4" max="4" width="16.140625" style="169" customWidth="1"/>
    <col min="5" max="5" width="17.42578125" style="169" customWidth="1"/>
    <col min="6" max="6" width="12" style="169" customWidth="1"/>
    <col min="7" max="7" width="3.7109375" style="169" customWidth="1"/>
    <col min="8" max="8" width="2" style="169" customWidth="1"/>
    <col min="9" max="14" width="0" style="12" hidden="1" customWidth="1"/>
    <col min="15" max="16384" width="11.42578125" style="12" hidden="1"/>
  </cols>
  <sheetData>
    <row r="1" spans="1:8" ht="14.25" customHeight="1" x14ac:dyDescent="0.25">
      <c r="A1" s="227"/>
      <c r="B1" s="227"/>
      <c r="C1" s="227"/>
      <c r="D1" s="227"/>
      <c r="E1" s="227"/>
      <c r="F1" s="227"/>
      <c r="G1" s="227"/>
      <c r="H1" s="227"/>
    </row>
    <row r="2" spans="1:8" hidden="1" x14ac:dyDescent="0.25">
      <c r="A2" s="227"/>
      <c r="B2" s="227"/>
      <c r="C2" s="227"/>
      <c r="D2" s="227"/>
      <c r="E2" s="227"/>
      <c r="F2" s="227"/>
      <c r="G2" s="227"/>
      <c r="H2" s="227"/>
    </row>
    <row r="3" spans="1:8" ht="19.5" x14ac:dyDescent="0.25">
      <c r="A3" s="227"/>
      <c r="B3" s="227"/>
      <c r="C3" s="256" t="s">
        <v>246</v>
      </c>
      <c r="D3" s="256"/>
      <c r="E3" s="227"/>
      <c r="F3" s="227"/>
      <c r="G3" s="227"/>
      <c r="H3" s="228">
        <v>1</v>
      </c>
    </row>
    <row r="4" spans="1:8" ht="18.75" customHeight="1" x14ac:dyDescent="0.25">
      <c r="A4" s="241"/>
      <c r="B4" s="224"/>
      <c r="C4" s="256" t="s">
        <v>251</v>
      </c>
      <c r="D4" s="256"/>
      <c r="E4" s="224"/>
      <c r="F4" s="224"/>
      <c r="G4" s="224"/>
      <c r="H4" s="228"/>
    </row>
    <row r="5" spans="1:8" ht="11.25" customHeight="1" x14ac:dyDescent="0.25">
      <c r="A5" s="241"/>
      <c r="B5" s="224"/>
      <c r="C5" s="257" t="s">
        <v>245</v>
      </c>
      <c r="D5" s="256"/>
      <c r="E5" s="224"/>
      <c r="F5" s="224"/>
      <c r="G5" s="224"/>
      <c r="H5" s="228"/>
    </row>
    <row r="6" spans="1:8" ht="17.25" customHeight="1" x14ac:dyDescent="0.25">
      <c r="A6" s="238"/>
      <c r="B6" s="229"/>
      <c r="C6" s="229"/>
      <c r="D6" s="229"/>
      <c r="E6" s="227"/>
      <c r="F6" s="227"/>
      <c r="G6" s="227"/>
      <c r="H6" s="228"/>
    </row>
    <row r="7" spans="1:8" ht="15.75" x14ac:dyDescent="0.25">
      <c r="A7" s="240"/>
      <c r="B7" s="240"/>
      <c r="C7" s="225" t="s">
        <v>248</v>
      </c>
      <c r="D7" s="230"/>
      <c r="E7" s="231"/>
      <c r="F7" s="242"/>
      <c r="G7" s="227"/>
      <c r="H7" s="228"/>
    </row>
    <row r="8" spans="1:8" ht="18" customHeight="1" x14ac:dyDescent="0.25">
      <c r="A8" s="240"/>
      <c r="B8" s="240"/>
      <c r="C8" s="226" t="s">
        <v>247</v>
      </c>
      <c r="D8" s="232"/>
      <c r="E8" s="248"/>
      <c r="F8" s="255" t="str">
        <f>IF(E8&gt;45000,"El valor excede el monto a máximo a financiar de hasta $45,000","")</f>
        <v/>
      </c>
      <c r="G8" s="227"/>
      <c r="H8" s="228"/>
    </row>
    <row r="9" spans="1:8" ht="15.75" x14ac:dyDescent="0.25">
      <c r="A9" s="240"/>
      <c r="B9" s="240"/>
      <c r="C9" s="225" t="s">
        <v>250</v>
      </c>
      <c r="D9" s="230"/>
      <c r="E9" s="243"/>
      <c r="F9" s="255"/>
      <c r="G9" s="227"/>
      <c r="H9" s="228"/>
    </row>
    <row r="10" spans="1:8" ht="26.25" customHeight="1" x14ac:dyDescent="0.25">
      <c r="A10" s="240"/>
      <c r="B10" s="240"/>
      <c r="C10" s="260" t="s">
        <v>117</v>
      </c>
      <c r="D10" s="260"/>
      <c r="E10" s="249">
        <f>IF(E8=0,0,IF(E9&lt;=84,7%,IF(AND(E9&lt;=96,E9&gt;84),7.5%,7.75%)))</f>
        <v>0</v>
      </c>
      <c r="F10" s="255"/>
      <c r="G10" s="227"/>
      <c r="H10" s="228"/>
    </row>
    <row r="11" spans="1:8" ht="15.75" x14ac:dyDescent="0.25">
      <c r="A11" s="240"/>
      <c r="B11" s="240"/>
      <c r="C11" s="260" t="s">
        <v>113</v>
      </c>
      <c r="D11" s="260"/>
      <c r="E11" s="250">
        <f>IF(E8&gt;45000,0,IF(E8&gt;5000,0.01,0))</f>
        <v>0</v>
      </c>
      <c r="F11" s="255"/>
      <c r="G11" s="227"/>
      <c r="H11" s="228"/>
    </row>
    <row r="12" spans="1:8" ht="0.75" customHeight="1" x14ac:dyDescent="0.25">
      <c r="A12" s="240"/>
      <c r="B12" s="240"/>
      <c r="C12" s="238" t="s">
        <v>241</v>
      </c>
      <c r="D12" s="238"/>
      <c r="E12" s="251">
        <f>tasa1+E11</f>
        <v>0</v>
      </c>
      <c r="F12" s="233"/>
      <c r="G12" s="227"/>
      <c r="H12" s="228"/>
    </row>
    <row r="13" spans="1:8" ht="27" customHeight="1" x14ac:dyDescent="0.25">
      <c r="A13" s="240"/>
      <c r="B13" s="240"/>
      <c r="C13" s="261" t="s">
        <v>252</v>
      </c>
      <c r="D13" s="261"/>
      <c r="E13" s="253">
        <f>IF(E8&gt;45000,0,IF(E9="",0,Cotización!F35))</f>
        <v>0</v>
      </c>
      <c r="F13" s="246"/>
      <c r="G13" s="247"/>
      <c r="H13" s="228"/>
    </row>
    <row r="14" spans="1:8" ht="15.75" customHeight="1" x14ac:dyDescent="0.25">
      <c r="A14" s="240"/>
      <c r="B14" s="240"/>
      <c r="C14" s="259" t="s">
        <v>249</v>
      </c>
      <c r="D14" s="259"/>
      <c r="E14" s="252">
        <f>IF(E13="","",E13*10/2)</f>
        <v>0</v>
      </c>
      <c r="F14" s="227"/>
      <c r="G14" s="227"/>
      <c r="H14" s="228"/>
    </row>
    <row r="15" spans="1:8" ht="18.75" customHeight="1" x14ac:dyDescent="0.25">
      <c r="A15" s="227"/>
      <c r="B15" s="227"/>
      <c r="C15" s="227"/>
      <c r="D15" s="227"/>
      <c r="E15" s="227"/>
      <c r="F15" s="234"/>
      <c r="G15" s="227"/>
      <c r="H15" s="228"/>
    </row>
    <row r="16" spans="1:8" ht="15.75" hidden="1" x14ac:dyDescent="0.25">
      <c r="A16" s="235"/>
      <c r="B16" s="227"/>
      <c r="C16" s="227"/>
      <c r="D16" s="236"/>
      <c r="E16" s="236"/>
      <c r="F16" s="227"/>
      <c r="G16" s="227"/>
      <c r="H16" s="227"/>
    </row>
    <row r="17" spans="1:8" ht="15.75" hidden="1" x14ac:dyDescent="0.25">
      <c r="A17" s="235"/>
      <c r="B17" s="227"/>
      <c r="C17" s="227"/>
      <c r="D17" s="236"/>
      <c r="E17" s="236"/>
      <c r="F17" s="227"/>
      <c r="G17" s="227"/>
      <c r="H17" s="227"/>
    </row>
    <row r="18" spans="1:8" ht="15.75" hidden="1" customHeight="1" x14ac:dyDescent="0.25">
      <c r="A18" s="245"/>
      <c r="B18" s="227"/>
      <c r="C18" s="227"/>
      <c r="D18" s="258"/>
      <c r="E18" s="258"/>
      <c r="F18" s="227"/>
      <c r="G18" s="227"/>
      <c r="H18" s="227"/>
    </row>
    <row r="19" spans="1:8" ht="15.75" hidden="1" x14ac:dyDescent="0.25">
      <c r="A19" s="235"/>
      <c r="B19" s="227"/>
      <c r="C19" s="227"/>
      <c r="D19" s="236"/>
      <c r="E19" s="239"/>
      <c r="F19" s="227"/>
      <c r="G19" s="227"/>
      <c r="H19" s="227"/>
    </row>
    <row r="20" spans="1:8" ht="15.75" hidden="1" x14ac:dyDescent="0.25">
      <c r="A20" s="235"/>
      <c r="B20" s="227"/>
      <c r="C20" s="227"/>
      <c r="D20" s="236"/>
      <c r="E20" s="239"/>
      <c r="F20" s="227"/>
      <c r="G20" s="227"/>
      <c r="H20" s="227"/>
    </row>
    <row r="21" spans="1:8" ht="15.75" hidden="1" x14ac:dyDescent="0.25">
      <c r="A21" s="235"/>
      <c r="B21" s="227"/>
      <c r="C21" s="227"/>
      <c r="D21" s="236"/>
      <c r="E21" s="239"/>
      <c r="F21" s="227"/>
      <c r="G21" s="227"/>
      <c r="H21" s="227"/>
    </row>
    <row r="22" spans="1:8" ht="15.75" hidden="1" x14ac:dyDescent="0.25">
      <c r="A22" s="235"/>
      <c r="B22" s="227"/>
      <c r="C22" s="227"/>
      <c r="D22" s="236"/>
      <c r="E22" s="239"/>
      <c r="F22" s="227"/>
      <c r="G22" s="227"/>
      <c r="H22" s="227"/>
    </row>
    <row r="23" spans="1:8" ht="15.75" hidden="1" x14ac:dyDescent="0.25">
      <c r="A23" s="235"/>
      <c r="B23" s="227"/>
      <c r="C23" s="227"/>
      <c r="D23" s="236"/>
      <c r="E23" s="239"/>
      <c r="F23" s="227"/>
      <c r="G23" s="227"/>
      <c r="H23" s="227"/>
    </row>
    <row r="24" spans="1:8" ht="15.75" hidden="1" x14ac:dyDescent="0.25">
      <c r="A24" s="235"/>
      <c r="B24" s="227"/>
      <c r="C24" s="227"/>
      <c r="D24" s="236"/>
      <c r="E24" s="239"/>
      <c r="F24" s="227"/>
      <c r="G24" s="227"/>
      <c r="H24" s="227"/>
    </row>
    <row r="25" spans="1:8" ht="15.75" hidden="1" x14ac:dyDescent="0.25">
      <c r="A25" s="235"/>
      <c r="B25" s="227"/>
      <c r="C25" s="227"/>
      <c r="D25" s="236"/>
      <c r="E25" s="239"/>
      <c r="F25" s="227"/>
      <c r="G25" s="227"/>
      <c r="H25" s="237"/>
    </row>
    <row r="26" spans="1:8" s="13" customFormat="1" hidden="1" x14ac:dyDescent="0.25">
      <c r="A26" s="237"/>
      <c r="B26" s="237"/>
      <c r="C26" s="237"/>
      <c r="D26" s="237"/>
      <c r="E26" s="237"/>
      <c r="F26" s="237"/>
      <c r="G26" s="237"/>
      <c r="H26" s="227"/>
    </row>
    <row r="27" spans="1:8" hidden="1" x14ac:dyDescent="0.25">
      <c r="A27" s="227"/>
      <c r="B27" s="227"/>
      <c r="C27" s="227"/>
      <c r="D27" s="227"/>
      <c r="E27" s="227"/>
      <c r="F27" s="227"/>
      <c r="G27" s="227"/>
      <c r="H27" s="227"/>
    </row>
    <row r="28" spans="1:8" hidden="1" x14ac:dyDescent="0.25">
      <c r="A28" s="227"/>
      <c r="B28" s="227"/>
      <c r="C28" s="227"/>
      <c r="D28" s="227"/>
      <c r="E28" s="227"/>
      <c r="F28" s="227"/>
      <c r="G28" s="227"/>
      <c r="H28" s="227"/>
    </row>
    <row r="29" spans="1:8" hidden="1" x14ac:dyDescent="0.25">
      <c r="A29" s="227"/>
      <c r="B29" s="227"/>
      <c r="C29" s="227"/>
      <c r="D29" s="227"/>
      <c r="E29" s="227"/>
      <c r="F29" s="227"/>
      <c r="G29" s="227"/>
      <c r="H29" s="227"/>
    </row>
    <row r="30" spans="1:8" hidden="1" x14ac:dyDescent="0.25">
      <c r="A30" s="227"/>
      <c r="B30" s="227"/>
      <c r="C30" s="227"/>
      <c r="D30" s="227"/>
      <c r="E30" s="227"/>
      <c r="F30" s="227"/>
      <c r="G30" s="227"/>
      <c r="H30" s="227"/>
    </row>
    <row r="31" spans="1:8" hidden="1" x14ac:dyDescent="0.25">
      <c r="A31" s="227"/>
      <c r="B31" s="227"/>
      <c r="C31" s="227"/>
      <c r="D31" s="227"/>
      <c r="E31" s="227"/>
      <c r="F31" s="227"/>
      <c r="G31" s="227"/>
      <c r="H31" s="227"/>
    </row>
    <row r="32" spans="1:8" hidden="1" x14ac:dyDescent="0.25">
      <c r="A32" s="227"/>
      <c r="B32" s="227"/>
      <c r="C32" s="227"/>
      <c r="D32" s="227"/>
      <c r="E32" s="227"/>
      <c r="F32" s="227"/>
      <c r="G32" s="227"/>
      <c r="H32" s="227"/>
    </row>
    <row r="33" spans="1:8" hidden="1" x14ac:dyDescent="0.25">
      <c r="A33" s="227"/>
      <c r="B33" s="227"/>
      <c r="C33" s="227"/>
      <c r="D33" s="227"/>
      <c r="E33" s="227"/>
      <c r="F33" s="227"/>
      <c r="G33" s="227"/>
      <c r="H33" s="227"/>
    </row>
    <row r="34" spans="1:8" hidden="1" x14ac:dyDescent="0.25">
      <c r="A34" s="227"/>
      <c r="B34" s="227"/>
      <c r="C34" s="227"/>
      <c r="D34" s="227"/>
      <c r="E34" s="227"/>
      <c r="F34" s="227"/>
      <c r="G34" s="227"/>
      <c r="H34" s="227"/>
    </row>
    <row r="35" spans="1:8" hidden="1" x14ac:dyDescent="0.25">
      <c r="A35" s="227"/>
      <c r="B35" s="227"/>
      <c r="C35" s="227"/>
      <c r="D35" s="227"/>
      <c r="E35" s="227"/>
      <c r="F35" s="227"/>
      <c r="G35" s="227"/>
      <c r="H35" s="227"/>
    </row>
    <row r="36" spans="1:8" hidden="1" x14ac:dyDescent="0.25">
      <c r="A36" s="227"/>
      <c r="B36" s="227"/>
      <c r="C36" s="227"/>
      <c r="D36" s="227"/>
      <c r="E36" s="227"/>
      <c r="F36" s="227"/>
      <c r="G36" s="227"/>
      <c r="H36" s="227"/>
    </row>
    <row r="37" spans="1:8" hidden="1" x14ac:dyDescent="0.25">
      <c r="A37" s="227"/>
      <c r="B37" s="227"/>
      <c r="C37" s="227"/>
      <c r="D37" s="227"/>
      <c r="E37" s="227"/>
      <c r="F37" s="227"/>
      <c r="G37" s="227"/>
      <c r="H37" s="227"/>
    </row>
    <row r="38" spans="1:8" hidden="1" x14ac:dyDescent="0.25">
      <c r="A38" s="227"/>
      <c r="B38" s="227"/>
      <c r="C38" s="227"/>
      <c r="D38" s="227"/>
      <c r="E38" s="227"/>
      <c r="F38" s="227"/>
      <c r="G38" s="227"/>
      <c r="H38" s="227"/>
    </row>
    <row r="39" spans="1:8" hidden="1" x14ac:dyDescent="0.25">
      <c r="A39" s="227"/>
      <c r="B39" s="227"/>
      <c r="C39" s="227"/>
      <c r="D39" s="227"/>
      <c r="E39" s="227"/>
      <c r="F39" s="227"/>
      <c r="G39" s="227"/>
      <c r="H39" s="227"/>
    </row>
    <row r="40" spans="1:8" hidden="1" x14ac:dyDescent="0.25">
      <c r="A40" s="227"/>
      <c r="B40" s="227"/>
      <c r="C40" s="227"/>
      <c r="D40" s="227"/>
      <c r="E40" s="227"/>
      <c r="F40" s="227"/>
      <c r="G40" s="227"/>
      <c r="H40" s="227"/>
    </row>
    <row r="41" spans="1:8" hidden="1" x14ac:dyDescent="0.25">
      <c r="A41" s="227"/>
      <c r="B41" s="227"/>
      <c r="C41" s="227"/>
      <c r="D41" s="227"/>
      <c r="E41" s="227"/>
      <c r="F41" s="227"/>
      <c r="G41" s="227"/>
      <c r="H41" s="227"/>
    </row>
    <row r="42" spans="1:8" hidden="1" x14ac:dyDescent="0.25">
      <c r="A42" s="227"/>
      <c r="B42" s="227"/>
      <c r="C42" s="227"/>
      <c r="D42" s="227"/>
      <c r="E42" s="227"/>
      <c r="F42" s="227"/>
      <c r="G42" s="227"/>
      <c r="H42" s="227"/>
    </row>
    <row r="43" spans="1:8" hidden="1" x14ac:dyDescent="0.25">
      <c r="A43" s="227"/>
      <c r="B43" s="227"/>
      <c r="C43" s="227"/>
      <c r="D43" s="227"/>
      <c r="E43" s="227"/>
      <c r="F43" s="227"/>
      <c r="G43" s="227"/>
      <c r="H43" s="227"/>
    </row>
    <row r="44" spans="1:8" hidden="1" x14ac:dyDescent="0.25">
      <c r="A44" s="227"/>
      <c r="B44" s="227"/>
      <c r="C44" s="227"/>
      <c r="D44" s="227"/>
      <c r="E44" s="227"/>
      <c r="F44" s="227"/>
      <c r="G44" s="227"/>
      <c r="H44" s="227"/>
    </row>
    <row r="45" spans="1:8" hidden="1" x14ac:dyDescent="0.25">
      <c r="A45" s="227"/>
      <c r="B45" s="227"/>
      <c r="C45" s="227"/>
      <c r="D45" s="227"/>
      <c r="E45" s="227"/>
      <c r="F45" s="227"/>
      <c r="G45" s="227"/>
      <c r="H45" s="227"/>
    </row>
    <row r="46" spans="1:8" hidden="1" x14ac:dyDescent="0.25">
      <c r="A46" s="227"/>
      <c r="B46" s="227"/>
      <c r="C46" s="227"/>
      <c r="D46" s="227"/>
      <c r="E46" s="227"/>
      <c r="F46" s="227"/>
      <c r="G46" s="227"/>
      <c r="H46" s="227"/>
    </row>
    <row r="47" spans="1:8" hidden="1" x14ac:dyDescent="0.25">
      <c r="A47" s="227"/>
      <c r="B47" s="227"/>
      <c r="C47" s="227"/>
      <c r="D47" s="227"/>
      <c r="E47" s="227"/>
      <c r="F47" s="227"/>
      <c r="G47" s="227"/>
      <c r="H47" s="227"/>
    </row>
    <row r="48" spans="1:8" hidden="1" x14ac:dyDescent="0.25">
      <c r="A48" s="227"/>
      <c r="B48" s="227"/>
      <c r="C48" s="227"/>
      <c r="D48" s="227"/>
      <c r="E48" s="227"/>
      <c r="F48" s="227"/>
      <c r="G48" s="227"/>
      <c r="H48" s="227"/>
    </row>
    <row r="49" spans="1:8" hidden="1" x14ac:dyDescent="0.25">
      <c r="A49" s="227"/>
      <c r="B49" s="227"/>
      <c r="C49" s="227"/>
      <c r="D49" s="227"/>
      <c r="E49" s="227"/>
      <c r="F49" s="227"/>
      <c r="G49" s="227"/>
      <c r="H49" s="227"/>
    </row>
    <row r="50" spans="1:8" hidden="1" x14ac:dyDescent="0.25">
      <c r="A50" s="227"/>
      <c r="B50" s="227"/>
      <c r="C50" s="227"/>
      <c r="D50" s="227"/>
      <c r="E50" s="227"/>
      <c r="F50" s="227"/>
      <c r="G50" s="227"/>
      <c r="H50" s="227"/>
    </row>
    <row r="51" spans="1:8" hidden="1" x14ac:dyDescent="0.25">
      <c r="A51" s="227"/>
      <c r="B51" s="227"/>
      <c r="C51" s="227"/>
      <c r="D51" s="227"/>
      <c r="E51" s="227"/>
      <c r="F51" s="227"/>
      <c r="G51" s="227"/>
      <c r="H51" s="227"/>
    </row>
    <row r="52" spans="1:8" hidden="1" x14ac:dyDescent="0.25">
      <c r="A52" s="227"/>
      <c r="B52" s="227"/>
      <c r="C52" s="227"/>
      <c r="D52" s="227"/>
      <c r="E52" s="227"/>
      <c r="F52" s="227"/>
      <c r="G52" s="227"/>
      <c r="H52" s="227"/>
    </row>
    <row r="53" spans="1:8" hidden="1" x14ac:dyDescent="0.25">
      <c r="A53" s="227"/>
      <c r="B53" s="227"/>
      <c r="C53" s="227"/>
      <c r="D53" s="227"/>
      <c r="E53" s="227"/>
      <c r="F53" s="227"/>
      <c r="G53" s="227"/>
      <c r="H53" s="227"/>
    </row>
    <row r="54" spans="1:8" hidden="1" x14ac:dyDescent="0.25">
      <c r="A54" s="227"/>
      <c r="B54" s="227"/>
      <c r="C54" s="227"/>
      <c r="D54" s="227"/>
      <c r="E54" s="227"/>
      <c r="F54" s="227"/>
      <c r="G54" s="227"/>
      <c r="H54" s="227"/>
    </row>
    <row r="55" spans="1:8" hidden="1" x14ac:dyDescent="0.25">
      <c r="A55" s="227"/>
      <c r="B55" s="227"/>
      <c r="C55" s="227"/>
      <c r="D55" s="227"/>
      <c r="E55" s="227"/>
      <c r="F55" s="227"/>
      <c r="G55" s="227"/>
      <c r="H55" s="227"/>
    </row>
    <row r="56" spans="1:8" hidden="1" x14ac:dyDescent="0.25">
      <c r="A56" s="227"/>
      <c r="B56" s="227"/>
      <c r="C56" s="227"/>
      <c r="D56" s="227"/>
      <c r="E56" s="227"/>
      <c r="F56" s="227"/>
      <c r="G56" s="227"/>
      <c r="H56" s="227"/>
    </row>
    <row r="57" spans="1:8" hidden="1" x14ac:dyDescent="0.25">
      <c r="A57" s="227"/>
      <c r="B57" s="227"/>
      <c r="C57" s="227"/>
      <c r="D57" s="227"/>
      <c r="E57" s="227"/>
      <c r="F57" s="227"/>
      <c r="G57" s="227"/>
      <c r="H57" s="227"/>
    </row>
    <row r="58" spans="1:8" hidden="1" x14ac:dyDescent="0.25">
      <c r="A58" s="227"/>
      <c r="B58" s="227"/>
      <c r="C58" s="227"/>
      <c r="D58" s="227"/>
      <c r="E58" s="227"/>
      <c r="F58" s="227"/>
      <c r="G58" s="227"/>
      <c r="H58" s="227"/>
    </row>
    <row r="59" spans="1:8" hidden="1" x14ac:dyDescent="0.25">
      <c r="A59" s="227"/>
      <c r="B59" s="227"/>
      <c r="C59" s="227"/>
      <c r="D59" s="227"/>
      <c r="E59" s="227"/>
      <c r="F59" s="227"/>
      <c r="G59" s="227"/>
      <c r="H59" s="227"/>
    </row>
    <row r="60" spans="1:8" hidden="1" x14ac:dyDescent="0.25">
      <c r="A60" s="227"/>
      <c r="B60" s="227"/>
      <c r="C60" s="227"/>
      <c r="D60" s="227"/>
      <c r="E60" s="227"/>
      <c r="F60" s="227"/>
      <c r="G60" s="227"/>
      <c r="H60" s="227"/>
    </row>
    <row r="61" spans="1:8" hidden="1" x14ac:dyDescent="0.25">
      <c r="A61" s="227"/>
      <c r="B61" s="227"/>
      <c r="C61" s="227"/>
      <c r="D61" s="227"/>
      <c r="E61" s="227"/>
      <c r="F61" s="227"/>
      <c r="G61" s="227"/>
      <c r="H61" s="227"/>
    </row>
    <row r="62" spans="1:8" hidden="1" x14ac:dyDescent="0.25">
      <c r="A62" s="227"/>
      <c r="B62" s="227"/>
      <c r="C62" s="227"/>
      <c r="D62" s="227"/>
      <c r="E62" s="227"/>
      <c r="F62" s="227"/>
      <c r="G62" s="227"/>
      <c r="H62" s="227"/>
    </row>
    <row r="63" spans="1:8" hidden="1" x14ac:dyDescent="0.25">
      <c r="A63" s="227"/>
      <c r="B63" s="227"/>
      <c r="C63" s="227"/>
      <c r="D63" s="227"/>
      <c r="E63" s="227"/>
      <c r="F63" s="227"/>
      <c r="G63" s="227"/>
      <c r="H63" s="227"/>
    </row>
    <row r="64" spans="1:8" hidden="1" x14ac:dyDescent="0.25">
      <c r="A64" s="227"/>
      <c r="B64" s="227"/>
      <c r="C64" s="227"/>
      <c r="D64" s="227"/>
      <c r="E64" s="227"/>
      <c r="F64" s="227"/>
      <c r="G64" s="227"/>
      <c r="H64" s="227"/>
    </row>
    <row r="65" spans="1:8" hidden="1" x14ac:dyDescent="0.25">
      <c r="A65" s="227"/>
      <c r="B65" s="227"/>
      <c r="C65" s="227"/>
      <c r="D65" s="227"/>
      <c r="E65" s="227"/>
      <c r="F65" s="227"/>
      <c r="G65" s="227"/>
      <c r="H65" s="227"/>
    </row>
    <row r="66" spans="1:8" hidden="1" x14ac:dyDescent="0.25">
      <c r="A66" s="227"/>
      <c r="B66" s="227"/>
      <c r="C66" s="227"/>
      <c r="D66" s="227"/>
      <c r="E66" s="227"/>
      <c r="F66" s="227"/>
      <c r="G66" s="227"/>
      <c r="H66" s="227"/>
    </row>
    <row r="67" spans="1:8" hidden="1" x14ac:dyDescent="0.25">
      <c r="A67" s="227"/>
      <c r="B67" s="227"/>
      <c r="C67" s="227"/>
      <c r="D67" s="227"/>
      <c r="E67" s="227"/>
      <c r="F67" s="227"/>
      <c r="G67" s="227"/>
      <c r="H67" s="227"/>
    </row>
    <row r="68" spans="1:8" hidden="1" x14ac:dyDescent="0.25">
      <c r="A68" s="227"/>
      <c r="B68" s="227"/>
      <c r="C68" s="227"/>
      <c r="D68" s="227"/>
      <c r="E68" s="227"/>
      <c r="F68" s="227"/>
      <c r="G68" s="227"/>
      <c r="H68" s="227"/>
    </row>
    <row r="69" spans="1:8" hidden="1" x14ac:dyDescent="0.25">
      <c r="A69" s="227"/>
      <c r="B69" s="227"/>
      <c r="C69" s="227"/>
      <c r="D69" s="227"/>
      <c r="E69" s="227"/>
      <c r="F69" s="227"/>
      <c r="G69" s="227"/>
      <c r="H69" s="227"/>
    </row>
    <row r="70" spans="1:8" hidden="1" x14ac:dyDescent="0.25">
      <c r="A70" s="227"/>
      <c r="B70" s="227"/>
      <c r="C70" s="227"/>
      <c r="D70" s="227"/>
      <c r="E70" s="227"/>
      <c r="F70" s="227"/>
      <c r="G70" s="227"/>
      <c r="H70" s="227"/>
    </row>
    <row r="71" spans="1:8" hidden="1" x14ac:dyDescent="0.25">
      <c r="A71" s="227"/>
      <c r="B71" s="227"/>
      <c r="C71" s="227"/>
      <c r="D71" s="227"/>
      <c r="E71" s="227"/>
      <c r="F71" s="227"/>
      <c r="G71" s="227"/>
      <c r="H71" s="227"/>
    </row>
    <row r="72" spans="1:8" hidden="1" x14ac:dyDescent="0.25">
      <c r="A72" s="227"/>
      <c r="B72" s="227"/>
      <c r="C72" s="227"/>
      <c r="D72" s="227"/>
      <c r="E72" s="227"/>
      <c r="F72" s="227"/>
      <c r="G72" s="227"/>
      <c r="H72" s="227"/>
    </row>
    <row r="73" spans="1:8" hidden="1" x14ac:dyDescent="0.25">
      <c r="A73" s="227"/>
      <c r="B73" s="227"/>
      <c r="C73" s="227"/>
      <c r="D73" s="227"/>
      <c r="E73" s="227"/>
      <c r="F73" s="227"/>
      <c r="G73" s="227"/>
      <c r="H73" s="227"/>
    </row>
    <row r="74" spans="1:8" ht="12" customHeight="1" x14ac:dyDescent="0.25">
      <c r="A74" s="241"/>
      <c r="B74" s="227"/>
      <c r="C74" s="227"/>
      <c r="D74" s="227"/>
      <c r="E74" s="227"/>
      <c r="F74" s="234"/>
      <c r="G74" s="227"/>
      <c r="H74" s="227"/>
    </row>
    <row r="75" spans="1:8" ht="141" customHeight="1" x14ac:dyDescent="0.25">
      <c r="A75" s="244"/>
      <c r="B75" s="254" t="s">
        <v>253</v>
      </c>
      <c r="C75" s="254"/>
      <c r="D75" s="254"/>
      <c r="E75" s="254"/>
      <c r="F75" s="254"/>
      <c r="G75" s="244"/>
      <c r="H75" s="227"/>
    </row>
    <row r="76" spans="1:8" ht="18" customHeight="1" x14ac:dyDescent="0.25">
      <c r="A76" s="227"/>
      <c r="B76" s="227"/>
      <c r="C76" s="227"/>
      <c r="D76" s="227"/>
      <c r="E76" s="227"/>
      <c r="F76" s="227"/>
      <c r="G76" s="227"/>
      <c r="H76" s="227"/>
    </row>
    <row r="77" spans="1:8" hidden="1" x14ac:dyDescent="0.25">
      <c r="A77" s="241"/>
      <c r="B77" s="241"/>
      <c r="C77" s="241"/>
      <c r="D77" s="241"/>
      <c r="E77" s="241"/>
      <c r="F77" s="241"/>
      <c r="G77" s="241"/>
      <c r="H77" s="241"/>
    </row>
    <row r="78" spans="1:8" hidden="1" x14ac:dyDescent="0.25">
      <c r="A78" s="241"/>
      <c r="B78" s="241"/>
      <c r="C78" s="241"/>
      <c r="D78" s="241"/>
      <c r="E78" s="241"/>
      <c r="F78" s="241"/>
      <c r="G78" s="241"/>
      <c r="H78" s="241"/>
    </row>
    <row r="79" spans="1:8" hidden="1" x14ac:dyDescent="0.25">
      <c r="A79" s="241"/>
      <c r="B79" s="241"/>
      <c r="C79" s="241"/>
      <c r="D79" s="241"/>
      <c r="E79" s="241"/>
      <c r="F79" s="241"/>
      <c r="G79" s="241"/>
      <c r="H79" s="241"/>
    </row>
    <row r="80" spans="1:8" hidden="1" x14ac:dyDescent="0.25">
      <c r="A80" s="241"/>
      <c r="B80" s="241"/>
      <c r="C80" s="241"/>
      <c r="D80" s="241"/>
      <c r="E80" s="241"/>
      <c r="F80" s="241"/>
      <c r="G80" s="241"/>
      <c r="H80" s="241"/>
    </row>
    <row r="81" spans="1:8" hidden="1" x14ac:dyDescent="0.25">
      <c r="A81" s="241"/>
      <c r="B81" s="241"/>
      <c r="C81" s="241"/>
      <c r="D81" s="241"/>
      <c r="E81" s="241"/>
      <c r="F81" s="241"/>
      <c r="G81" s="241"/>
      <c r="H81" s="241"/>
    </row>
  </sheetData>
  <sheetProtection algorithmName="SHA-512" hashValue="kLYJZ13Vl2o0EaLxR9+gNHJ8LqkcOFNS0/Tng/oBbRb+X2FdST9efYYQCwWj93HsbuNqKiga+NkrgUcbYUzEkQ==" saltValue="NxhfkDuVGT2LWbzA1FBKBQ==" spinCount="100000" sheet="1" objects="1" scenarios="1" selectLockedCells="1"/>
  <mergeCells count="10">
    <mergeCell ref="B75:F75"/>
    <mergeCell ref="F8:F11"/>
    <mergeCell ref="C3:D3"/>
    <mergeCell ref="C4:D4"/>
    <mergeCell ref="C5:D5"/>
    <mergeCell ref="D18:E18"/>
    <mergeCell ref="C14:D14"/>
    <mergeCell ref="C10:D10"/>
    <mergeCell ref="C11:D11"/>
    <mergeCell ref="C13:D13"/>
  </mergeCells>
  <dataValidations count="2">
    <dataValidation type="list" allowBlank="1" showInputMessage="1" showErrorMessage="1" errorTitle="ouioiy" error="jikuiouiy" sqref="E9">
      <formula1>INDIRECT(E7)</formula1>
    </dataValidation>
    <dataValidation type="list" allowBlank="1" showInputMessage="1" showErrorMessage="1" sqref="E7">
      <formula1>tipo</formula1>
    </dataValidation>
  </dataValidations>
  <pageMargins left="0.40157480314960631" right="0.40157480314960631" top="0.35433070866141736" bottom="0.35433070866141736" header="0.31496062992125984" footer="0.31496062992125984"/>
  <pageSetup scale="65"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4:N75"/>
  <sheetViews>
    <sheetView showGridLines="0" view="pageLayout" topLeftCell="A7" zoomScale="80" zoomScaleNormal="100" zoomScalePageLayoutView="80" workbookViewId="0">
      <selection activeCell="F35" sqref="F35"/>
    </sheetView>
  </sheetViews>
  <sheetFormatPr baseColWidth="10" defaultColWidth="11.42578125" defaultRowHeight="15" x14ac:dyDescent="0.25"/>
  <cols>
    <col min="1" max="1" width="11.5703125" style="12" customWidth="1"/>
    <col min="2" max="2" width="16.85546875" style="12" customWidth="1"/>
    <col min="3" max="3" width="12.5703125" style="12" customWidth="1"/>
    <col min="4" max="4" width="13.28515625" style="12" customWidth="1"/>
    <col min="5" max="5" width="11.5703125" style="12" bestFit="1" customWidth="1"/>
    <col min="6" max="6" width="15.7109375" style="12" bestFit="1" customWidth="1"/>
    <col min="7" max="7" width="12" style="12" customWidth="1"/>
    <col min="8" max="8" width="4.85546875" style="12" customWidth="1"/>
    <col min="9" max="9" width="13.42578125" style="12" customWidth="1"/>
    <col min="10" max="10" width="9.42578125" style="12" customWidth="1"/>
    <col min="11" max="11" width="10.85546875" style="12" customWidth="1"/>
    <col min="12" max="12" width="9" style="12" customWidth="1"/>
    <col min="13" max="13" width="7.5703125" style="12" hidden="1" customWidth="1"/>
    <col min="14" max="14" width="8.42578125" style="12" customWidth="1"/>
    <col min="15" max="16384" width="11.42578125" style="12"/>
  </cols>
  <sheetData>
    <row r="4" spans="1:14" ht="19.5" x14ac:dyDescent="0.25">
      <c r="A4" s="277" t="s">
        <v>141</v>
      </c>
      <c r="B4" s="277"/>
      <c r="C4" s="277"/>
      <c r="D4" s="277"/>
      <c r="E4" s="277"/>
      <c r="F4" s="277"/>
      <c r="G4" s="277"/>
      <c r="H4" s="277"/>
      <c r="I4" s="277"/>
      <c r="J4" s="277"/>
      <c r="K4" s="277"/>
      <c r="L4" s="277"/>
      <c r="M4" s="277"/>
      <c r="N4" s="277"/>
    </row>
    <row r="5" spans="1:14" ht="19.5" x14ac:dyDescent="0.25">
      <c r="A5" s="277" t="s">
        <v>112</v>
      </c>
      <c r="B5" s="277"/>
      <c r="C5" s="277"/>
      <c r="D5" s="277"/>
      <c r="E5" s="277"/>
      <c r="F5" s="277"/>
      <c r="G5" s="277"/>
      <c r="H5" s="277"/>
      <c r="I5" s="277"/>
      <c r="J5" s="277"/>
      <c r="K5" s="277"/>
      <c r="L5" s="277"/>
      <c r="M5" s="277"/>
      <c r="N5" s="277"/>
    </row>
    <row r="8" spans="1:14" ht="15.75" x14ac:dyDescent="0.25">
      <c r="A8" s="262" t="s">
        <v>115</v>
      </c>
      <c r="B8" s="262"/>
      <c r="C8" s="287"/>
      <c r="D8" s="288"/>
      <c r="E8" s="288"/>
      <c r="F8" s="289"/>
      <c r="I8" s="262" t="s">
        <v>125</v>
      </c>
      <c r="J8" s="266"/>
      <c r="K8" s="271"/>
      <c r="L8" s="272"/>
    </row>
    <row r="9" spans="1:14" ht="7.5" customHeight="1" thickBot="1" x14ac:dyDescent="0.3">
      <c r="A9" s="79"/>
      <c r="B9" s="79"/>
      <c r="C9" s="82"/>
      <c r="D9" s="83"/>
      <c r="E9" s="83"/>
      <c r="F9" s="83"/>
      <c r="H9" s="79"/>
      <c r="I9" s="79"/>
      <c r="J9" s="79"/>
    </row>
    <row r="10" spans="1:14" ht="15.75" x14ac:dyDescent="0.25">
      <c r="A10" s="262" t="s">
        <v>116</v>
      </c>
      <c r="B10" s="262"/>
      <c r="C10" s="287"/>
      <c r="D10" s="291"/>
      <c r="E10" s="84"/>
      <c r="I10" s="262" t="s">
        <v>75</v>
      </c>
      <c r="J10" s="263"/>
      <c r="K10" s="273" t="s">
        <v>104</v>
      </c>
      <c r="L10" s="274"/>
    </row>
    <row r="11" spans="1:14" ht="7.5" customHeight="1" thickBot="1" x14ac:dyDescent="0.3">
      <c r="A11" s="79"/>
      <c r="B11" s="79"/>
      <c r="C11" s="83"/>
      <c r="D11" s="83"/>
      <c r="E11" s="83"/>
    </row>
    <row r="12" spans="1:14" ht="15.75" x14ac:dyDescent="0.25">
      <c r="A12" s="262" t="s">
        <v>124</v>
      </c>
      <c r="B12" s="262"/>
      <c r="C12" s="271"/>
      <c r="D12" s="272"/>
      <c r="E12" s="215"/>
      <c r="I12" s="262" t="s">
        <v>127</v>
      </c>
      <c r="J12" s="263"/>
      <c r="K12" s="275" t="s">
        <v>10</v>
      </c>
      <c r="L12" s="276"/>
      <c r="M12" s="90">
        <f>IF(K12="Descuento directo", 1, IF(K12="Cargo a cuenta", 2, IF(K12="Pago voluntario", 3, 0)))</f>
        <v>1</v>
      </c>
      <c r="N12" s="208">
        <v>2</v>
      </c>
    </row>
    <row r="13" spans="1:14" ht="7.5" customHeight="1" thickBot="1" x14ac:dyDescent="0.3">
      <c r="A13" s="79"/>
      <c r="B13" s="79"/>
    </row>
    <row r="14" spans="1:14" ht="15.75" x14ac:dyDescent="0.25">
      <c r="A14" s="262" t="s">
        <v>126</v>
      </c>
      <c r="B14" s="262"/>
      <c r="C14" s="292">
        <f ca="1">YEAR(TODAY())-YEAR(C12)</f>
        <v>119</v>
      </c>
      <c r="D14" s="293"/>
      <c r="I14" s="262" t="s">
        <v>130</v>
      </c>
      <c r="J14" s="263"/>
      <c r="K14" s="264" t="s">
        <v>33</v>
      </c>
      <c r="L14" s="265"/>
      <c r="M14" s="90">
        <f>IF(K14="Otras aseguradoras", 2, IF(K14="Elegir una opción", 0, 1))</f>
        <v>1</v>
      </c>
    </row>
    <row r="15" spans="1:14" ht="7.5" customHeight="1" x14ac:dyDescent="0.25">
      <c r="A15" s="79"/>
      <c r="B15" s="79"/>
    </row>
    <row r="16" spans="1:14" ht="15.75" x14ac:dyDescent="0.25">
      <c r="A16" s="262" t="s">
        <v>132</v>
      </c>
      <c r="B16" s="266"/>
      <c r="C16" s="287"/>
      <c r="D16" s="288"/>
      <c r="E16" s="288"/>
      <c r="F16" s="289"/>
      <c r="I16" s="262" t="s">
        <v>181</v>
      </c>
      <c r="J16" s="269"/>
      <c r="K16" s="270"/>
      <c r="L16" s="268"/>
    </row>
    <row r="17" spans="1:14" ht="6.75" customHeight="1" thickBot="1" x14ac:dyDescent="0.3">
      <c r="A17" s="79"/>
      <c r="B17" s="79"/>
    </row>
    <row r="18" spans="1:14" ht="19.5" customHeight="1" x14ac:dyDescent="0.25">
      <c r="A18" s="262" t="s">
        <v>156</v>
      </c>
      <c r="B18" s="262"/>
      <c r="C18" s="273"/>
      <c r="D18" s="294"/>
      <c r="E18" s="80" t="s">
        <v>237</v>
      </c>
      <c r="F18" s="208"/>
      <c r="I18" s="262" t="s">
        <v>131</v>
      </c>
      <c r="J18" s="266"/>
      <c r="K18" s="267"/>
      <c r="L18" s="268"/>
    </row>
    <row r="19" spans="1:14" ht="7.5" customHeight="1" x14ac:dyDescent="0.25"/>
    <row r="20" spans="1:14" ht="19.5" customHeight="1" x14ac:dyDescent="0.25">
      <c r="A20" s="262" t="s">
        <v>150</v>
      </c>
      <c r="B20" s="262"/>
      <c r="C20" s="287"/>
      <c r="D20" s="289"/>
    </row>
    <row r="21" spans="1:14" ht="4.7" customHeight="1" x14ac:dyDescent="0.25">
      <c r="C21" s="13"/>
      <c r="D21" s="13"/>
    </row>
    <row r="22" spans="1:14" ht="15.75" x14ac:dyDescent="0.25">
      <c r="A22" s="262" t="s">
        <v>151</v>
      </c>
      <c r="B22" s="262"/>
      <c r="C22" s="287"/>
      <c r="D22" s="289"/>
      <c r="I22" s="262" t="s">
        <v>133</v>
      </c>
      <c r="J22" s="266"/>
      <c r="K22" s="283"/>
      <c r="L22" s="284"/>
    </row>
    <row r="23" spans="1:14" ht="7.5" customHeight="1" x14ac:dyDescent="0.25">
      <c r="C23" s="13"/>
      <c r="D23" s="13"/>
    </row>
    <row r="24" spans="1:14" ht="15.75" x14ac:dyDescent="0.25">
      <c r="A24" s="262" t="s">
        <v>152</v>
      </c>
      <c r="B24" s="266"/>
      <c r="C24" s="287"/>
      <c r="D24" s="288"/>
      <c r="E24" s="288"/>
      <c r="F24" s="289"/>
      <c r="I24" s="262" t="s">
        <v>107</v>
      </c>
      <c r="J24" s="266"/>
      <c r="K24" s="285" t="e">
        <f>+F35/salario</f>
        <v>#NUM!</v>
      </c>
      <c r="L24" s="286"/>
    </row>
    <row r="25" spans="1:14" s="13" customFormat="1" ht="19.5" customHeight="1" x14ac:dyDescent="0.25">
      <c r="A25" s="269"/>
      <c r="B25" s="269"/>
      <c r="C25" s="299"/>
      <c r="D25" s="299"/>
      <c r="E25" s="95"/>
      <c r="F25" s="299"/>
      <c r="G25" s="299"/>
    </row>
    <row r="26" spans="1:14" ht="21" x14ac:dyDescent="0.35">
      <c r="A26" s="219" t="str">
        <f>IF(AND(clasif_elegir="Nuevo",F32=120),"Recuerda que para préstamos nuevos no pueden ser a 120 meses","")</f>
        <v/>
      </c>
      <c r="B26" s="219"/>
      <c r="C26" s="219"/>
      <c r="D26" s="219"/>
      <c r="E26" s="219"/>
      <c r="F26" s="219"/>
      <c r="G26" s="219"/>
      <c r="H26" s="219"/>
    </row>
    <row r="27" spans="1:14" ht="26.25" customHeight="1" thickBot="1" x14ac:dyDescent="0.3">
      <c r="C27" s="13"/>
      <c r="D27" s="13"/>
    </row>
    <row r="28" spans="1:14" ht="15.75" x14ac:dyDescent="0.25">
      <c r="A28" s="297" t="s">
        <v>119</v>
      </c>
      <c r="B28" s="297"/>
      <c r="F28" s="209">
        <f>+calculadora!E8</f>
        <v>0</v>
      </c>
    </row>
    <row r="29" spans="1:14" ht="15.75" x14ac:dyDescent="0.25">
      <c r="A29" s="295" t="s">
        <v>117</v>
      </c>
      <c r="B29" s="295"/>
      <c r="F29" s="210">
        <f>IF($F$32&lt;=84,7%,IF($F$32&lt;=107,7.5%,7.75%))</f>
        <v>7.0000000000000007E-2</v>
      </c>
      <c r="N29" s="91"/>
    </row>
    <row r="30" spans="1:14" ht="15.75" x14ac:dyDescent="0.25">
      <c r="A30" s="262" t="s">
        <v>113</v>
      </c>
      <c r="B30" s="262"/>
      <c r="F30" s="217">
        <f>+calculadora!E11</f>
        <v>0</v>
      </c>
      <c r="N30" s="91"/>
    </row>
    <row r="31" spans="1:14" ht="15.75" x14ac:dyDescent="0.25">
      <c r="A31" s="298" t="s">
        <v>118</v>
      </c>
      <c r="B31" s="298"/>
      <c r="F31" s="211">
        <f>F29+F30</f>
        <v>7.0000000000000007E-2</v>
      </c>
      <c r="G31" s="169"/>
      <c r="H31" s="169"/>
      <c r="I31" s="169"/>
      <c r="J31" s="169"/>
      <c r="K31" s="169"/>
    </row>
    <row r="32" spans="1:14" ht="15.75" x14ac:dyDescent="0.25">
      <c r="A32" s="295" t="s">
        <v>120</v>
      </c>
      <c r="B32" s="295"/>
      <c r="F32" s="206">
        <f>+calculadora!E9</f>
        <v>0</v>
      </c>
    </row>
    <row r="33" spans="1:14" ht="15.75" x14ac:dyDescent="0.25">
      <c r="A33" s="282" t="s">
        <v>134</v>
      </c>
      <c r="B33" s="282"/>
      <c r="F33" s="212">
        <f>IF(M12=1,1+F32+(F32/12),F32)</f>
        <v>1</v>
      </c>
      <c r="H33" s="79"/>
      <c r="I33" s="79"/>
      <c r="J33" s="85"/>
      <c r="K33" s="85"/>
      <c r="N33" s="91"/>
    </row>
    <row r="34" spans="1:14" ht="15.75" x14ac:dyDescent="0.25">
      <c r="A34" s="81"/>
      <c r="B34" s="81"/>
      <c r="C34" s="85"/>
      <c r="D34" s="85"/>
      <c r="E34" s="86"/>
      <c r="F34" s="86"/>
      <c r="H34" s="79"/>
    </row>
    <row r="35" spans="1:14" ht="15.75" x14ac:dyDescent="0.25">
      <c r="A35" s="296" t="s">
        <v>114</v>
      </c>
      <c r="B35" s="296"/>
      <c r="F35" s="213" t="e">
        <f>IF(MOD((MENSUALIDAD2*100),2)&gt;0,((MENSUALIDAD2*100)+1)/100,MENSUALIDAD2)</f>
        <v>#NUM!</v>
      </c>
      <c r="I35" s="91"/>
      <c r="L35" s="169"/>
    </row>
    <row r="36" spans="1:14" ht="15.75" x14ac:dyDescent="0.25">
      <c r="A36" s="25"/>
      <c r="B36" s="25"/>
      <c r="E36" s="86"/>
      <c r="F36" s="86"/>
    </row>
    <row r="37" spans="1:14" ht="15.75" x14ac:dyDescent="0.25">
      <c r="A37" s="87" t="s">
        <v>121</v>
      </c>
      <c r="B37" s="25"/>
      <c r="E37" s="86"/>
      <c r="F37" s="86"/>
      <c r="I37" s="91"/>
    </row>
    <row r="38" spans="1:14" ht="15.75" x14ac:dyDescent="0.25">
      <c r="A38" s="262" t="s">
        <v>49</v>
      </c>
      <c r="B38" s="262"/>
      <c r="E38" s="279">
        <f>IF((INT(F28/100)-(F28/100))=0,F28/1000,(INT(F28/100+1)/10))</f>
        <v>0</v>
      </c>
      <c r="F38" s="279"/>
      <c r="I38" s="91"/>
    </row>
    <row r="39" spans="1:14" ht="15.75" x14ac:dyDescent="0.25">
      <c r="A39" s="262" t="s">
        <v>50</v>
      </c>
      <c r="B39" s="262"/>
      <c r="E39" s="279">
        <f>IF(F28&gt;2000,1.61,0)</f>
        <v>0</v>
      </c>
      <c r="F39" s="279"/>
    </row>
    <row r="40" spans="1:14" ht="15.75" x14ac:dyDescent="0.25">
      <c r="A40" s="262" t="s">
        <v>136</v>
      </c>
      <c r="B40" s="262"/>
      <c r="E40" s="279">
        <f ca="1">IF(M14=1,VLOOKUP(edad1,'Cotización-Análisis_personal'!K23:M39,2)*F33*IF((INT((F28)/1000)-(F28)/1000)=0,INT((F28)/1000),INT((F28)/1000)+1),0)</f>
        <v>0</v>
      </c>
      <c r="F40" s="279"/>
      <c r="G40" s="88"/>
      <c r="J40" s="281"/>
      <c r="K40" s="281"/>
    </row>
    <row r="41" spans="1:14" ht="15.75" x14ac:dyDescent="0.25">
      <c r="A41" s="290" t="s">
        <v>128</v>
      </c>
      <c r="B41" s="290"/>
      <c r="E41" s="279">
        <f ca="1">E40/1.05</f>
        <v>0</v>
      </c>
      <c r="F41" s="279"/>
      <c r="G41" s="88"/>
      <c r="J41" s="89"/>
      <c r="K41" s="89"/>
    </row>
    <row r="42" spans="1:14" ht="15.75" x14ac:dyDescent="0.25">
      <c r="A42" s="290" t="s">
        <v>129</v>
      </c>
      <c r="B42" s="290"/>
      <c r="E42" s="279">
        <f ca="1">(E40/1.05)*5%</f>
        <v>0</v>
      </c>
      <c r="F42" s="279"/>
      <c r="G42" s="88"/>
      <c r="J42" s="89"/>
      <c r="K42" s="89"/>
    </row>
    <row r="43" spans="1:14" ht="12" customHeight="1" x14ac:dyDescent="0.25">
      <c r="G43" s="88"/>
      <c r="J43" s="89"/>
      <c r="K43" s="89"/>
    </row>
    <row r="44" spans="1:14" ht="15.75" x14ac:dyDescent="0.25">
      <c r="A44" s="262" t="s">
        <v>135</v>
      </c>
      <c r="B44" s="262"/>
      <c r="E44" s="279">
        <f>IF(recargo1=0, 0, (((E41/plazo_dic)*(1+recargo1))*plazo_dic)*(1+5%))</f>
        <v>0</v>
      </c>
      <c r="F44" s="279"/>
      <c r="G44" s="89"/>
      <c r="H44" s="79"/>
      <c r="I44" s="79"/>
      <c r="J44" s="89"/>
      <c r="K44" s="89"/>
    </row>
    <row r="45" spans="1:14" ht="15.75" x14ac:dyDescent="0.25">
      <c r="A45" s="290" t="s">
        <v>128</v>
      </c>
      <c r="B45" s="290"/>
      <c r="E45" s="279">
        <f>E44/1.05</f>
        <v>0</v>
      </c>
      <c r="F45" s="279"/>
      <c r="G45" s="89"/>
      <c r="H45" s="92"/>
      <c r="I45" s="79"/>
      <c r="J45" s="89"/>
      <c r="K45" s="89"/>
    </row>
    <row r="46" spans="1:14" ht="15.75" x14ac:dyDescent="0.25">
      <c r="A46" s="290" t="s">
        <v>129</v>
      </c>
      <c r="B46" s="290"/>
      <c r="E46" s="279">
        <f>(E44/1.05)*5%</f>
        <v>0</v>
      </c>
      <c r="F46" s="279"/>
    </row>
    <row r="47" spans="1:14" ht="15.75" x14ac:dyDescent="0.25">
      <c r="A47" s="25"/>
      <c r="B47" s="25"/>
      <c r="E47" s="86"/>
      <c r="F47" s="86"/>
    </row>
    <row r="48" spans="1:14" ht="15.75" x14ac:dyDescent="0.25">
      <c r="A48" s="296" t="s">
        <v>122</v>
      </c>
      <c r="B48" s="296"/>
      <c r="E48" s="279">
        <f ca="1">IF(recargo1=0,(F28-E38-E39-E40),(F28-E38-E39-E44))</f>
        <v>0</v>
      </c>
      <c r="F48" s="279"/>
    </row>
    <row r="49" spans="1:7" ht="15.75" x14ac:dyDescent="0.25">
      <c r="A49" s="25"/>
      <c r="B49" s="25"/>
      <c r="E49" s="86"/>
      <c r="F49" s="86"/>
    </row>
    <row r="50" spans="1:7" ht="15.75" x14ac:dyDescent="0.25">
      <c r="A50" s="296" t="s">
        <v>160</v>
      </c>
      <c r="B50" s="296"/>
      <c r="E50" s="86"/>
      <c r="F50" s="86"/>
    </row>
    <row r="51" spans="1:7" ht="15.75" x14ac:dyDescent="0.25">
      <c r="A51" s="262"/>
      <c r="B51" s="262"/>
      <c r="E51" s="280"/>
      <c r="F51" s="280"/>
    </row>
    <row r="52" spans="1:7" ht="15.75" x14ac:dyDescent="0.25">
      <c r="A52" s="25"/>
      <c r="B52" s="25"/>
      <c r="E52" s="86"/>
      <c r="F52" s="102"/>
    </row>
    <row r="53" spans="1:7" ht="15.75" x14ac:dyDescent="0.25">
      <c r="A53" s="25"/>
      <c r="B53" s="25"/>
      <c r="E53" s="86"/>
      <c r="F53" s="102"/>
    </row>
    <row r="54" spans="1:7" ht="15.75" x14ac:dyDescent="0.25">
      <c r="A54" s="25"/>
      <c r="B54" s="25"/>
      <c r="E54" s="86"/>
      <c r="F54" s="102"/>
    </row>
    <row r="55" spans="1:7" ht="15.75" x14ac:dyDescent="0.25">
      <c r="A55" s="25"/>
      <c r="B55" s="25"/>
      <c r="E55" s="86"/>
      <c r="F55" s="102"/>
    </row>
    <row r="56" spans="1:7" ht="15.75" x14ac:dyDescent="0.25">
      <c r="A56" s="25"/>
      <c r="B56" s="25"/>
      <c r="E56" s="86"/>
      <c r="F56" s="102"/>
    </row>
    <row r="57" spans="1:7" ht="15.75" x14ac:dyDescent="0.25">
      <c r="A57" s="25"/>
      <c r="B57" s="25"/>
      <c r="E57" s="86"/>
      <c r="F57" s="102"/>
    </row>
    <row r="58" spans="1:7" ht="15.75" x14ac:dyDescent="0.25">
      <c r="A58" s="25"/>
      <c r="B58" s="25"/>
      <c r="E58" s="86"/>
      <c r="F58" s="102"/>
    </row>
    <row r="59" spans="1:7" ht="15.75" x14ac:dyDescent="0.25">
      <c r="A59" s="25" t="s">
        <v>161</v>
      </c>
      <c r="B59" s="25"/>
      <c r="E59" s="86"/>
      <c r="F59" s="102">
        <f>SUM(E51:F58)</f>
        <v>0</v>
      </c>
    </row>
    <row r="60" spans="1:7" ht="15.75" x14ac:dyDescent="0.25">
      <c r="A60" s="25"/>
      <c r="B60" s="25"/>
      <c r="E60" s="86"/>
      <c r="F60" s="86"/>
    </row>
    <row r="61" spans="1:7" ht="15.75" x14ac:dyDescent="0.25">
      <c r="A61" s="296" t="s">
        <v>123</v>
      </c>
      <c r="B61" s="296"/>
      <c r="E61" s="278">
        <f ca="1">E48-F59</f>
        <v>0</v>
      </c>
      <c r="F61" s="278"/>
    </row>
    <row r="62" spans="1:7" ht="15.75" x14ac:dyDescent="0.25">
      <c r="A62" s="103"/>
      <c r="B62" s="103"/>
      <c r="E62" s="101"/>
      <c r="F62" s="101"/>
    </row>
    <row r="63" spans="1:7" ht="15.75" x14ac:dyDescent="0.25">
      <c r="A63" s="103"/>
      <c r="B63" s="103"/>
      <c r="E63" s="101"/>
      <c r="F63" s="101"/>
    </row>
    <row r="64" spans="1:7" ht="15.75" x14ac:dyDescent="0.25">
      <c r="A64" s="14"/>
      <c r="B64" s="14"/>
      <c r="C64" s="13"/>
      <c r="D64" s="13"/>
      <c r="E64" s="13"/>
      <c r="F64" s="13"/>
      <c r="G64" s="13"/>
    </row>
    <row r="65" spans="1:4" ht="15.75" x14ac:dyDescent="0.25">
      <c r="A65" s="25" t="s">
        <v>149</v>
      </c>
      <c r="B65" s="25"/>
    </row>
    <row r="66" spans="1:4" ht="15.75" x14ac:dyDescent="0.25">
      <c r="A66" s="25"/>
      <c r="B66" s="25"/>
    </row>
    <row r="67" spans="1:4" ht="15.75" x14ac:dyDescent="0.25">
      <c r="A67" s="25" t="s">
        <v>147</v>
      </c>
      <c r="B67" s="25"/>
    </row>
    <row r="68" spans="1:4" ht="15.75" x14ac:dyDescent="0.25">
      <c r="A68" s="25"/>
      <c r="B68" s="25"/>
    </row>
    <row r="69" spans="1:4" ht="15.75" x14ac:dyDescent="0.25">
      <c r="A69" s="25"/>
      <c r="B69" s="25"/>
      <c r="D69" s="218"/>
    </row>
    <row r="70" spans="1:4" ht="15.75" x14ac:dyDescent="0.25">
      <c r="A70" s="25"/>
      <c r="B70" s="25"/>
    </row>
    <row r="71" spans="1:4" ht="15.75" x14ac:dyDescent="0.25">
      <c r="A71" s="25"/>
      <c r="B71" s="25"/>
    </row>
    <row r="72" spans="1:4" ht="15.75" x14ac:dyDescent="0.25">
      <c r="A72" s="93" t="s">
        <v>148</v>
      </c>
      <c r="B72" s="93"/>
      <c r="C72" s="94"/>
    </row>
    <row r="75" spans="1:4" ht="15.75" x14ac:dyDescent="0.25">
      <c r="A75" s="93" t="s">
        <v>111</v>
      </c>
      <c r="B75" s="94"/>
      <c r="C75" s="94"/>
    </row>
  </sheetData>
  <sheetProtection selectLockedCells="1" selectUnlockedCells="1"/>
  <mergeCells count="70">
    <mergeCell ref="F25:G25"/>
    <mergeCell ref="A22:B22"/>
    <mergeCell ref="C22:D22"/>
    <mergeCell ref="A24:B24"/>
    <mergeCell ref="C24:F24"/>
    <mergeCell ref="A61:B61"/>
    <mergeCell ref="A50:B50"/>
    <mergeCell ref="A51:B51"/>
    <mergeCell ref="A41:B41"/>
    <mergeCell ref="A48:B48"/>
    <mergeCell ref="A44:B44"/>
    <mergeCell ref="A46:B46"/>
    <mergeCell ref="A45:B45"/>
    <mergeCell ref="A20:B20"/>
    <mergeCell ref="C18:D18"/>
    <mergeCell ref="C20:D20"/>
    <mergeCell ref="A40:B40"/>
    <mergeCell ref="A39:B39"/>
    <mergeCell ref="A32:B32"/>
    <mergeCell ref="A35:B35"/>
    <mergeCell ref="A28:B28"/>
    <mergeCell ref="A29:B29"/>
    <mergeCell ref="A30:B30"/>
    <mergeCell ref="A31:B31"/>
    <mergeCell ref="A25:B25"/>
    <mergeCell ref="C25:D25"/>
    <mergeCell ref="C8:F8"/>
    <mergeCell ref="A42:B42"/>
    <mergeCell ref="E42:F42"/>
    <mergeCell ref="A38:B38"/>
    <mergeCell ref="E38:F38"/>
    <mergeCell ref="E39:F39"/>
    <mergeCell ref="C10:D10"/>
    <mergeCell ref="C12:D12"/>
    <mergeCell ref="C14:D14"/>
    <mergeCell ref="C16:F16"/>
    <mergeCell ref="A8:B8"/>
    <mergeCell ref="A10:B10"/>
    <mergeCell ref="A18:B18"/>
    <mergeCell ref="A12:B12"/>
    <mergeCell ref="A14:B14"/>
    <mergeCell ref="A16:B16"/>
    <mergeCell ref="A4:N4"/>
    <mergeCell ref="A5:N5"/>
    <mergeCell ref="E61:F61"/>
    <mergeCell ref="E48:F48"/>
    <mergeCell ref="E51:F51"/>
    <mergeCell ref="I22:J22"/>
    <mergeCell ref="E45:F45"/>
    <mergeCell ref="E46:F46"/>
    <mergeCell ref="E44:F44"/>
    <mergeCell ref="J40:K40"/>
    <mergeCell ref="E40:F40"/>
    <mergeCell ref="A33:B33"/>
    <mergeCell ref="E41:F41"/>
    <mergeCell ref="I24:J24"/>
    <mergeCell ref="K22:L22"/>
    <mergeCell ref="K24:L24"/>
    <mergeCell ref="K8:L8"/>
    <mergeCell ref="K10:L10"/>
    <mergeCell ref="I12:J12"/>
    <mergeCell ref="K12:L12"/>
    <mergeCell ref="I8:J8"/>
    <mergeCell ref="I10:J10"/>
    <mergeCell ref="I14:J14"/>
    <mergeCell ref="K14:L14"/>
    <mergeCell ref="I18:J18"/>
    <mergeCell ref="K18:L18"/>
    <mergeCell ref="I16:J16"/>
    <mergeCell ref="K16:L16"/>
  </mergeCells>
  <dataValidations count="5">
    <dataValidation type="list" allowBlank="1" showInputMessage="1" showErrorMessage="1" sqref="K12">
      <formula1>Forma_pago</formula1>
    </dataValidation>
    <dataValidation type="list" allowBlank="1" showInputMessage="1" showErrorMessage="1" sqref="K14">
      <formula1>Seguro</formula1>
    </dataValidation>
    <dataValidation type="list" allowBlank="1" showInputMessage="1" showErrorMessage="1" sqref="C18:D18">
      <formula1>Empresa</formula1>
    </dataValidation>
    <dataValidation type="list" allowBlank="1" showInputMessage="1" showErrorMessage="1" sqref="K10">
      <formula1>Clasif_tipo_préstamo</formula1>
    </dataValidation>
    <dataValidation type="list" allowBlank="1" showInputMessage="1" showErrorMessage="1" sqref="N12">
      <formula1>tipopago</formula1>
    </dataValidation>
  </dataValidations>
  <pageMargins left="0.40157480314960631" right="0.40157480314960631" top="0.35433070866141736" bottom="0.35433070866141736" header="0.31496062992125984" footer="0.31496062992125984"/>
  <pageSetup scale="65"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A1:Q222"/>
  <sheetViews>
    <sheetView showGridLines="0" view="pageLayout" zoomScale="73" zoomScaleNormal="70" zoomScalePageLayoutView="73" workbookViewId="0">
      <selection activeCell="F39" sqref="F39:G39"/>
    </sheetView>
  </sheetViews>
  <sheetFormatPr baseColWidth="10" defaultColWidth="11.42578125" defaultRowHeight="15" x14ac:dyDescent="0.25"/>
  <cols>
    <col min="1" max="1" width="17.42578125" style="12" customWidth="1"/>
    <col min="2" max="2" width="8.85546875" style="12" customWidth="1"/>
    <col min="3" max="3" width="14.7109375" style="12" customWidth="1"/>
    <col min="4" max="4" width="10.7109375" style="12" customWidth="1"/>
    <col min="5" max="5" width="8.140625" style="12" customWidth="1"/>
    <col min="6" max="6" width="8.85546875" style="12" customWidth="1"/>
    <col min="7" max="7" width="17" style="12" customWidth="1"/>
    <col min="8" max="8" width="11.140625" style="12" customWidth="1"/>
    <col min="9" max="9" width="12.140625" style="12" customWidth="1"/>
    <col min="10" max="10" width="13.7109375" style="12" customWidth="1"/>
    <col min="11" max="11" width="14.28515625" style="12" customWidth="1"/>
    <col min="12" max="12" width="8.42578125" style="12" customWidth="1"/>
    <col min="13" max="14" width="7.5703125" style="12" customWidth="1"/>
    <col min="15" max="16384" width="11.42578125" style="12"/>
  </cols>
  <sheetData>
    <row r="1" spans="1:17" ht="20.25" customHeight="1" x14ac:dyDescent="0.25"/>
    <row r="2" spans="1:17" ht="18.75" customHeight="1" thickBot="1" x14ac:dyDescent="0.3">
      <c r="I2" s="109" t="s">
        <v>142</v>
      </c>
      <c r="J2" s="109"/>
      <c r="K2" s="109"/>
      <c r="L2" s="109"/>
      <c r="M2" s="108"/>
      <c r="N2" s="110"/>
      <c r="O2" s="13"/>
      <c r="P2" s="13"/>
      <c r="Q2" s="13"/>
    </row>
    <row r="3" spans="1:17" ht="9" customHeight="1" thickTop="1" x14ac:dyDescent="0.25">
      <c r="A3" s="10"/>
      <c r="B3" s="10"/>
      <c r="C3" s="10"/>
      <c r="D3" s="11"/>
      <c r="E3" s="11"/>
      <c r="F3" s="11"/>
      <c r="G3" s="11"/>
      <c r="H3" s="11"/>
      <c r="I3" s="377"/>
      <c r="J3" s="377"/>
      <c r="K3" s="377"/>
      <c r="L3" s="377"/>
      <c r="M3" s="377"/>
      <c r="N3" s="378"/>
      <c r="O3" s="14"/>
      <c r="P3" s="14"/>
      <c r="Q3" s="14"/>
    </row>
    <row r="4" spans="1:17" ht="15.75" x14ac:dyDescent="0.25">
      <c r="A4" s="17" t="s">
        <v>154</v>
      </c>
      <c r="B4" s="18"/>
      <c r="C4" s="335">
        <f>Nombre</f>
        <v>0</v>
      </c>
      <c r="D4" s="335"/>
      <c r="E4" s="336"/>
      <c r="F4" s="19" t="s">
        <v>0</v>
      </c>
      <c r="G4" s="60">
        <f>Cédula</f>
        <v>0</v>
      </c>
      <c r="H4" s="15"/>
      <c r="I4" s="416" t="s">
        <v>70</v>
      </c>
      <c r="J4" s="416"/>
      <c r="K4" s="414"/>
      <c r="L4" s="414"/>
      <c r="M4" s="415"/>
    </row>
    <row r="5" spans="1:17" ht="7.5" customHeight="1" x14ac:dyDescent="0.25">
      <c r="A5" s="15"/>
      <c r="B5" s="15"/>
      <c r="C5" s="15"/>
      <c r="D5" s="15"/>
      <c r="E5" s="15"/>
      <c r="F5" s="15"/>
      <c r="G5" s="15"/>
      <c r="H5" s="15"/>
      <c r="N5" s="20"/>
    </row>
    <row r="6" spans="1:17" ht="15.75" x14ac:dyDescent="0.25">
      <c r="A6" s="17" t="s">
        <v>2</v>
      </c>
      <c r="B6" s="15"/>
      <c r="C6" s="335">
        <f>Cargo</f>
        <v>0</v>
      </c>
      <c r="D6" s="335"/>
      <c r="E6" s="336"/>
      <c r="H6" s="15"/>
      <c r="I6" s="96" t="s">
        <v>71</v>
      </c>
      <c r="K6" s="428"/>
      <c r="L6" s="429"/>
    </row>
    <row r="7" spans="1:17" ht="7.5" customHeight="1" x14ac:dyDescent="0.25">
      <c r="A7" s="15"/>
      <c r="B7" s="15"/>
      <c r="C7" s="15"/>
      <c r="D7" s="15"/>
      <c r="E7" s="15"/>
      <c r="F7" s="15"/>
      <c r="G7" s="15"/>
      <c r="H7" s="15"/>
      <c r="I7" s="15"/>
      <c r="J7" s="15"/>
      <c r="K7" s="15"/>
      <c r="L7" s="15"/>
      <c r="M7" s="15"/>
      <c r="N7" s="16"/>
    </row>
    <row r="8" spans="1:17" ht="18" customHeight="1" x14ac:dyDescent="0.25">
      <c r="A8" s="329" t="s">
        <v>84</v>
      </c>
      <c r="B8" s="329"/>
      <c r="C8" s="327">
        <f>tiempo_actual</f>
        <v>0</v>
      </c>
      <c r="D8" s="328"/>
      <c r="E8" s="21"/>
      <c r="F8" s="15"/>
      <c r="G8" s="15"/>
      <c r="H8" s="15"/>
      <c r="I8" s="427" t="s">
        <v>162</v>
      </c>
      <c r="J8" s="427"/>
      <c r="K8" s="168"/>
      <c r="L8" s="178">
        <f>Cotización!F18</f>
        <v>0</v>
      </c>
      <c r="M8" s="69"/>
      <c r="N8" s="21"/>
    </row>
    <row r="9" spans="1:17" ht="6.75" customHeight="1" thickBot="1" x14ac:dyDescent="0.3">
      <c r="A9" s="15"/>
      <c r="B9" s="15"/>
      <c r="C9" s="15"/>
      <c r="D9" s="15"/>
      <c r="E9" s="15"/>
      <c r="F9" s="15"/>
      <c r="G9" s="15"/>
      <c r="H9" s="15"/>
      <c r="I9" s="15"/>
      <c r="J9" s="15"/>
      <c r="K9" s="15"/>
      <c r="L9" s="15"/>
      <c r="M9" s="15"/>
      <c r="N9" s="16"/>
    </row>
    <row r="10" spans="1:17" ht="29.25" customHeight="1" x14ac:dyDescent="0.25">
      <c r="A10" s="433" t="s">
        <v>72</v>
      </c>
      <c r="B10" s="433"/>
      <c r="C10" s="327">
        <f>+tiempo_anterior</f>
        <v>0</v>
      </c>
      <c r="D10" s="328"/>
      <c r="E10" s="17" t="s">
        <v>153</v>
      </c>
      <c r="F10" s="327">
        <f>+Cotización!C24</f>
        <v>0</v>
      </c>
      <c r="G10" s="328"/>
      <c r="H10" s="21"/>
      <c r="I10" s="425" t="s">
        <v>75</v>
      </c>
      <c r="J10" s="426"/>
      <c r="K10" s="430" t="str">
        <f>clasif_elegir</f>
        <v>Elegir una opción</v>
      </c>
      <c r="L10" s="431"/>
      <c r="M10" s="432"/>
      <c r="N10" s="21"/>
    </row>
    <row r="11" spans="1:17" ht="7.5" customHeight="1" thickBot="1" x14ac:dyDescent="0.3">
      <c r="A11" s="15"/>
      <c r="B11" s="15"/>
      <c r="C11" s="15"/>
      <c r="D11" s="15"/>
      <c r="E11" s="15"/>
      <c r="F11" s="15"/>
      <c r="G11" s="15"/>
      <c r="H11" s="15"/>
      <c r="I11" s="15"/>
      <c r="J11" s="15"/>
      <c r="K11" s="15"/>
      <c r="L11" s="15"/>
      <c r="M11" s="15"/>
      <c r="N11" s="16"/>
    </row>
    <row r="12" spans="1:17" ht="20.25" customHeight="1" x14ac:dyDescent="0.25">
      <c r="A12" s="383" t="s">
        <v>108</v>
      </c>
      <c r="B12" s="383"/>
      <c r="C12" s="330">
        <f>fecha_nac</f>
        <v>0</v>
      </c>
      <c r="D12" s="331"/>
      <c r="E12" s="19" t="s">
        <v>3</v>
      </c>
      <c r="F12" s="70">
        <f ca="1">YEAR(TODAY())-YEAR(C12)</f>
        <v>119</v>
      </c>
      <c r="G12" s="15" t="s">
        <v>77</v>
      </c>
      <c r="H12" s="15"/>
      <c r="I12" s="329" t="s">
        <v>4</v>
      </c>
      <c r="J12" s="329"/>
      <c r="K12" s="423" t="str">
        <f>seguro_seleccionar</f>
        <v>General de Seguros</v>
      </c>
      <c r="L12" s="424"/>
    </row>
    <row r="13" spans="1:17" ht="7.5" customHeight="1" thickBot="1" x14ac:dyDescent="0.3">
      <c r="A13" s="15"/>
      <c r="B13" s="15"/>
      <c r="C13" s="15"/>
      <c r="D13" s="15"/>
      <c r="E13" s="15"/>
      <c r="F13" s="15"/>
      <c r="G13" s="15"/>
      <c r="H13" s="15"/>
      <c r="I13" s="15"/>
      <c r="J13" s="15"/>
      <c r="K13" s="15"/>
      <c r="L13" s="15"/>
      <c r="M13" s="15"/>
      <c r="N13" s="15"/>
      <c r="O13" s="15"/>
    </row>
    <row r="14" spans="1:17" ht="16.5" customHeight="1" x14ac:dyDescent="0.25">
      <c r="A14" s="22" t="s">
        <v>155</v>
      </c>
      <c r="B14" s="15"/>
      <c r="C14" s="332">
        <f>trabajo</f>
        <v>0</v>
      </c>
      <c r="D14" s="333"/>
      <c r="E14" s="334"/>
      <c r="F14" s="15"/>
      <c r="G14" s="15"/>
      <c r="H14" s="15"/>
      <c r="I14" s="383" t="s">
        <v>74</v>
      </c>
      <c r="J14" s="329"/>
      <c r="K14" s="421">
        <f>recargo1</f>
        <v>0</v>
      </c>
      <c r="L14" s="422"/>
      <c r="M14" s="21"/>
      <c r="N14" s="15"/>
      <c r="O14" s="15"/>
    </row>
    <row r="15" spans="1:17" ht="9" customHeight="1" thickBot="1" x14ac:dyDescent="0.3">
      <c r="A15" s="15"/>
      <c r="B15" s="15"/>
      <c r="C15" s="15"/>
      <c r="D15" s="15"/>
      <c r="E15" s="15"/>
      <c r="F15" s="15"/>
      <c r="G15" s="15"/>
      <c r="H15" s="15"/>
      <c r="I15" s="15"/>
      <c r="J15" s="15"/>
      <c r="K15" s="15"/>
      <c r="L15" s="15"/>
      <c r="M15" s="15"/>
      <c r="N15" s="16"/>
    </row>
    <row r="16" spans="1:17" ht="15.75" customHeight="1" x14ac:dyDescent="0.25">
      <c r="A16" s="329" t="s">
        <v>5</v>
      </c>
      <c r="B16" s="329"/>
      <c r="C16" s="332" t="str">
        <f>pago_elegir</f>
        <v>Descuento directo</v>
      </c>
      <c r="D16" s="334"/>
      <c r="H16" s="15"/>
      <c r="I16" s="329"/>
      <c r="J16" s="383"/>
      <c r="K16" s="392"/>
      <c r="L16" s="393"/>
    </row>
    <row r="17" spans="1:14" ht="6.75" customHeight="1" x14ac:dyDescent="0.25">
      <c r="H17" s="15"/>
    </row>
    <row r="18" spans="1:14" ht="15" customHeight="1" x14ac:dyDescent="0.25">
      <c r="A18" s="300" t="s">
        <v>91</v>
      </c>
      <c r="B18" s="300"/>
      <c r="C18" s="300"/>
      <c r="D18" s="300"/>
      <c r="E18" s="300"/>
      <c r="F18" s="300"/>
      <c r="G18" s="300"/>
      <c r="H18" s="300"/>
      <c r="I18" s="300"/>
      <c r="J18" s="300"/>
      <c r="K18" s="300"/>
      <c r="L18" s="300"/>
      <c r="M18" s="300"/>
      <c r="N18" s="111"/>
    </row>
    <row r="19" spans="1:14" ht="4.5" customHeight="1" x14ac:dyDescent="0.25"/>
    <row r="20" spans="1:14" ht="15.75" customHeight="1" x14ac:dyDescent="0.25">
      <c r="A20" s="23" t="s">
        <v>46</v>
      </c>
      <c r="B20" s="23"/>
      <c r="C20" s="24"/>
      <c r="D20" s="24"/>
      <c r="F20" s="301" t="s">
        <v>48</v>
      </c>
      <c r="G20" s="301"/>
      <c r="H20" s="301"/>
      <c r="K20" s="302" t="s">
        <v>62</v>
      </c>
      <c r="L20" s="302"/>
      <c r="M20" s="302"/>
      <c r="N20" s="124"/>
    </row>
    <row r="21" spans="1:14" ht="15.75" x14ac:dyDescent="0.25">
      <c r="A21" s="303" t="s">
        <v>51</v>
      </c>
      <c r="B21" s="304"/>
      <c r="C21" s="417">
        <f>+Cotización!F28</f>
        <v>0</v>
      </c>
      <c r="D21" s="418"/>
      <c r="F21" s="346" t="s">
        <v>49</v>
      </c>
      <c r="G21" s="347"/>
      <c r="H21" s="337">
        <f>+Cotización!E38</f>
        <v>0</v>
      </c>
      <c r="I21" s="338"/>
      <c r="K21" s="26" t="s">
        <v>63</v>
      </c>
      <c r="L21" s="348" t="s">
        <v>64</v>
      </c>
      <c r="M21" s="349"/>
    </row>
    <row r="22" spans="1:14" ht="3.75" customHeight="1" thickBot="1" x14ac:dyDescent="0.3">
      <c r="A22" s="15"/>
      <c r="B22" s="27"/>
      <c r="C22" s="28"/>
      <c r="D22" s="29"/>
      <c r="F22" s="30"/>
      <c r="G22" s="27"/>
      <c r="H22" s="31"/>
      <c r="K22" s="32"/>
      <c r="L22" s="33"/>
      <c r="M22" s="34"/>
    </row>
    <row r="23" spans="1:14" ht="15" customHeight="1" x14ac:dyDescent="0.25">
      <c r="A23" s="303" t="s">
        <v>52</v>
      </c>
      <c r="B23" s="350"/>
      <c r="C23" s="351">
        <f>+Cotización!F29</f>
        <v>7.0000000000000007E-2</v>
      </c>
      <c r="D23" s="352"/>
      <c r="F23" s="353" t="s">
        <v>50</v>
      </c>
      <c r="G23" s="354"/>
      <c r="H23" s="337">
        <f>+Cotización!E39</f>
        <v>0</v>
      </c>
      <c r="I23" s="338"/>
      <c r="K23" s="32">
        <v>0</v>
      </c>
      <c r="L23" s="339">
        <v>0.16</v>
      </c>
      <c r="M23" s="340"/>
    </row>
    <row r="24" spans="1:14" ht="3.75" customHeight="1" x14ac:dyDescent="0.25">
      <c r="A24" s="35"/>
      <c r="B24" s="27"/>
      <c r="C24" s="36"/>
      <c r="D24" s="29"/>
      <c r="F24" s="27"/>
      <c r="G24" s="27"/>
      <c r="H24" s="31"/>
      <c r="K24" s="32"/>
      <c r="L24" s="33"/>
      <c r="M24" s="34"/>
    </row>
    <row r="25" spans="1:14" ht="15.75" x14ac:dyDescent="0.25">
      <c r="A25" s="303" t="s">
        <v>53</v>
      </c>
      <c r="B25" s="341"/>
      <c r="C25" s="419">
        <f>+Feci1</f>
        <v>0</v>
      </c>
      <c r="D25" s="420"/>
      <c r="F25" s="25"/>
      <c r="G25" s="25"/>
      <c r="H25" s="15"/>
      <c r="K25" s="32">
        <v>30</v>
      </c>
      <c r="L25" s="339">
        <v>0.27</v>
      </c>
      <c r="M25" s="340"/>
    </row>
    <row r="26" spans="1:14" ht="3.75" customHeight="1" x14ac:dyDescent="0.25">
      <c r="A26" s="37"/>
      <c r="B26" s="38"/>
      <c r="C26" s="39"/>
      <c r="D26" s="29"/>
      <c r="F26" s="29"/>
      <c r="G26" s="29"/>
      <c r="H26" s="40"/>
      <c r="K26" s="32"/>
      <c r="L26" s="33"/>
      <c r="M26" s="34"/>
    </row>
    <row r="27" spans="1:14" ht="15.75" x14ac:dyDescent="0.25">
      <c r="A27" s="303" t="s">
        <v>47</v>
      </c>
      <c r="B27" s="304"/>
      <c r="C27" s="344">
        <f>+Cotización!F31</f>
        <v>7.0000000000000007E-2</v>
      </c>
      <c r="D27" s="345"/>
      <c r="F27" s="342" t="s">
        <v>55</v>
      </c>
      <c r="G27" s="343"/>
      <c r="H27" s="337">
        <f ca="1">+Cotización!E41</f>
        <v>0</v>
      </c>
      <c r="I27" s="338"/>
      <c r="K27" s="32">
        <v>40</v>
      </c>
      <c r="L27" s="339">
        <v>0.32</v>
      </c>
      <c r="M27" s="340"/>
    </row>
    <row r="28" spans="1:14" ht="3.75" customHeight="1" x14ac:dyDescent="0.25">
      <c r="A28" s="41"/>
      <c r="B28" s="27"/>
      <c r="C28" s="42"/>
      <c r="D28" s="29"/>
      <c r="F28" s="43"/>
      <c r="G28" s="43"/>
      <c r="H28" s="31"/>
      <c r="K28" s="32"/>
      <c r="L28" s="339"/>
      <c r="M28" s="340"/>
    </row>
    <row r="29" spans="1:14" ht="15.75" x14ac:dyDescent="0.25">
      <c r="A29" s="303" t="s">
        <v>105</v>
      </c>
      <c r="B29" s="304"/>
      <c r="C29" s="397">
        <f>+Cotización!F32</f>
        <v>0</v>
      </c>
      <c r="D29" s="398"/>
      <c r="F29" s="342" t="s">
        <v>56</v>
      </c>
      <c r="G29" s="343"/>
      <c r="H29" s="337">
        <f ca="1">+Cotización!E42</f>
        <v>0</v>
      </c>
      <c r="I29" s="338"/>
      <c r="K29" s="32">
        <v>45</v>
      </c>
      <c r="L29" s="339">
        <v>0.37</v>
      </c>
      <c r="M29" s="340"/>
    </row>
    <row r="30" spans="1:14" ht="3.75" customHeight="1" x14ac:dyDescent="0.25">
      <c r="A30" s="41"/>
      <c r="B30" s="27"/>
      <c r="C30" s="44"/>
      <c r="D30" s="29"/>
      <c r="F30" s="45"/>
      <c r="G30" s="45"/>
      <c r="H30" s="31"/>
      <c r="K30" s="32">
        <v>100</v>
      </c>
      <c r="L30" s="339">
        <v>1.05</v>
      </c>
      <c r="M30" s="340"/>
    </row>
    <row r="31" spans="1:14" ht="15.75" x14ac:dyDescent="0.25">
      <c r="A31" s="303" t="s">
        <v>138</v>
      </c>
      <c r="B31" s="341"/>
      <c r="C31" s="337">
        <f ca="1">+Cotización!E40</f>
        <v>0</v>
      </c>
      <c r="D31" s="338"/>
      <c r="F31" s="342" t="s">
        <v>140</v>
      </c>
      <c r="G31" s="343"/>
      <c r="H31" s="337">
        <f>+Cotización!E45</f>
        <v>0</v>
      </c>
      <c r="I31" s="338"/>
      <c r="K31" s="46">
        <v>50</v>
      </c>
      <c r="L31" s="339">
        <v>0.42</v>
      </c>
      <c r="M31" s="340"/>
    </row>
    <row r="32" spans="1:14" ht="3.75" customHeight="1" x14ac:dyDescent="0.25">
      <c r="A32" s="41"/>
      <c r="B32" s="27"/>
      <c r="C32" s="47"/>
      <c r="D32" s="29"/>
      <c r="F32" s="45"/>
      <c r="G32" s="45"/>
      <c r="H32" s="48"/>
      <c r="K32" s="46"/>
      <c r="L32" s="339"/>
      <c r="M32" s="340"/>
    </row>
    <row r="33" spans="1:14" ht="15.75" x14ac:dyDescent="0.25">
      <c r="A33" s="303" t="s">
        <v>139</v>
      </c>
      <c r="B33" s="341"/>
      <c r="C33" s="337">
        <f>+Cotización!E44</f>
        <v>0</v>
      </c>
      <c r="D33" s="338"/>
      <c r="F33" s="342" t="s">
        <v>56</v>
      </c>
      <c r="G33" s="343"/>
      <c r="H33" s="337">
        <f>+Cotización!E46</f>
        <v>0</v>
      </c>
      <c r="I33" s="338"/>
      <c r="K33" s="46">
        <v>55</v>
      </c>
      <c r="L33" s="339">
        <v>0.53</v>
      </c>
      <c r="M33" s="340"/>
    </row>
    <row r="34" spans="1:14" ht="3.75" customHeight="1" x14ac:dyDescent="0.25">
      <c r="A34" s="41"/>
      <c r="B34" s="27"/>
      <c r="C34" s="44"/>
      <c r="D34" s="29"/>
      <c r="F34" s="29"/>
      <c r="G34" s="25"/>
      <c r="H34" s="15"/>
      <c r="K34" s="49"/>
      <c r="L34" s="339"/>
      <c r="M34" s="340"/>
    </row>
    <row r="35" spans="1:14" ht="15.75" x14ac:dyDescent="0.25">
      <c r="A35" s="303" t="s">
        <v>137</v>
      </c>
      <c r="B35" s="341"/>
      <c r="C35" s="337">
        <f ca="1">+Cotización!E48</f>
        <v>0</v>
      </c>
      <c r="D35" s="338"/>
      <c r="F35" s="342" t="s">
        <v>65</v>
      </c>
      <c r="G35" s="343"/>
      <c r="H35" s="412">
        <f>+Cotización!F33</f>
        <v>1</v>
      </c>
      <c r="I35" s="413"/>
      <c r="K35" s="46">
        <v>61</v>
      </c>
      <c r="L35" s="339">
        <v>0.63</v>
      </c>
      <c r="M35" s="340"/>
    </row>
    <row r="36" spans="1:14" ht="3.75" customHeight="1" x14ac:dyDescent="0.25">
      <c r="A36" s="41"/>
      <c r="B36" s="27"/>
      <c r="C36" s="40"/>
      <c r="D36" s="29"/>
      <c r="F36" s="45"/>
      <c r="G36" s="45"/>
      <c r="H36" s="50"/>
      <c r="K36" s="49"/>
      <c r="L36" s="339"/>
      <c r="M36" s="340"/>
    </row>
    <row r="37" spans="1:14" ht="15.75" x14ac:dyDescent="0.25">
      <c r="A37" s="303" t="s">
        <v>15</v>
      </c>
      <c r="B37" s="341"/>
      <c r="C37" s="434" t="e">
        <f>+Cotización!F35</f>
        <v>#NUM!</v>
      </c>
      <c r="D37" s="435"/>
      <c r="F37" s="342" t="s">
        <v>110</v>
      </c>
      <c r="G37" s="343"/>
      <c r="H37" s="412">
        <f>IF(seguro_seleccionar="Otras aseguradoras", 2, IF(seguro_seleccionar="Elegir una opción", 0, 1))</f>
        <v>1</v>
      </c>
      <c r="I37" s="413"/>
      <c r="K37" s="46">
        <v>66</v>
      </c>
      <c r="L37" s="339">
        <v>0.84</v>
      </c>
      <c r="M37" s="340"/>
    </row>
    <row r="38" spans="1:14" ht="3.75" customHeight="1" x14ac:dyDescent="0.25">
      <c r="A38" s="51"/>
      <c r="B38" s="27"/>
      <c r="C38" s="52"/>
      <c r="D38" s="25"/>
      <c r="F38" s="45"/>
      <c r="G38" s="45"/>
      <c r="H38" s="48"/>
      <c r="K38" s="53"/>
      <c r="L38" s="339"/>
      <c r="M38" s="340"/>
    </row>
    <row r="39" spans="1:14" ht="15.75" x14ac:dyDescent="0.25">
      <c r="F39" s="342" t="s">
        <v>106</v>
      </c>
      <c r="G39" s="343"/>
      <c r="H39" s="412">
        <f>IF(pago_elegir="Descuento directo", 1, IF(pago_elegir="Cargo a cuenta", 2, IF(pago_elegir="Pago voluntario", 3, 0)))</f>
        <v>1</v>
      </c>
      <c r="I39" s="413"/>
      <c r="K39" s="46">
        <v>100</v>
      </c>
      <c r="L39" s="339">
        <v>0.84</v>
      </c>
      <c r="M39" s="340"/>
    </row>
    <row r="40" spans="1:14" ht="7.5" customHeight="1" x14ac:dyDescent="0.25">
      <c r="A40" s="329"/>
      <c r="B40" s="383"/>
      <c r="C40" s="384"/>
      <c r="D40" s="384"/>
      <c r="E40" s="15"/>
      <c r="F40" s="15"/>
      <c r="G40" s="15"/>
      <c r="H40" s="15"/>
      <c r="I40" s="71"/>
      <c r="J40" s="71"/>
      <c r="K40" s="72"/>
      <c r="L40" s="72"/>
      <c r="M40" s="73"/>
      <c r="N40" s="100"/>
    </row>
    <row r="41" spans="1:14" x14ac:dyDescent="0.25">
      <c r="A41" s="455" t="s">
        <v>170</v>
      </c>
      <c r="B41" s="455"/>
      <c r="C41" s="455"/>
      <c r="D41" s="455"/>
      <c r="E41" s="455"/>
      <c r="F41" s="455"/>
      <c r="G41" s="455"/>
      <c r="H41" s="455"/>
      <c r="I41" s="455"/>
      <c r="J41" s="455"/>
      <c r="K41" s="455"/>
      <c r="L41" s="455"/>
      <c r="M41" s="455"/>
      <c r="N41" s="122"/>
    </row>
    <row r="42" spans="1:14" x14ac:dyDescent="0.25">
      <c r="A42" s="381" t="s">
        <v>13</v>
      </c>
      <c r="B42" s="382"/>
      <c r="C42" s="381" t="s">
        <v>14</v>
      </c>
      <c r="D42" s="382"/>
      <c r="E42" s="381" t="s">
        <v>76</v>
      </c>
      <c r="F42" s="382"/>
      <c r="G42" s="112" t="s">
        <v>17</v>
      </c>
      <c r="H42" s="311" t="s">
        <v>16</v>
      </c>
      <c r="I42" s="312"/>
      <c r="J42" s="305" t="s">
        <v>157</v>
      </c>
      <c r="K42" s="306"/>
      <c r="L42" s="436" t="s">
        <v>159</v>
      </c>
      <c r="M42" s="437"/>
      <c r="N42" s="123"/>
    </row>
    <row r="43" spans="1:14" ht="15.75" x14ac:dyDescent="0.25">
      <c r="A43" s="325"/>
      <c r="B43" s="326"/>
      <c r="C43" s="325"/>
      <c r="D43" s="326"/>
      <c r="E43" s="438"/>
      <c r="F43" s="439"/>
      <c r="G43" s="116"/>
      <c r="H43" s="313"/>
      <c r="I43" s="314"/>
      <c r="J43" s="307"/>
      <c r="K43" s="308"/>
      <c r="L43" s="307"/>
      <c r="M43" s="376"/>
      <c r="N43" s="97"/>
    </row>
    <row r="44" spans="1:14" ht="15.75" x14ac:dyDescent="0.25">
      <c r="A44" s="325"/>
      <c r="B44" s="326"/>
      <c r="C44" s="325"/>
      <c r="D44" s="326"/>
      <c r="E44" s="438"/>
      <c r="F44" s="439"/>
      <c r="G44" s="116"/>
      <c r="H44" s="315"/>
      <c r="I44" s="316"/>
      <c r="J44" s="309"/>
      <c r="K44" s="310"/>
      <c r="L44" s="307"/>
      <c r="M44" s="376"/>
      <c r="N44" s="97"/>
    </row>
    <row r="45" spans="1:14" ht="15.75" x14ac:dyDescent="0.25">
      <c r="A45" s="319"/>
      <c r="B45" s="320"/>
      <c r="C45" s="319"/>
      <c r="D45" s="320"/>
      <c r="E45" s="321"/>
      <c r="F45" s="322"/>
      <c r="G45" s="116"/>
      <c r="H45" s="315"/>
      <c r="I45" s="316"/>
      <c r="J45" s="309"/>
      <c r="K45" s="310"/>
      <c r="L45" s="307"/>
      <c r="M45" s="376"/>
      <c r="N45" s="97"/>
    </row>
    <row r="46" spans="1:14" ht="15.75" x14ac:dyDescent="0.25">
      <c r="A46" s="319"/>
      <c r="B46" s="320"/>
      <c r="C46" s="319"/>
      <c r="D46" s="320"/>
      <c r="E46" s="321"/>
      <c r="F46" s="322"/>
      <c r="G46" s="116"/>
      <c r="H46" s="315"/>
      <c r="I46" s="316"/>
      <c r="J46" s="309"/>
      <c r="K46" s="310"/>
      <c r="L46" s="307"/>
      <c r="M46" s="376"/>
      <c r="N46" s="97"/>
    </row>
    <row r="47" spans="1:14" ht="15.75" x14ac:dyDescent="0.25">
      <c r="A47" s="319"/>
      <c r="B47" s="320"/>
      <c r="C47" s="319"/>
      <c r="D47" s="320"/>
      <c r="E47" s="321"/>
      <c r="F47" s="322"/>
      <c r="G47" s="117"/>
      <c r="H47" s="315"/>
      <c r="I47" s="316"/>
      <c r="J47" s="309"/>
      <c r="K47" s="310"/>
      <c r="L47" s="307"/>
      <c r="M47" s="376"/>
      <c r="N47" s="97"/>
    </row>
    <row r="48" spans="1:14" ht="15.75" x14ac:dyDescent="0.25">
      <c r="A48" s="319"/>
      <c r="B48" s="320"/>
      <c r="C48" s="319"/>
      <c r="D48" s="320"/>
      <c r="E48" s="321"/>
      <c r="F48" s="322"/>
      <c r="G48" s="117"/>
      <c r="H48" s="317"/>
      <c r="I48" s="318"/>
      <c r="J48" s="309"/>
      <c r="K48" s="310"/>
      <c r="L48" s="307"/>
      <c r="M48" s="376"/>
      <c r="N48" s="97"/>
    </row>
    <row r="49" spans="1:14" ht="15.75" x14ac:dyDescent="0.25">
      <c r="A49" s="319"/>
      <c r="B49" s="320"/>
      <c r="C49" s="385"/>
      <c r="D49" s="386"/>
      <c r="E49" s="379"/>
      <c r="F49" s="380"/>
      <c r="G49" s="118"/>
      <c r="H49" s="317"/>
      <c r="I49" s="318"/>
      <c r="J49" s="309"/>
      <c r="K49" s="310"/>
      <c r="L49" s="307"/>
      <c r="M49" s="376"/>
      <c r="N49" s="99"/>
    </row>
    <row r="50" spans="1:14" ht="15.75" x14ac:dyDescent="0.25">
      <c r="A50" s="319"/>
      <c r="B50" s="320"/>
      <c r="C50" s="385"/>
      <c r="D50" s="386"/>
      <c r="E50" s="379"/>
      <c r="F50" s="380"/>
      <c r="G50" s="119"/>
      <c r="H50" s="317"/>
      <c r="I50" s="318"/>
      <c r="J50" s="309"/>
      <c r="K50" s="310"/>
      <c r="L50" s="307"/>
      <c r="M50" s="376"/>
      <c r="N50" s="99"/>
    </row>
    <row r="51" spans="1:14" ht="15.75" x14ac:dyDescent="0.25">
      <c r="A51" s="319"/>
      <c r="B51" s="320"/>
      <c r="C51" s="385"/>
      <c r="D51" s="386"/>
      <c r="E51" s="379"/>
      <c r="F51" s="380"/>
      <c r="G51" s="119"/>
      <c r="H51" s="317"/>
      <c r="I51" s="318"/>
      <c r="J51" s="309"/>
      <c r="K51" s="310"/>
      <c r="L51" s="307"/>
      <c r="M51" s="376"/>
      <c r="N51" s="99"/>
    </row>
    <row r="52" spans="1:14" ht="15.75" x14ac:dyDescent="0.25">
      <c r="A52" s="319"/>
      <c r="B52" s="320"/>
      <c r="C52" s="385"/>
      <c r="D52" s="386"/>
      <c r="E52" s="379"/>
      <c r="F52" s="380"/>
      <c r="G52" s="119"/>
      <c r="H52" s="171"/>
      <c r="I52" s="172"/>
      <c r="J52" s="309"/>
      <c r="K52" s="310"/>
      <c r="L52" s="307"/>
      <c r="M52" s="376"/>
      <c r="N52" s="99"/>
    </row>
    <row r="53" spans="1:14" ht="15.75" x14ac:dyDescent="0.25">
      <c r="A53" s="319"/>
      <c r="B53" s="320"/>
      <c r="C53" s="317"/>
      <c r="D53" s="318"/>
      <c r="E53" s="317"/>
      <c r="F53" s="318"/>
      <c r="G53" s="119"/>
      <c r="H53" s="317"/>
      <c r="I53" s="318"/>
      <c r="J53" s="309"/>
      <c r="K53" s="310"/>
      <c r="L53" s="307"/>
      <c r="M53" s="376"/>
      <c r="N53" s="99"/>
    </row>
    <row r="54" spans="1:14" ht="15.75" x14ac:dyDescent="0.25">
      <c r="A54" s="319"/>
      <c r="B54" s="320"/>
      <c r="C54" s="317"/>
      <c r="D54" s="318"/>
      <c r="E54" s="317"/>
      <c r="F54" s="318"/>
      <c r="G54" s="119"/>
      <c r="H54" s="317"/>
      <c r="I54" s="318"/>
      <c r="J54" s="309"/>
      <c r="K54" s="310"/>
      <c r="L54" s="307"/>
      <c r="M54" s="376"/>
      <c r="N54" s="99"/>
    </row>
    <row r="55" spans="1:14" ht="15.75" x14ac:dyDescent="0.25">
      <c r="A55" s="319"/>
      <c r="B55" s="320"/>
      <c r="C55" s="317"/>
      <c r="D55" s="318"/>
      <c r="E55" s="317"/>
      <c r="F55" s="318"/>
      <c r="G55" s="119"/>
      <c r="H55" s="317"/>
      <c r="I55" s="318"/>
      <c r="J55" s="309"/>
      <c r="K55" s="310"/>
      <c r="L55" s="307"/>
      <c r="M55" s="376"/>
      <c r="N55" s="99"/>
    </row>
    <row r="56" spans="1:14" ht="15.75" x14ac:dyDescent="0.25">
      <c r="A56" s="319"/>
      <c r="B56" s="320"/>
      <c r="C56" s="317"/>
      <c r="D56" s="318"/>
      <c r="E56" s="317"/>
      <c r="F56" s="318"/>
      <c r="G56" s="117"/>
      <c r="H56" s="317"/>
      <c r="I56" s="318"/>
      <c r="J56" s="309"/>
      <c r="K56" s="310"/>
      <c r="L56" s="307"/>
      <c r="M56" s="376"/>
      <c r="N56" s="99"/>
    </row>
    <row r="57" spans="1:14" ht="16.5" thickBot="1" x14ac:dyDescent="0.3">
      <c r="A57" s="120"/>
      <c r="B57" s="120"/>
      <c r="C57" s="120"/>
      <c r="D57" s="120"/>
      <c r="E57" s="120"/>
      <c r="F57" s="120"/>
      <c r="G57" s="120"/>
      <c r="H57" s="120"/>
      <c r="I57" s="121" t="s">
        <v>54</v>
      </c>
      <c r="J57" s="456">
        <f>SUM(J43:K56)</f>
        <v>0</v>
      </c>
      <c r="K57" s="310"/>
      <c r="L57" s="309">
        <f>SUM(L43:M56)</f>
        <v>0</v>
      </c>
      <c r="M57" s="456"/>
      <c r="N57" s="98"/>
    </row>
    <row r="58" spans="1:14" ht="15.75" x14ac:dyDescent="0.25">
      <c r="A58" s="127" t="s">
        <v>19</v>
      </c>
      <c r="B58" s="394" t="s">
        <v>39</v>
      </c>
      <c r="C58" s="395"/>
      <c r="D58" s="395"/>
      <c r="E58" s="396"/>
      <c r="F58" s="120"/>
      <c r="G58" s="135"/>
      <c r="H58" s="136"/>
      <c r="I58" s="121"/>
      <c r="J58" s="131"/>
      <c r="K58" s="131"/>
      <c r="L58" s="131"/>
      <c r="M58" s="131"/>
      <c r="N58" s="98"/>
    </row>
    <row r="59" spans="1:14" ht="7.5" customHeight="1" thickBot="1" x14ac:dyDescent="0.3">
      <c r="A59" s="120"/>
      <c r="B59" s="120"/>
      <c r="C59" s="120"/>
      <c r="D59" s="120"/>
      <c r="E59" s="120"/>
      <c r="F59" s="120"/>
      <c r="G59" s="120"/>
      <c r="H59" s="120"/>
      <c r="I59" s="121"/>
      <c r="J59" s="131"/>
      <c r="K59" s="131"/>
      <c r="L59" s="131"/>
      <c r="M59" s="131"/>
      <c r="N59" s="98"/>
    </row>
    <row r="60" spans="1:14" ht="15.75" x14ac:dyDescent="0.25">
      <c r="A60" s="170" t="s">
        <v>169</v>
      </c>
      <c r="B60" s="407" t="s">
        <v>92</v>
      </c>
      <c r="C60" s="408"/>
      <c r="D60" s="408"/>
      <c r="E60" s="409"/>
      <c r="F60" s="120"/>
      <c r="G60" s="120"/>
      <c r="H60" s="120"/>
      <c r="I60" s="121"/>
      <c r="J60" s="131"/>
      <c r="K60" s="131"/>
      <c r="L60" s="131"/>
      <c r="M60" s="131"/>
      <c r="N60" s="98"/>
    </row>
    <row r="61" spans="1:14" ht="9" customHeight="1" x14ac:dyDescent="0.25">
      <c r="A61" s="120"/>
      <c r="B61" s="120"/>
      <c r="C61" s="120"/>
      <c r="D61" s="120"/>
      <c r="E61" s="120"/>
      <c r="F61" s="120"/>
      <c r="G61" s="120"/>
      <c r="H61" s="120"/>
      <c r="I61" s="121"/>
      <c r="J61" s="131"/>
      <c r="K61" s="131"/>
      <c r="L61" s="131"/>
      <c r="M61" s="131"/>
      <c r="N61" s="98"/>
    </row>
    <row r="62" spans="1:14" ht="15.75" x14ac:dyDescent="0.25">
      <c r="A62" s="455" t="s">
        <v>164</v>
      </c>
      <c r="B62" s="455"/>
      <c r="C62" s="455"/>
      <c r="D62" s="455"/>
      <c r="E62" s="455"/>
      <c r="F62" s="455"/>
      <c r="G62" s="455"/>
      <c r="H62" s="455"/>
      <c r="I62" s="455"/>
      <c r="J62" s="455"/>
      <c r="K62" s="455"/>
      <c r="L62" s="455"/>
      <c r="M62" s="455"/>
      <c r="N62" s="98"/>
    </row>
    <row r="63" spans="1:14" ht="15.75" x14ac:dyDescent="0.25">
      <c r="A63" s="410" t="s">
        <v>13</v>
      </c>
      <c r="B63" s="411"/>
      <c r="C63" s="381" t="s">
        <v>14</v>
      </c>
      <c r="D63" s="382"/>
      <c r="E63" s="381" t="s">
        <v>76</v>
      </c>
      <c r="F63" s="382"/>
      <c r="G63" s="112" t="s">
        <v>17</v>
      </c>
      <c r="H63" s="311" t="s">
        <v>16</v>
      </c>
      <c r="I63" s="312"/>
      <c r="J63" s="113" t="s">
        <v>158</v>
      </c>
      <c r="K63" s="114" t="s">
        <v>157</v>
      </c>
      <c r="L63" s="436" t="s">
        <v>159</v>
      </c>
      <c r="M63" s="454"/>
      <c r="N63" s="98"/>
    </row>
    <row r="64" spans="1:14" ht="15.75" x14ac:dyDescent="0.25">
      <c r="A64" s="319"/>
      <c r="B64" s="320"/>
      <c r="C64" s="319"/>
      <c r="D64" s="320"/>
      <c r="E64" s="321"/>
      <c r="F64" s="322"/>
      <c r="G64" s="116"/>
      <c r="H64" s="315"/>
      <c r="I64" s="316"/>
      <c r="J64" s="146"/>
      <c r="K64" s="147"/>
      <c r="L64" s="323"/>
      <c r="M64" s="324"/>
      <c r="N64" s="98"/>
    </row>
    <row r="65" spans="1:14" ht="15.75" x14ac:dyDescent="0.25">
      <c r="A65" s="319"/>
      <c r="B65" s="320"/>
      <c r="C65" s="319"/>
      <c r="D65" s="320"/>
      <c r="E65" s="321"/>
      <c r="F65" s="322"/>
      <c r="G65" s="117"/>
      <c r="H65" s="315"/>
      <c r="I65" s="316"/>
      <c r="J65" s="146"/>
      <c r="K65" s="147"/>
      <c r="L65" s="323"/>
      <c r="M65" s="324"/>
      <c r="N65" s="98"/>
    </row>
    <row r="66" spans="1:14" ht="15.75" x14ac:dyDescent="0.25">
      <c r="A66" s="319"/>
      <c r="B66" s="320"/>
      <c r="C66" s="319"/>
      <c r="D66" s="320"/>
      <c r="E66" s="321"/>
      <c r="F66" s="322"/>
      <c r="G66" s="117"/>
      <c r="H66" s="317"/>
      <c r="I66" s="318"/>
      <c r="J66" s="146"/>
      <c r="K66" s="147"/>
      <c r="L66" s="323"/>
      <c r="M66" s="324"/>
      <c r="N66" s="98"/>
    </row>
    <row r="67" spans="1:14" ht="15.75" x14ac:dyDescent="0.25">
      <c r="A67" s="319"/>
      <c r="B67" s="320"/>
      <c r="C67" s="319"/>
      <c r="D67" s="320"/>
      <c r="E67" s="321"/>
      <c r="F67" s="322"/>
      <c r="G67" s="116"/>
      <c r="H67" s="457"/>
      <c r="I67" s="318"/>
      <c r="J67" s="146"/>
      <c r="K67" s="147"/>
      <c r="L67" s="323"/>
      <c r="M67" s="324"/>
      <c r="N67" s="98"/>
    </row>
    <row r="68" spans="1:14" ht="15.75" x14ac:dyDescent="0.25">
      <c r="A68" s="319"/>
      <c r="B68" s="320"/>
      <c r="C68" s="319"/>
      <c r="D68" s="320"/>
      <c r="E68" s="321"/>
      <c r="F68" s="322"/>
      <c r="G68" s="116"/>
      <c r="H68" s="313"/>
      <c r="I68" s="314"/>
      <c r="J68" s="146"/>
      <c r="K68" s="147"/>
      <c r="L68" s="323"/>
      <c r="M68" s="324"/>
      <c r="N68" s="98"/>
    </row>
    <row r="69" spans="1:14" ht="15.75" x14ac:dyDescent="0.25">
      <c r="A69" s="319"/>
      <c r="B69" s="320"/>
      <c r="C69" s="319"/>
      <c r="D69" s="320"/>
      <c r="E69" s="321"/>
      <c r="F69" s="322"/>
      <c r="G69" s="116"/>
      <c r="H69" s="457"/>
      <c r="I69" s="318"/>
      <c r="J69" s="146"/>
      <c r="K69" s="147"/>
      <c r="L69" s="323"/>
      <c r="M69" s="324"/>
      <c r="N69" s="98"/>
    </row>
    <row r="70" spans="1:14" ht="15.75" x14ac:dyDescent="0.25">
      <c r="A70" s="319"/>
      <c r="B70" s="320"/>
      <c r="C70" s="319"/>
      <c r="D70" s="320"/>
      <c r="E70" s="321"/>
      <c r="F70" s="322"/>
      <c r="G70" s="116"/>
      <c r="H70" s="313"/>
      <c r="I70" s="314"/>
      <c r="J70" s="146"/>
      <c r="K70" s="147"/>
      <c r="L70" s="323"/>
      <c r="M70" s="324"/>
      <c r="N70" s="98"/>
    </row>
    <row r="71" spans="1:14" ht="15.75" x14ac:dyDescent="0.25">
      <c r="A71" s="319"/>
      <c r="B71" s="320"/>
      <c r="C71" s="319"/>
      <c r="D71" s="320"/>
      <c r="E71" s="321"/>
      <c r="F71" s="322"/>
      <c r="G71" s="116"/>
      <c r="H71" s="457"/>
      <c r="I71" s="318"/>
      <c r="J71" s="146"/>
      <c r="K71" s="147"/>
      <c r="L71" s="323"/>
      <c r="M71" s="324"/>
      <c r="N71" s="98"/>
    </row>
    <row r="72" spans="1:14" ht="15.75" x14ac:dyDescent="0.25">
      <c r="A72" s="319"/>
      <c r="B72" s="320"/>
      <c r="C72" s="319"/>
      <c r="D72" s="320"/>
      <c r="E72" s="321"/>
      <c r="F72" s="322"/>
      <c r="G72" s="116"/>
      <c r="H72" s="313"/>
      <c r="I72" s="314"/>
      <c r="J72" s="146"/>
      <c r="K72" s="147"/>
      <c r="L72" s="323"/>
      <c r="M72" s="324"/>
      <c r="N72" s="98"/>
    </row>
    <row r="73" spans="1:14" ht="15.75" x14ac:dyDescent="0.25">
      <c r="A73" s="319"/>
      <c r="B73" s="320"/>
      <c r="C73" s="319"/>
      <c r="D73" s="320"/>
      <c r="E73" s="321"/>
      <c r="F73" s="322"/>
      <c r="G73" s="116"/>
      <c r="H73" s="457"/>
      <c r="I73" s="318"/>
      <c r="J73" s="146"/>
      <c r="K73" s="147"/>
      <c r="L73" s="323"/>
      <c r="M73" s="324"/>
      <c r="N73" s="98"/>
    </row>
    <row r="74" spans="1:14" x14ac:dyDescent="0.25">
      <c r="A74" s="120"/>
      <c r="B74" s="120"/>
      <c r="C74" s="120"/>
      <c r="D74" s="120"/>
      <c r="E74" s="120"/>
      <c r="F74" s="120"/>
      <c r="G74" s="120"/>
      <c r="H74" s="120"/>
      <c r="I74" s="121" t="s">
        <v>54</v>
      </c>
      <c r="J74" s="146">
        <f>SUM(J64:J73)</f>
        <v>0</v>
      </c>
      <c r="K74" s="146">
        <f>SUM(K64:K73)</f>
        <v>0</v>
      </c>
      <c r="L74" s="309">
        <f>SUM(L64:M73)</f>
        <v>0</v>
      </c>
      <c r="M74" s="310"/>
      <c r="N74" s="16"/>
    </row>
    <row r="75" spans="1:14" ht="4.5" customHeight="1" x14ac:dyDescent="0.25">
      <c r="A75" s="120"/>
      <c r="B75" s="120"/>
      <c r="C75" s="120"/>
      <c r="D75" s="120"/>
      <c r="E75" s="120"/>
      <c r="F75" s="120"/>
      <c r="G75" s="120"/>
      <c r="H75" s="120"/>
      <c r="I75" s="121"/>
      <c r="J75" s="131"/>
      <c r="K75" s="131"/>
      <c r="L75" s="131"/>
      <c r="M75" s="131"/>
      <c r="N75" s="16"/>
    </row>
    <row r="76" spans="1:14" ht="15.75" x14ac:dyDescent="0.25">
      <c r="A76" s="129" t="s">
        <v>137</v>
      </c>
      <c r="B76" s="458">
        <f ca="1">C35</f>
        <v>0</v>
      </c>
      <c r="C76" s="459"/>
      <c r="D76" s="15"/>
      <c r="E76" s="460" t="s">
        <v>166</v>
      </c>
      <c r="F76" s="461"/>
      <c r="G76" s="461"/>
      <c r="H76" s="173">
        <f>L57</f>
        <v>0</v>
      </c>
      <c r="I76" s="15"/>
      <c r="J76" s="134" t="s">
        <v>7</v>
      </c>
      <c r="K76" s="163" t="e">
        <f>H78/salario</f>
        <v>#NUM!</v>
      </c>
      <c r="L76" s="15"/>
      <c r="M76" s="15"/>
      <c r="N76" s="16"/>
    </row>
    <row r="77" spans="1:14" ht="3.75" customHeight="1" x14ac:dyDescent="0.25">
      <c r="A77" s="15"/>
      <c r="B77" s="15"/>
      <c r="C77" s="15"/>
      <c r="D77" s="15"/>
      <c r="E77" s="15"/>
      <c r="F77" s="15"/>
      <c r="G77" s="15"/>
      <c r="H77" s="174"/>
      <c r="I77" s="15"/>
      <c r="J77" s="15"/>
      <c r="K77" s="15"/>
      <c r="L77" s="15"/>
      <c r="M77" s="15"/>
      <c r="N77" s="16"/>
    </row>
    <row r="78" spans="1:14" ht="15.75" x14ac:dyDescent="0.25">
      <c r="A78" s="129" t="s">
        <v>164</v>
      </c>
      <c r="B78" s="458">
        <f>J74</f>
        <v>0</v>
      </c>
      <c r="C78" s="459"/>
      <c r="D78" s="15"/>
      <c r="E78" s="460" t="s">
        <v>167</v>
      </c>
      <c r="F78" s="461"/>
      <c r="G78" s="461"/>
      <c r="H78" s="175" t="e">
        <f>C37</f>
        <v>#NUM!</v>
      </c>
      <c r="I78" s="15"/>
      <c r="J78" s="134" t="s">
        <v>172</v>
      </c>
      <c r="K78" s="164" t="e">
        <f>H76/salario</f>
        <v>#DIV/0!</v>
      </c>
      <c r="L78" s="15"/>
      <c r="M78" s="15"/>
      <c r="N78" s="16"/>
    </row>
    <row r="79" spans="1:14" ht="3.75" customHeight="1" x14ac:dyDescent="0.25">
      <c r="A79" s="15"/>
      <c r="B79" s="15"/>
      <c r="C79" s="15"/>
      <c r="D79" s="15"/>
      <c r="E79" s="15"/>
      <c r="F79" s="15"/>
      <c r="G79" s="15"/>
      <c r="H79" s="174"/>
      <c r="I79" s="15"/>
      <c r="J79" s="15"/>
      <c r="K79" s="15"/>
      <c r="L79" s="15"/>
      <c r="M79" s="15"/>
    </row>
    <row r="80" spans="1:14" ht="15.75" x14ac:dyDescent="0.25">
      <c r="A80" s="129" t="s">
        <v>165</v>
      </c>
      <c r="B80" s="458">
        <f ca="1">B76-B78</f>
        <v>0</v>
      </c>
      <c r="C80" s="459"/>
      <c r="D80" s="15"/>
      <c r="E80" s="462" t="s">
        <v>168</v>
      </c>
      <c r="F80" s="463"/>
      <c r="G80" s="464"/>
      <c r="H80" s="176" t="e">
        <f>L57-L74+H78</f>
        <v>#NUM!</v>
      </c>
      <c r="I80" s="15"/>
      <c r="J80" s="134" t="s">
        <v>173</v>
      </c>
      <c r="K80" s="164" t="e">
        <f>H80/salario</f>
        <v>#NUM!</v>
      </c>
      <c r="L80" s="15"/>
      <c r="M80" s="15"/>
      <c r="N80" s="138"/>
    </row>
    <row r="81" spans="1:14" ht="7.5" customHeight="1" x14ac:dyDescent="0.25"/>
    <row r="82" spans="1:14" ht="15.75" x14ac:dyDescent="0.25">
      <c r="A82" s="467" t="s">
        <v>58</v>
      </c>
      <c r="B82" s="468"/>
      <c r="C82" s="468"/>
      <c r="D82" s="468"/>
      <c r="E82" s="468"/>
      <c r="F82" s="468"/>
      <c r="G82" s="468"/>
      <c r="H82" s="468"/>
      <c r="I82" s="468"/>
      <c r="J82" s="468"/>
      <c r="K82" s="468"/>
      <c r="L82" s="468"/>
      <c r="M82" s="468"/>
      <c r="N82" s="16"/>
    </row>
    <row r="83" spans="1:14" ht="12" customHeight="1" x14ac:dyDescent="0.25">
      <c r="N83" s="16"/>
    </row>
    <row r="84" spans="1:14" ht="15.75" customHeight="1" x14ac:dyDescent="0.25">
      <c r="A84" s="54"/>
      <c r="D84" s="55"/>
      <c r="E84" s="56"/>
      <c r="G84" s="57"/>
      <c r="J84" s="58"/>
      <c r="K84" s="58"/>
      <c r="L84" s="59"/>
      <c r="M84" s="57"/>
      <c r="N84" s="16"/>
    </row>
    <row r="85" spans="1:14" ht="15" customHeight="1" x14ac:dyDescent="0.25">
      <c r="A85" s="54"/>
      <c r="D85" s="55"/>
      <c r="E85" s="56"/>
      <c r="G85" s="57"/>
      <c r="J85" s="58"/>
      <c r="K85" s="58"/>
      <c r="L85" s="59"/>
      <c r="M85" s="57"/>
      <c r="N85" s="16"/>
    </row>
    <row r="86" spans="1:14" ht="5.25" customHeight="1" x14ac:dyDescent="0.25">
      <c r="A86" s="54"/>
      <c r="D86" s="55"/>
      <c r="E86" s="56"/>
      <c r="G86" s="57"/>
      <c r="J86" s="58"/>
      <c r="K86" s="58"/>
      <c r="L86" s="59"/>
      <c r="M86" s="57"/>
    </row>
    <row r="87" spans="1:14" ht="18.75" customHeight="1" x14ac:dyDescent="0.25">
      <c r="A87" s="54"/>
      <c r="D87" s="55"/>
      <c r="E87" s="56"/>
      <c r="G87" s="57"/>
      <c r="J87" s="58"/>
      <c r="K87" s="58"/>
      <c r="L87" s="59"/>
      <c r="M87" s="57"/>
      <c r="N87" s="139"/>
    </row>
    <row r="88" spans="1:14" ht="6.75" customHeight="1" x14ac:dyDescent="0.25">
      <c r="L88" s="59"/>
      <c r="N88" s="48"/>
    </row>
    <row r="89" spans="1:14" ht="15.75" x14ac:dyDescent="0.25">
      <c r="A89" s="17" t="s">
        <v>57</v>
      </c>
      <c r="B89" s="428"/>
      <c r="C89" s="471"/>
      <c r="D89" s="471"/>
      <c r="E89" s="471"/>
      <c r="F89" s="471"/>
      <c r="G89" s="471"/>
      <c r="H89" s="471"/>
      <c r="I89" s="471"/>
      <c r="J89" s="471"/>
      <c r="K89" s="471"/>
      <c r="L89" s="471"/>
      <c r="M89" s="471"/>
      <c r="N89" s="140"/>
    </row>
    <row r="90" spans="1:14" ht="8.25" customHeight="1" x14ac:dyDescent="0.25">
      <c r="A90" s="17"/>
      <c r="B90" s="48"/>
      <c r="C90" s="48"/>
      <c r="D90" s="48"/>
      <c r="E90" s="48"/>
      <c r="F90" s="48"/>
      <c r="G90" s="48"/>
      <c r="H90" s="48"/>
      <c r="I90" s="48"/>
      <c r="J90" s="48"/>
      <c r="K90" s="48"/>
      <c r="L90" s="48"/>
      <c r="M90" s="48"/>
    </row>
    <row r="91" spans="1:14" ht="15.75" customHeight="1" x14ac:dyDescent="0.25">
      <c r="A91" s="469" t="s">
        <v>86</v>
      </c>
      <c r="B91" s="470"/>
      <c r="C91" s="470"/>
      <c r="D91" s="470"/>
      <c r="E91" s="470"/>
      <c r="F91" s="470"/>
      <c r="G91" s="470"/>
      <c r="H91" s="470"/>
      <c r="I91" s="470"/>
      <c r="J91" s="470"/>
      <c r="K91" s="470"/>
      <c r="L91" s="470"/>
      <c r="M91" s="470"/>
    </row>
    <row r="93" spans="1:14" ht="15.75" x14ac:dyDescent="0.25">
      <c r="A93" s="129" t="s">
        <v>171</v>
      </c>
      <c r="B93" s="442"/>
      <c r="C93" s="442"/>
      <c r="D93" s="465" t="s">
        <v>15</v>
      </c>
      <c r="E93" s="465"/>
      <c r="F93" s="130"/>
      <c r="G93" s="465" t="s">
        <v>59</v>
      </c>
      <c r="H93" s="465"/>
      <c r="J93" s="129" t="s">
        <v>53</v>
      </c>
      <c r="L93" s="460" t="s">
        <v>163</v>
      </c>
      <c r="M93" s="461"/>
    </row>
    <row r="94" spans="1:14" ht="18" customHeight="1" x14ac:dyDescent="0.25">
      <c r="A94" s="133">
        <f>C21</f>
        <v>0</v>
      </c>
      <c r="B94" s="443"/>
      <c r="C94" s="443"/>
      <c r="D94" s="466" t="e">
        <f>C37</f>
        <v>#NUM!</v>
      </c>
      <c r="E94" s="466"/>
      <c r="F94" s="130"/>
      <c r="G94" s="474">
        <f>C23</f>
        <v>7.0000000000000007E-2</v>
      </c>
      <c r="H94" s="474"/>
      <c r="J94" s="137">
        <f>FECI</f>
        <v>0</v>
      </c>
      <c r="L94" s="472">
        <f>C29</f>
        <v>0</v>
      </c>
      <c r="M94" s="473"/>
    </row>
    <row r="95" spans="1:14" ht="18.75" customHeight="1" x14ac:dyDescent="0.25">
      <c r="A95" s="130"/>
      <c r="B95" s="444"/>
      <c r="C95" s="444"/>
      <c r="D95" s="128"/>
      <c r="E95" s="128"/>
      <c r="F95" s="130"/>
      <c r="G95" s="443"/>
      <c r="H95" s="443"/>
      <c r="N95" s="152"/>
    </row>
    <row r="96" spans="1:14" ht="14.25" customHeight="1" x14ac:dyDescent="0.25">
      <c r="A96" s="358" t="s">
        <v>176</v>
      </c>
      <c r="B96" s="358"/>
      <c r="C96" s="358"/>
      <c r="D96" s="358"/>
      <c r="E96" s="358"/>
      <c r="F96" s="358"/>
      <c r="G96" s="358"/>
      <c r="H96" s="358"/>
      <c r="I96" s="358"/>
      <c r="J96" s="358"/>
      <c r="K96" s="358"/>
      <c r="L96" s="358"/>
      <c r="M96" s="358"/>
      <c r="N96" s="153"/>
    </row>
    <row r="97" spans="1:14" ht="19.5" customHeight="1" x14ac:dyDescent="0.25">
      <c r="A97" s="359" t="s">
        <v>177</v>
      </c>
      <c r="B97" s="360"/>
      <c r="C97" s="365"/>
      <c r="D97" s="366"/>
      <c r="E97" s="366"/>
      <c r="F97" s="366"/>
      <c r="G97" s="366"/>
      <c r="H97" s="366"/>
      <c r="I97" s="366"/>
      <c r="J97" s="366"/>
      <c r="K97" s="366"/>
      <c r="L97" s="366"/>
      <c r="M97" s="366"/>
      <c r="N97" s="154"/>
    </row>
    <row r="98" spans="1:14" ht="19.5" customHeight="1" x14ac:dyDescent="0.25">
      <c r="A98" s="361"/>
      <c r="B98" s="362"/>
      <c r="C98" s="399" t="s">
        <v>240</v>
      </c>
      <c r="D98" s="400"/>
      <c r="E98" s="400"/>
      <c r="F98" s="400"/>
      <c r="G98" s="400"/>
      <c r="H98" s="400"/>
      <c r="I98" s="400"/>
      <c r="J98" s="400"/>
      <c r="K98" s="400"/>
      <c r="L98" s="400"/>
      <c r="M98" s="400"/>
      <c r="N98" s="154"/>
    </row>
    <row r="99" spans="1:14" ht="19.5" customHeight="1" x14ac:dyDescent="0.25">
      <c r="A99" s="361"/>
      <c r="B99" s="362"/>
      <c r="C99" s="365"/>
      <c r="D99" s="366"/>
      <c r="E99" s="366"/>
      <c r="F99" s="366"/>
      <c r="G99" s="366"/>
      <c r="H99" s="366"/>
      <c r="I99" s="366"/>
      <c r="J99" s="366"/>
      <c r="K99" s="366"/>
      <c r="L99" s="366"/>
      <c r="M99" s="366"/>
      <c r="N99" s="154"/>
    </row>
    <row r="100" spans="1:14" ht="20.25" customHeight="1" thickBot="1" x14ac:dyDescent="0.3">
      <c r="A100" s="363"/>
      <c r="B100" s="364"/>
      <c r="C100" s="445"/>
      <c r="D100" s="446"/>
      <c r="E100" s="446"/>
      <c r="F100" s="446"/>
      <c r="G100" s="446"/>
      <c r="H100" s="446"/>
      <c r="I100" s="446"/>
      <c r="J100" s="446"/>
      <c r="K100" s="446"/>
      <c r="L100" s="446"/>
      <c r="M100" s="446"/>
      <c r="N100" s="154"/>
    </row>
    <row r="101" spans="1:14" ht="18" customHeight="1" x14ac:dyDescent="0.25">
      <c r="A101" s="367" t="s">
        <v>178</v>
      </c>
      <c r="B101" s="368"/>
      <c r="C101" s="447"/>
      <c r="D101" s="448"/>
      <c r="E101" s="448"/>
      <c r="F101" s="448"/>
      <c r="G101" s="448"/>
      <c r="H101" s="448"/>
      <c r="I101" s="448"/>
      <c r="J101" s="448"/>
      <c r="K101" s="448"/>
      <c r="L101" s="448"/>
      <c r="M101" s="448"/>
      <c r="N101" s="155"/>
    </row>
    <row r="102" spans="1:14" ht="18" customHeight="1" x14ac:dyDescent="0.25">
      <c r="A102" s="369"/>
      <c r="B102" s="370"/>
      <c r="C102" s="365"/>
      <c r="D102" s="366"/>
      <c r="E102" s="366"/>
      <c r="F102" s="366"/>
      <c r="G102" s="366"/>
      <c r="H102" s="366"/>
      <c r="I102" s="366"/>
      <c r="J102" s="366"/>
      <c r="K102" s="366"/>
      <c r="L102" s="366"/>
      <c r="M102" s="366"/>
      <c r="N102" s="155"/>
    </row>
    <row r="103" spans="1:14" ht="18" customHeight="1" x14ac:dyDescent="0.25">
      <c r="A103" s="369"/>
      <c r="B103" s="370"/>
      <c r="C103" s="405"/>
      <c r="D103" s="406"/>
      <c r="E103" s="406"/>
      <c r="F103" s="406"/>
      <c r="G103" s="406"/>
      <c r="H103" s="406"/>
      <c r="I103" s="406"/>
      <c r="J103" s="406"/>
      <c r="K103" s="406"/>
      <c r="L103" s="406"/>
      <c r="M103" s="406"/>
      <c r="N103" s="155"/>
    </row>
    <row r="104" spans="1:14" ht="18.75" customHeight="1" thickBot="1" x14ac:dyDescent="0.3">
      <c r="A104" s="371"/>
      <c r="B104" s="372"/>
      <c r="C104" s="449"/>
      <c r="D104" s="450"/>
      <c r="E104" s="450"/>
      <c r="F104" s="450"/>
      <c r="G104" s="450"/>
      <c r="H104" s="450"/>
      <c r="I104" s="450"/>
      <c r="J104" s="450"/>
      <c r="K104" s="450"/>
      <c r="L104" s="450"/>
      <c r="M104" s="450"/>
      <c r="N104" s="155"/>
    </row>
    <row r="105" spans="1:14" ht="21.75" customHeight="1" x14ac:dyDescent="0.25">
      <c r="A105" s="105"/>
      <c r="B105" s="105"/>
      <c r="C105" s="105"/>
      <c r="D105" s="48"/>
      <c r="E105" s="48"/>
      <c r="F105" s="48"/>
      <c r="N105" s="128"/>
    </row>
    <row r="106" spans="1:14" ht="30" customHeight="1" x14ac:dyDescent="0.25">
      <c r="A106" s="329" t="s">
        <v>144</v>
      </c>
      <c r="B106" s="373"/>
      <c r="C106" s="141"/>
      <c r="D106" s="143"/>
      <c r="E106" s="375" t="s">
        <v>145</v>
      </c>
      <c r="F106" s="375"/>
      <c r="G106" s="375"/>
      <c r="H106" s="148"/>
      <c r="I106" s="149"/>
      <c r="J106" s="104" t="s">
        <v>146</v>
      </c>
      <c r="K106" s="142"/>
      <c r="L106" s="356"/>
      <c r="M106" s="357"/>
    </row>
    <row r="107" spans="1:14" ht="11.25" customHeight="1" x14ac:dyDescent="0.25">
      <c r="A107" s="105"/>
      <c r="B107" s="105"/>
      <c r="C107" s="105"/>
      <c r="D107" s="48"/>
      <c r="E107" s="48"/>
      <c r="F107" s="48"/>
    </row>
    <row r="108" spans="1:14" ht="28.5" customHeight="1" x14ac:dyDescent="0.25">
      <c r="A108" s="329" t="s">
        <v>85</v>
      </c>
      <c r="B108" s="373"/>
      <c r="C108" s="141" t="s">
        <v>239</v>
      </c>
      <c r="D108" s="143"/>
      <c r="E108" s="375" t="s">
        <v>175</v>
      </c>
      <c r="F108" s="375"/>
      <c r="G108" s="375"/>
      <c r="H108" s="150"/>
      <c r="I108" s="151"/>
      <c r="J108" s="104" t="s">
        <v>174</v>
      </c>
      <c r="K108" s="142"/>
      <c r="L108" s="452"/>
      <c r="M108" s="453"/>
    </row>
    <row r="109" spans="1:14" ht="11.25" customHeight="1" x14ac:dyDescent="0.25">
      <c r="A109" s="105"/>
      <c r="B109" s="105"/>
      <c r="C109" s="105"/>
      <c r="D109" s="48"/>
      <c r="E109" s="48"/>
      <c r="F109" s="48"/>
    </row>
    <row r="110" spans="1:14" ht="11.25" customHeight="1" x14ac:dyDescent="0.25">
      <c r="A110" s="105"/>
      <c r="B110" s="105"/>
      <c r="C110" s="105"/>
      <c r="D110" s="48"/>
      <c r="E110" s="48"/>
      <c r="F110" s="48"/>
    </row>
    <row r="111" spans="1:14" ht="8.25" customHeight="1" x14ac:dyDescent="0.25">
      <c r="A111" s="105"/>
      <c r="B111" s="105"/>
      <c r="C111" s="105"/>
      <c r="D111" s="48"/>
      <c r="E111" s="48"/>
      <c r="F111" s="48"/>
      <c r="N111" s="145"/>
    </row>
    <row r="112" spans="1:14" ht="16.5" customHeight="1" x14ac:dyDescent="0.25">
      <c r="A112" s="105"/>
      <c r="B112" s="105"/>
      <c r="C112" s="105"/>
      <c r="D112" s="48"/>
      <c r="E112" s="48"/>
      <c r="F112" s="48"/>
      <c r="N112" s="14"/>
    </row>
    <row r="113" spans="1:14" ht="15" customHeight="1" thickBot="1" x14ac:dyDescent="0.3">
      <c r="A113" s="74"/>
      <c r="B113" s="74"/>
      <c r="C113" s="74"/>
      <c r="D113" s="48"/>
      <c r="E113" s="48"/>
      <c r="F113" s="48"/>
      <c r="J113" s="451" t="s">
        <v>143</v>
      </c>
      <c r="K113" s="451"/>
      <c r="L113" s="451"/>
      <c r="M113" s="451"/>
    </row>
    <row r="114" spans="1:14" ht="18" thickTop="1" thickBot="1" x14ac:dyDescent="0.3">
      <c r="A114" s="11"/>
      <c r="B114" s="11"/>
      <c r="C114" s="11"/>
      <c r="D114" s="11"/>
      <c r="E114" s="11"/>
      <c r="F114" s="11"/>
      <c r="G114" s="11"/>
      <c r="H114" s="11"/>
      <c r="I114" s="11"/>
      <c r="J114" s="11"/>
      <c r="K114" s="377"/>
      <c r="L114" s="377"/>
      <c r="M114" s="377"/>
      <c r="N114" s="16"/>
    </row>
    <row r="115" spans="1:14" ht="15.75" x14ac:dyDescent="0.25">
      <c r="A115" s="401" t="s">
        <v>100</v>
      </c>
      <c r="B115" s="402"/>
      <c r="C115" s="403" t="s">
        <v>98</v>
      </c>
      <c r="D115" s="404"/>
      <c r="I115" s="389" t="s">
        <v>70</v>
      </c>
      <c r="J115" s="389"/>
      <c r="K115" s="335">
        <f>+categoria</f>
        <v>0</v>
      </c>
      <c r="L115" s="335"/>
      <c r="M115" s="336"/>
    </row>
    <row r="116" spans="1:14" ht="16.5" thickBot="1" x14ac:dyDescent="0.3">
      <c r="A116" s="387" t="s">
        <v>101</v>
      </c>
      <c r="B116" s="388"/>
      <c r="C116" s="390">
        <v>1</v>
      </c>
      <c r="D116" s="391"/>
      <c r="I116" s="389"/>
      <c r="J116" s="389"/>
      <c r="L116" s="389"/>
      <c r="M116" s="389"/>
    </row>
    <row r="117" spans="1:14" ht="8.25" customHeight="1" x14ac:dyDescent="0.25">
      <c r="C117" s="15"/>
      <c r="D117" s="15"/>
      <c r="E117" s="15"/>
      <c r="F117" s="15"/>
      <c r="G117" s="15"/>
      <c r="H117" s="15"/>
      <c r="I117" s="389"/>
      <c r="J117" s="389"/>
      <c r="K117" s="15"/>
      <c r="L117" s="389"/>
      <c r="M117" s="389"/>
      <c r="N117" s="16"/>
    </row>
    <row r="118" spans="1:14" ht="15.75" x14ac:dyDescent="0.25">
      <c r="A118" s="17" t="s">
        <v>154</v>
      </c>
      <c r="B118" s="18"/>
      <c r="C118" s="335">
        <f>Nombre</f>
        <v>0</v>
      </c>
      <c r="D118" s="335"/>
      <c r="E118" s="336"/>
      <c r="F118" s="68" t="s">
        <v>0</v>
      </c>
      <c r="G118" s="60">
        <f>Cédula</f>
        <v>0</v>
      </c>
      <c r="H118" s="15"/>
      <c r="I118" s="17" t="s">
        <v>71</v>
      </c>
      <c r="K118" s="327">
        <f>+num_ente</f>
        <v>0</v>
      </c>
      <c r="L118" s="328"/>
      <c r="N118" s="21"/>
    </row>
    <row r="119" spans="1:14" ht="8.25" customHeight="1" x14ac:dyDescent="0.25">
      <c r="A119" s="15"/>
      <c r="B119" s="15"/>
      <c r="C119" s="15"/>
      <c r="D119" s="15"/>
      <c r="E119" s="15"/>
      <c r="F119" s="15"/>
      <c r="G119" s="15"/>
      <c r="H119" s="15"/>
      <c r="I119" s="15"/>
      <c r="J119" s="15"/>
      <c r="K119" s="15"/>
      <c r="L119" s="15"/>
      <c r="M119" s="15"/>
      <c r="N119" s="16"/>
    </row>
    <row r="120" spans="1:14" ht="15.75" x14ac:dyDescent="0.25">
      <c r="A120" s="17" t="s">
        <v>2</v>
      </c>
      <c r="B120" s="15"/>
      <c r="C120" s="335">
        <f>Cargo</f>
        <v>0</v>
      </c>
      <c r="D120" s="335"/>
      <c r="E120" s="336"/>
      <c r="H120" s="15"/>
      <c r="I120" s="329" t="s">
        <v>73</v>
      </c>
      <c r="J120" s="329"/>
      <c r="K120" s="177"/>
      <c r="L120" s="167">
        <f>+L8</f>
        <v>0</v>
      </c>
    </row>
    <row r="121" spans="1:14" ht="9" customHeight="1" thickBot="1" x14ac:dyDescent="0.3">
      <c r="A121" s="15"/>
      <c r="B121" s="15"/>
      <c r="C121" s="15"/>
      <c r="D121" s="15"/>
      <c r="E121" s="15"/>
      <c r="F121" s="15"/>
      <c r="G121" s="15"/>
      <c r="H121" s="15"/>
      <c r="I121" s="15"/>
      <c r="J121" s="15"/>
      <c r="K121" s="15"/>
      <c r="L121" s="15"/>
      <c r="M121" s="15"/>
      <c r="N121" s="16"/>
    </row>
    <row r="122" spans="1:14" ht="30" customHeight="1" x14ac:dyDescent="0.25">
      <c r="A122" s="329" t="s">
        <v>84</v>
      </c>
      <c r="B122" s="329"/>
      <c r="C122" s="335">
        <f>tiempo_actual</f>
        <v>0</v>
      </c>
      <c r="D122" s="335"/>
      <c r="E122" s="336"/>
      <c r="F122" s="15"/>
      <c r="G122" s="15"/>
      <c r="H122" s="15"/>
      <c r="I122" s="329" t="s">
        <v>75</v>
      </c>
      <c r="J122" s="329"/>
      <c r="K122" s="332" t="str">
        <f>K10</f>
        <v>Elegir una opción</v>
      </c>
      <c r="L122" s="333"/>
      <c r="M122" s="334"/>
      <c r="N122" s="21"/>
    </row>
    <row r="123" spans="1:14" ht="8.25" customHeight="1" thickBot="1" x14ac:dyDescent="0.3">
      <c r="A123" s="15"/>
      <c r="B123" s="15"/>
      <c r="C123" s="15"/>
      <c r="D123" s="15"/>
      <c r="E123" s="15"/>
      <c r="F123" s="15"/>
      <c r="G123" s="15"/>
      <c r="H123" s="15"/>
      <c r="I123" s="15"/>
      <c r="J123" s="15"/>
      <c r="K123" s="15"/>
      <c r="L123" s="15"/>
      <c r="M123" s="15"/>
      <c r="N123" s="16"/>
    </row>
    <row r="124" spans="1:14" ht="33" customHeight="1" x14ac:dyDescent="0.25">
      <c r="A124" s="433" t="s">
        <v>72</v>
      </c>
      <c r="B124" s="433"/>
      <c r="C124" s="335">
        <f>tiempo_anterior</f>
        <v>0</v>
      </c>
      <c r="D124" s="335"/>
      <c r="E124" s="336"/>
      <c r="F124" s="17" t="s">
        <v>153</v>
      </c>
      <c r="G124" s="327">
        <f>empresa_anterior</f>
        <v>0</v>
      </c>
      <c r="H124" s="328"/>
      <c r="I124" s="329" t="s">
        <v>4</v>
      </c>
      <c r="J124" s="329"/>
      <c r="K124" s="423" t="str">
        <f>K12</f>
        <v>General de Seguros</v>
      </c>
      <c r="L124" s="424"/>
    </row>
    <row r="125" spans="1:14" ht="8.25" customHeight="1" x14ac:dyDescent="0.25">
      <c r="A125" s="15"/>
      <c r="B125" s="15"/>
      <c r="C125" s="15"/>
      <c r="D125" s="15"/>
      <c r="E125" s="15"/>
      <c r="F125" s="15"/>
      <c r="G125" s="15"/>
      <c r="H125" s="15"/>
      <c r="I125" s="15"/>
      <c r="J125" s="15"/>
      <c r="K125" s="15"/>
      <c r="L125" s="15"/>
      <c r="M125" s="15"/>
      <c r="N125" s="16"/>
    </row>
    <row r="126" spans="1:14" ht="15.75" x14ac:dyDescent="0.25">
      <c r="A126" s="329" t="s">
        <v>179</v>
      </c>
      <c r="B126" s="329"/>
      <c r="C126" s="330">
        <f>num_colab</f>
        <v>0</v>
      </c>
      <c r="D126" s="331"/>
      <c r="E126" s="68" t="s">
        <v>3</v>
      </c>
      <c r="F126" s="70">
        <f ca="1">Edad</f>
        <v>119</v>
      </c>
      <c r="G126" s="15" t="s">
        <v>77</v>
      </c>
      <c r="H126" s="15"/>
      <c r="I126" s="383" t="s">
        <v>74</v>
      </c>
      <c r="J126" s="329"/>
      <c r="K126" s="421">
        <f>recargo</f>
        <v>0</v>
      </c>
      <c r="L126" s="422"/>
    </row>
    <row r="127" spans="1:14" ht="15.75" customHeight="1" thickBot="1" x14ac:dyDescent="0.3">
      <c r="A127" s="15"/>
      <c r="B127" s="15"/>
      <c r="C127" s="15"/>
      <c r="D127" s="15"/>
      <c r="E127" s="15"/>
      <c r="F127" s="15"/>
      <c r="G127" s="15"/>
      <c r="H127" s="15"/>
      <c r="I127" s="15"/>
      <c r="J127" s="15"/>
      <c r="K127" s="15"/>
      <c r="L127" s="15"/>
      <c r="M127" s="15"/>
    </row>
    <row r="128" spans="1:14" ht="15.75" x14ac:dyDescent="0.25">
      <c r="A128" s="22" t="s">
        <v>1</v>
      </c>
      <c r="B128" s="15"/>
      <c r="C128" s="332">
        <f>trabajo</f>
        <v>0</v>
      </c>
      <c r="D128" s="333"/>
      <c r="E128" s="334"/>
      <c r="F128" s="15"/>
      <c r="G128" s="440" t="s">
        <v>6</v>
      </c>
      <c r="H128" s="441"/>
      <c r="I128" s="440" t="s">
        <v>7</v>
      </c>
      <c r="J128" s="441"/>
      <c r="K128" s="440" t="s">
        <v>8</v>
      </c>
      <c r="L128" s="441"/>
    </row>
    <row r="129" spans="1:13" s="144" customFormat="1" ht="16.5" thickBot="1" x14ac:dyDescent="0.3">
      <c r="A129" s="15"/>
      <c r="B129" s="15"/>
      <c r="C129" s="15"/>
      <c r="D129" s="15"/>
      <c r="E129" s="15"/>
      <c r="F129" s="15"/>
      <c r="G129" s="475">
        <f>Cotización!K22</f>
        <v>0</v>
      </c>
      <c r="H129" s="476"/>
      <c r="I129" s="475">
        <f>G129*K129</f>
        <v>0</v>
      </c>
      <c r="J129" s="476"/>
      <c r="K129" s="477">
        <v>0.2</v>
      </c>
      <c r="L129" s="478"/>
      <c r="M129" s="12"/>
    </row>
    <row r="130" spans="1:13" ht="15.75" x14ac:dyDescent="0.25">
      <c r="A130" s="329" t="s">
        <v>5</v>
      </c>
      <c r="B130" s="329"/>
      <c r="C130" s="332" t="str">
        <f>pago_elegir</f>
        <v>Descuento directo</v>
      </c>
      <c r="D130" s="334"/>
      <c r="H130" s="15"/>
    </row>
    <row r="131" spans="1:13" ht="3.75" customHeight="1" x14ac:dyDescent="0.25">
      <c r="A131" s="144"/>
      <c r="B131" s="144"/>
      <c r="C131" s="144"/>
      <c r="D131" s="144"/>
      <c r="E131" s="144"/>
      <c r="F131" s="144"/>
      <c r="G131" s="144"/>
      <c r="H131" s="144"/>
      <c r="I131" s="144"/>
      <c r="J131" s="144"/>
      <c r="K131" s="144"/>
      <c r="L131" s="144"/>
      <c r="M131" s="144"/>
    </row>
    <row r="132" spans="1:13" x14ac:dyDescent="0.25">
      <c r="A132" s="300" t="s">
        <v>91</v>
      </c>
      <c r="B132" s="300"/>
      <c r="C132" s="300"/>
      <c r="D132" s="300"/>
      <c r="E132" s="300"/>
      <c r="F132" s="300"/>
      <c r="G132" s="300"/>
      <c r="H132" s="300"/>
      <c r="I132" s="300"/>
      <c r="J132" s="300"/>
      <c r="K132" s="300"/>
      <c r="L132" s="300"/>
      <c r="M132" s="300"/>
    </row>
    <row r="133" spans="1:13" ht="3.75" customHeight="1" x14ac:dyDescent="0.25"/>
    <row r="134" spans="1:13" ht="15.75" x14ac:dyDescent="0.25">
      <c r="A134" s="23" t="s">
        <v>46</v>
      </c>
      <c r="B134" s="23"/>
      <c r="C134" s="24"/>
      <c r="D134" s="24"/>
      <c r="F134" s="301" t="s">
        <v>48</v>
      </c>
      <c r="G134" s="301"/>
      <c r="H134" s="301"/>
      <c r="K134" s="302" t="s">
        <v>62</v>
      </c>
      <c r="L134" s="302"/>
      <c r="M134" s="302"/>
    </row>
    <row r="135" spans="1:13" ht="15.75" x14ac:dyDescent="0.25">
      <c r="A135" s="303" t="s">
        <v>51</v>
      </c>
      <c r="B135" s="304"/>
      <c r="C135" s="417">
        <f>+C21</f>
        <v>0</v>
      </c>
      <c r="D135" s="418"/>
      <c r="F135" s="346" t="s">
        <v>49</v>
      </c>
      <c r="G135" s="347"/>
      <c r="H135" s="337">
        <f>+H21</f>
        <v>0</v>
      </c>
      <c r="I135" s="338"/>
      <c r="K135" s="26" t="s">
        <v>63</v>
      </c>
      <c r="L135" s="348" t="s">
        <v>64</v>
      </c>
      <c r="M135" s="349"/>
    </row>
    <row r="136" spans="1:13" ht="3" customHeight="1" thickBot="1" x14ac:dyDescent="0.3">
      <c r="A136" s="15"/>
      <c r="B136" s="27"/>
      <c r="C136" s="28"/>
      <c r="D136" s="29"/>
      <c r="F136" s="30"/>
      <c r="G136" s="27"/>
      <c r="H136" s="31"/>
      <c r="K136" s="32"/>
      <c r="L136" s="106"/>
      <c r="M136" s="107"/>
    </row>
    <row r="137" spans="1:13" ht="15.75" x14ac:dyDescent="0.25">
      <c r="A137" s="303" t="s">
        <v>52</v>
      </c>
      <c r="B137" s="350"/>
      <c r="C137" s="351">
        <f>+tasa_banco</f>
        <v>7.0000000000000007E-2</v>
      </c>
      <c r="D137" s="352"/>
      <c r="F137" s="353" t="s">
        <v>50</v>
      </c>
      <c r="G137" s="354"/>
      <c r="H137" s="337">
        <f>+H23</f>
        <v>0</v>
      </c>
      <c r="I137" s="338"/>
      <c r="K137" s="32">
        <v>0</v>
      </c>
      <c r="L137" s="339">
        <v>0.16</v>
      </c>
      <c r="M137" s="340"/>
    </row>
    <row r="138" spans="1:13" ht="3" customHeight="1" x14ac:dyDescent="0.25">
      <c r="A138" s="35"/>
      <c r="B138" s="27"/>
      <c r="C138" s="36"/>
      <c r="D138" s="29"/>
      <c r="F138" s="27"/>
      <c r="G138" s="27"/>
      <c r="H138" s="31"/>
      <c r="K138" s="32"/>
      <c r="L138" s="220"/>
      <c r="M138" s="221"/>
    </row>
    <row r="139" spans="1:13" ht="15.75" x14ac:dyDescent="0.25">
      <c r="A139" s="303" t="s">
        <v>53</v>
      </c>
      <c r="B139" s="341"/>
      <c r="C139" s="419">
        <f>+FECI</f>
        <v>0</v>
      </c>
      <c r="D139" s="420"/>
      <c r="F139" s="25"/>
      <c r="G139" s="25"/>
      <c r="H139" s="15"/>
      <c r="K139" s="32">
        <v>30</v>
      </c>
      <c r="L139" s="339">
        <v>0.27</v>
      </c>
      <c r="M139" s="340"/>
    </row>
    <row r="140" spans="1:13" ht="3.75" customHeight="1" x14ac:dyDescent="0.25">
      <c r="A140" s="37"/>
      <c r="B140" s="38"/>
      <c r="C140" s="39"/>
      <c r="D140" s="29"/>
      <c r="F140" s="29"/>
      <c r="G140" s="29"/>
      <c r="H140" s="40"/>
      <c r="K140" s="32"/>
      <c r="L140" s="220"/>
      <c r="M140" s="221"/>
    </row>
    <row r="141" spans="1:13" ht="15.75" x14ac:dyDescent="0.25">
      <c r="A141" s="303" t="s">
        <v>47</v>
      </c>
      <c r="B141" s="304"/>
      <c r="C141" s="344">
        <f>C137+C139</f>
        <v>7.0000000000000007E-2</v>
      </c>
      <c r="D141" s="345"/>
      <c r="F141" s="342" t="s">
        <v>55</v>
      </c>
      <c r="G141" s="343"/>
      <c r="H141" s="337">
        <f ca="1">+H27</f>
        <v>0</v>
      </c>
      <c r="I141" s="338"/>
      <c r="K141" s="32">
        <v>40</v>
      </c>
      <c r="L141" s="339">
        <v>0.32</v>
      </c>
      <c r="M141" s="340"/>
    </row>
    <row r="142" spans="1:13" ht="3" customHeight="1" x14ac:dyDescent="0.25">
      <c r="A142" s="41"/>
      <c r="B142" s="27"/>
      <c r="C142" s="42"/>
      <c r="D142" s="29"/>
      <c r="F142" s="43"/>
      <c r="G142" s="43"/>
      <c r="H142" s="31"/>
      <c r="K142" s="32"/>
      <c r="L142" s="339"/>
      <c r="M142" s="340"/>
    </row>
    <row r="143" spans="1:13" ht="15.75" x14ac:dyDescent="0.25">
      <c r="A143" s="303" t="s">
        <v>105</v>
      </c>
      <c r="B143" s="304"/>
      <c r="C143" s="397">
        <f>+C29</f>
        <v>0</v>
      </c>
      <c r="D143" s="398"/>
      <c r="F143" s="342" t="s">
        <v>56</v>
      </c>
      <c r="G143" s="343"/>
      <c r="H143" s="337">
        <f ca="1">+H29</f>
        <v>0</v>
      </c>
      <c r="I143" s="338"/>
      <c r="K143" s="32">
        <v>45</v>
      </c>
      <c r="L143" s="339">
        <v>0.37</v>
      </c>
      <c r="M143" s="340"/>
    </row>
    <row r="144" spans="1:13" ht="3" customHeight="1" x14ac:dyDescent="0.25">
      <c r="A144" s="41"/>
      <c r="B144" s="27"/>
      <c r="C144" s="44"/>
      <c r="D144" s="29"/>
      <c r="F144" s="45"/>
      <c r="G144" s="45"/>
      <c r="H144" s="31"/>
      <c r="K144" s="32">
        <v>100</v>
      </c>
      <c r="L144" s="339">
        <v>1.05</v>
      </c>
      <c r="M144" s="340"/>
    </row>
    <row r="145" spans="1:13" ht="15.75" x14ac:dyDescent="0.25">
      <c r="A145" s="303" t="s">
        <v>138</v>
      </c>
      <c r="B145" s="341"/>
      <c r="C145" s="337">
        <f ca="1">+C31</f>
        <v>0</v>
      </c>
      <c r="D145" s="338"/>
      <c r="F145" s="342" t="s">
        <v>140</v>
      </c>
      <c r="G145" s="343"/>
      <c r="H145" s="337">
        <f>+H31</f>
        <v>0</v>
      </c>
      <c r="I145" s="338"/>
      <c r="K145" s="46">
        <v>50</v>
      </c>
      <c r="L145" s="339">
        <v>0.42</v>
      </c>
      <c r="M145" s="340"/>
    </row>
    <row r="146" spans="1:13" ht="3.75" customHeight="1" x14ac:dyDescent="0.25">
      <c r="A146" s="41"/>
      <c r="B146" s="27"/>
      <c r="C146" s="47"/>
      <c r="D146" s="29"/>
      <c r="F146" s="45"/>
      <c r="G146" s="45"/>
      <c r="H146" s="48"/>
      <c r="K146" s="46"/>
      <c r="L146" s="339"/>
      <c r="M146" s="340"/>
    </row>
    <row r="147" spans="1:13" ht="15.75" x14ac:dyDescent="0.25">
      <c r="A147" s="303" t="s">
        <v>139</v>
      </c>
      <c r="B147" s="341"/>
      <c r="C147" s="337">
        <f>+C33</f>
        <v>0</v>
      </c>
      <c r="D147" s="338"/>
      <c r="F147" s="342" t="s">
        <v>56</v>
      </c>
      <c r="G147" s="343"/>
      <c r="H147" s="337">
        <f>+H33</f>
        <v>0</v>
      </c>
      <c r="I147" s="338"/>
      <c r="K147" s="46">
        <v>55</v>
      </c>
      <c r="L147" s="339">
        <v>0.53</v>
      </c>
      <c r="M147" s="340"/>
    </row>
    <row r="148" spans="1:13" ht="4.5" customHeight="1" x14ac:dyDescent="0.25">
      <c r="A148" s="41"/>
      <c r="B148" s="27"/>
      <c r="C148" s="44"/>
      <c r="D148" s="29"/>
      <c r="F148" s="29"/>
      <c r="G148" s="25"/>
      <c r="H148" s="15"/>
      <c r="K148" s="49"/>
      <c r="L148" s="339"/>
      <c r="M148" s="340"/>
    </row>
    <row r="149" spans="1:13" ht="15.75" x14ac:dyDescent="0.25">
      <c r="A149" s="303" t="s">
        <v>137</v>
      </c>
      <c r="B149" s="341"/>
      <c r="C149" s="337">
        <f ca="1">+C35</f>
        <v>0</v>
      </c>
      <c r="D149" s="338"/>
      <c r="F149" s="342" t="s">
        <v>65</v>
      </c>
      <c r="G149" s="343"/>
      <c r="H149" s="412">
        <f>+H35</f>
        <v>1</v>
      </c>
      <c r="I149" s="413"/>
      <c r="K149" s="46">
        <v>61</v>
      </c>
      <c r="L149" s="339">
        <v>0.63</v>
      </c>
      <c r="M149" s="340"/>
    </row>
    <row r="150" spans="1:13" ht="3.75" customHeight="1" x14ac:dyDescent="0.25">
      <c r="A150" s="41"/>
      <c r="B150" s="27"/>
      <c r="C150" s="40"/>
      <c r="D150" s="29"/>
      <c r="F150" s="45"/>
      <c r="G150" s="45"/>
      <c r="H150" s="50"/>
      <c r="K150" s="49"/>
      <c r="L150" s="339"/>
      <c r="M150" s="340"/>
    </row>
    <row r="151" spans="1:13" ht="15.75" x14ac:dyDescent="0.25">
      <c r="A151" s="303" t="s">
        <v>15</v>
      </c>
      <c r="B151" s="341"/>
      <c r="C151" s="434" t="e">
        <f>+C37</f>
        <v>#NUM!</v>
      </c>
      <c r="D151" s="435"/>
      <c r="F151" s="342" t="s">
        <v>110</v>
      </c>
      <c r="G151" s="343"/>
      <c r="H151" s="412">
        <f>+H37</f>
        <v>1</v>
      </c>
      <c r="I151" s="413"/>
      <c r="K151" s="46">
        <v>66</v>
      </c>
      <c r="L151" s="339">
        <v>0.84</v>
      </c>
      <c r="M151" s="340"/>
    </row>
    <row r="152" spans="1:13" ht="3.75" customHeight="1" x14ac:dyDescent="0.25">
      <c r="A152" s="51"/>
      <c r="B152" s="27"/>
      <c r="C152" s="52"/>
      <c r="D152" s="25"/>
      <c r="F152" s="45"/>
      <c r="G152" s="45"/>
      <c r="H152" s="48"/>
      <c r="K152" s="53"/>
      <c r="L152" s="339"/>
      <c r="M152" s="340"/>
    </row>
    <row r="153" spans="1:13" ht="15.75" x14ac:dyDescent="0.25">
      <c r="F153" s="342" t="s">
        <v>106</v>
      </c>
      <c r="G153" s="343"/>
      <c r="H153" s="412">
        <f>+H39</f>
        <v>1</v>
      </c>
      <c r="I153" s="413"/>
      <c r="K153" s="46">
        <v>100</v>
      </c>
      <c r="L153" s="339">
        <v>0.84</v>
      </c>
      <c r="M153" s="340"/>
    </row>
    <row r="154" spans="1:13" ht="8.25" customHeight="1" x14ac:dyDescent="0.25"/>
    <row r="155" spans="1:13" x14ac:dyDescent="0.25">
      <c r="A155" s="455" t="s">
        <v>170</v>
      </c>
      <c r="B155" s="455"/>
      <c r="C155" s="455"/>
      <c r="D155" s="455"/>
      <c r="E155" s="455"/>
      <c r="F155" s="455"/>
      <c r="G155" s="455"/>
      <c r="H155" s="455"/>
      <c r="I155" s="455"/>
      <c r="J155" s="455"/>
      <c r="K155" s="455"/>
      <c r="L155" s="455"/>
      <c r="M155" s="455"/>
    </row>
    <row r="156" spans="1:13" x14ac:dyDescent="0.25">
      <c r="A156" s="381" t="s">
        <v>13</v>
      </c>
      <c r="B156" s="382"/>
      <c r="C156" s="381" t="s">
        <v>14</v>
      </c>
      <c r="D156" s="382"/>
      <c r="E156" s="381" t="s">
        <v>76</v>
      </c>
      <c r="F156" s="382"/>
      <c r="G156" s="112" t="s">
        <v>17</v>
      </c>
      <c r="H156" s="311" t="s">
        <v>16</v>
      </c>
      <c r="I156" s="312"/>
      <c r="J156" s="305" t="s">
        <v>157</v>
      </c>
      <c r="K156" s="306"/>
      <c r="L156" s="436" t="s">
        <v>159</v>
      </c>
      <c r="M156" s="437"/>
    </row>
    <row r="157" spans="1:13" x14ac:dyDescent="0.25">
      <c r="A157" s="325">
        <f t="shared" ref="A157:A170" si="0">A43</f>
        <v>0</v>
      </c>
      <c r="B157" s="326"/>
      <c r="C157" s="325">
        <f>C43</f>
        <v>0</v>
      </c>
      <c r="D157" s="326"/>
      <c r="E157" s="438">
        <f>E43</f>
        <v>0</v>
      </c>
      <c r="F157" s="439"/>
      <c r="G157" s="116">
        <f t="shared" ref="G157:H162" si="1">G43</f>
        <v>0</v>
      </c>
      <c r="H157" s="313">
        <f>H43</f>
        <v>0</v>
      </c>
      <c r="I157" s="314"/>
      <c r="J157" s="307">
        <f>J43</f>
        <v>0</v>
      </c>
      <c r="K157" s="308"/>
      <c r="L157" s="307">
        <f t="shared" ref="L157:L170" si="2">L43</f>
        <v>0</v>
      </c>
      <c r="M157" s="376"/>
    </row>
    <row r="158" spans="1:13" x14ac:dyDescent="0.25">
      <c r="A158" s="325">
        <f t="shared" si="0"/>
        <v>0</v>
      </c>
      <c r="B158" s="326"/>
      <c r="C158" s="325">
        <f t="shared" ref="C158:C170" si="3">C44</f>
        <v>0</v>
      </c>
      <c r="D158" s="326"/>
      <c r="E158" s="438">
        <f t="shared" ref="E158:E170" si="4">E44</f>
        <v>0</v>
      </c>
      <c r="F158" s="439"/>
      <c r="G158" s="116">
        <f t="shared" si="1"/>
        <v>0</v>
      </c>
      <c r="H158" s="313">
        <f t="shared" si="1"/>
        <v>0</v>
      </c>
      <c r="I158" s="314"/>
      <c r="J158" s="307">
        <f t="shared" ref="J158:J170" si="5">J44</f>
        <v>0</v>
      </c>
      <c r="K158" s="308"/>
      <c r="L158" s="307">
        <f t="shared" si="2"/>
        <v>0</v>
      </c>
      <c r="M158" s="376"/>
    </row>
    <row r="159" spans="1:13" x14ac:dyDescent="0.25">
      <c r="A159" s="325">
        <f t="shared" si="0"/>
        <v>0</v>
      </c>
      <c r="B159" s="326"/>
      <c r="C159" s="325">
        <f t="shared" si="3"/>
        <v>0</v>
      </c>
      <c r="D159" s="326"/>
      <c r="E159" s="438">
        <f t="shared" si="4"/>
        <v>0</v>
      </c>
      <c r="F159" s="439"/>
      <c r="G159" s="116">
        <f t="shared" si="1"/>
        <v>0</v>
      </c>
      <c r="H159" s="313">
        <f t="shared" si="1"/>
        <v>0</v>
      </c>
      <c r="I159" s="314"/>
      <c r="J159" s="307">
        <f t="shared" si="5"/>
        <v>0</v>
      </c>
      <c r="K159" s="308"/>
      <c r="L159" s="307">
        <f t="shared" si="2"/>
        <v>0</v>
      </c>
      <c r="M159" s="376"/>
    </row>
    <row r="160" spans="1:13" x14ac:dyDescent="0.25">
      <c r="A160" s="325">
        <f t="shared" si="0"/>
        <v>0</v>
      </c>
      <c r="B160" s="326"/>
      <c r="C160" s="325">
        <f t="shared" si="3"/>
        <v>0</v>
      </c>
      <c r="D160" s="326"/>
      <c r="E160" s="438">
        <f t="shared" si="4"/>
        <v>0</v>
      </c>
      <c r="F160" s="439"/>
      <c r="G160" s="116">
        <f t="shared" si="1"/>
        <v>0</v>
      </c>
      <c r="H160" s="313">
        <f t="shared" si="1"/>
        <v>0</v>
      </c>
      <c r="I160" s="314"/>
      <c r="J160" s="307">
        <f t="shared" si="5"/>
        <v>0</v>
      </c>
      <c r="K160" s="308"/>
      <c r="L160" s="307">
        <f t="shared" si="2"/>
        <v>0</v>
      </c>
      <c r="M160" s="376"/>
    </row>
    <row r="161" spans="1:13" x14ac:dyDescent="0.25">
      <c r="A161" s="325">
        <f t="shared" si="0"/>
        <v>0</v>
      </c>
      <c r="B161" s="326"/>
      <c r="C161" s="325">
        <f t="shared" si="3"/>
        <v>0</v>
      </c>
      <c r="D161" s="326"/>
      <c r="E161" s="438">
        <f t="shared" si="4"/>
        <v>0</v>
      </c>
      <c r="F161" s="439"/>
      <c r="G161" s="116">
        <f t="shared" si="1"/>
        <v>0</v>
      </c>
      <c r="H161" s="313">
        <f t="shared" si="1"/>
        <v>0</v>
      </c>
      <c r="I161" s="314"/>
      <c r="J161" s="307">
        <f t="shared" si="5"/>
        <v>0</v>
      </c>
      <c r="K161" s="308"/>
      <c r="L161" s="307">
        <f t="shared" si="2"/>
        <v>0</v>
      </c>
      <c r="M161" s="376"/>
    </row>
    <row r="162" spans="1:13" x14ac:dyDescent="0.25">
      <c r="A162" s="325">
        <f t="shared" si="0"/>
        <v>0</v>
      </c>
      <c r="B162" s="326"/>
      <c r="C162" s="325">
        <f t="shared" si="3"/>
        <v>0</v>
      </c>
      <c r="D162" s="326"/>
      <c r="E162" s="438">
        <f t="shared" si="4"/>
        <v>0</v>
      </c>
      <c r="F162" s="439"/>
      <c r="G162" s="116">
        <f t="shared" si="1"/>
        <v>0</v>
      </c>
      <c r="H162" s="313">
        <f t="shared" si="1"/>
        <v>0</v>
      </c>
      <c r="I162" s="314"/>
      <c r="J162" s="307">
        <f t="shared" si="5"/>
        <v>0</v>
      </c>
      <c r="K162" s="308"/>
      <c r="L162" s="307">
        <f t="shared" si="2"/>
        <v>0</v>
      </c>
      <c r="M162" s="376"/>
    </row>
    <row r="163" spans="1:13" x14ac:dyDescent="0.25">
      <c r="A163" s="325">
        <f t="shared" si="0"/>
        <v>0</v>
      </c>
      <c r="B163" s="326"/>
      <c r="C163" s="325">
        <f t="shared" si="3"/>
        <v>0</v>
      </c>
      <c r="D163" s="326"/>
      <c r="E163" s="438">
        <f t="shared" si="4"/>
        <v>0</v>
      </c>
      <c r="F163" s="439"/>
      <c r="G163" s="116">
        <f t="shared" ref="G163:H163" si="6">G49</f>
        <v>0</v>
      </c>
      <c r="H163" s="313">
        <f t="shared" si="6"/>
        <v>0</v>
      </c>
      <c r="I163" s="314"/>
      <c r="J163" s="307">
        <f t="shared" si="5"/>
        <v>0</v>
      </c>
      <c r="K163" s="308"/>
      <c r="L163" s="307">
        <f t="shared" si="2"/>
        <v>0</v>
      </c>
      <c r="M163" s="376"/>
    </row>
    <row r="164" spans="1:13" x14ac:dyDescent="0.25">
      <c r="A164" s="325">
        <f t="shared" si="0"/>
        <v>0</v>
      </c>
      <c r="B164" s="326"/>
      <c r="C164" s="325">
        <f t="shared" si="3"/>
        <v>0</v>
      </c>
      <c r="D164" s="326"/>
      <c r="E164" s="438">
        <f t="shared" si="4"/>
        <v>0</v>
      </c>
      <c r="F164" s="439"/>
      <c r="G164" s="116">
        <f t="shared" ref="G164:H164" si="7">G50</f>
        <v>0</v>
      </c>
      <c r="H164" s="313">
        <f t="shared" si="7"/>
        <v>0</v>
      </c>
      <c r="I164" s="314"/>
      <c r="J164" s="307">
        <f t="shared" si="5"/>
        <v>0</v>
      </c>
      <c r="K164" s="308"/>
      <c r="L164" s="307">
        <f t="shared" si="2"/>
        <v>0</v>
      </c>
      <c r="M164" s="376"/>
    </row>
    <row r="165" spans="1:13" x14ac:dyDescent="0.25">
      <c r="A165" s="325">
        <f t="shared" si="0"/>
        <v>0</v>
      </c>
      <c r="B165" s="326"/>
      <c r="C165" s="325">
        <f t="shared" si="3"/>
        <v>0</v>
      </c>
      <c r="D165" s="326"/>
      <c r="E165" s="438">
        <f t="shared" si="4"/>
        <v>0</v>
      </c>
      <c r="F165" s="439"/>
      <c r="G165" s="116">
        <f t="shared" ref="G165:H165" si="8">G51</f>
        <v>0</v>
      </c>
      <c r="H165" s="313">
        <f t="shared" si="8"/>
        <v>0</v>
      </c>
      <c r="I165" s="314"/>
      <c r="J165" s="307">
        <f t="shared" si="5"/>
        <v>0</v>
      </c>
      <c r="K165" s="308"/>
      <c r="L165" s="307">
        <f t="shared" si="2"/>
        <v>0</v>
      </c>
      <c r="M165" s="376"/>
    </row>
    <row r="166" spans="1:13" x14ac:dyDescent="0.25">
      <c r="A166" s="325">
        <f t="shared" si="0"/>
        <v>0</v>
      </c>
      <c r="B166" s="326"/>
      <c r="C166" s="325">
        <f t="shared" si="3"/>
        <v>0</v>
      </c>
      <c r="D166" s="326"/>
      <c r="E166" s="438">
        <f t="shared" si="4"/>
        <v>0</v>
      </c>
      <c r="F166" s="439"/>
      <c r="G166" s="116">
        <f t="shared" ref="G166:H166" si="9">G52</f>
        <v>0</v>
      </c>
      <c r="H166" s="313">
        <f t="shared" si="9"/>
        <v>0</v>
      </c>
      <c r="I166" s="314"/>
      <c r="J166" s="307">
        <f t="shared" si="5"/>
        <v>0</v>
      </c>
      <c r="K166" s="308"/>
      <c r="L166" s="307">
        <f t="shared" si="2"/>
        <v>0</v>
      </c>
      <c r="M166" s="376"/>
    </row>
    <row r="167" spans="1:13" x14ac:dyDescent="0.25">
      <c r="A167" s="325">
        <f t="shared" si="0"/>
        <v>0</v>
      </c>
      <c r="B167" s="326"/>
      <c r="C167" s="325">
        <f t="shared" si="3"/>
        <v>0</v>
      </c>
      <c r="D167" s="326"/>
      <c r="E167" s="438">
        <f t="shared" si="4"/>
        <v>0</v>
      </c>
      <c r="F167" s="439"/>
      <c r="G167" s="116">
        <f t="shared" ref="G167:H167" si="10">G53</f>
        <v>0</v>
      </c>
      <c r="H167" s="313">
        <f t="shared" si="10"/>
        <v>0</v>
      </c>
      <c r="I167" s="314"/>
      <c r="J167" s="307">
        <f t="shared" si="5"/>
        <v>0</v>
      </c>
      <c r="K167" s="308"/>
      <c r="L167" s="307">
        <f t="shared" si="2"/>
        <v>0</v>
      </c>
      <c r="M167" s="376"/>
    </row>
    <row r="168" spans="1:13" x14ac:dyDescent="0.25">
      <c r="A168" s="325">
        <f t="shared" si="0"/>
        <v>0</v>
      </c>
      <c r="B168" s="326"/>
      <c r="C168" s="325">
        <f t="shared" si="3"/>
        <v>0</v>
      </c>
      <c r="D168" s="326"/>
      <c r="E168" s="438">
        <f t="shared" si="4"/>
        <v>0</v>
      </c>
      <c r="F168" s="439"/>
      <c r="G168" s="116">
        <f t="shared" ref="G168:H168" si="11">G54</f>
        <v>0</v>
      </c>
      <c r="H168" s="313">
        <f t="shared" si="11"/>
        <v>0</v>
      </c>
      <c r="I168" s="314"/>
      <c r="J168" s="307">
        <f t="shared" si="5"/>
        <v>0</v>
      </c>
      <c r="K168" s="308"/>
      <c r="L168" s="307">
        <f t="shared" si="2"/>
        <v>0</v>
      </c>
      <c r="M168" s="376"/>
    </row>
    <row r="169" spans="1:13" x14ac:dyDescent="0.25">
      <c r="A169" s="325">
        <f t="shared" si="0"/>
        <v>0</v>
      </c>
      <c r="B169" s="326"/>
      <c r="C169" s="325">
        <f t="shared" si="3"/>
        <v>0</v>
      </c>
      <c r="D169" s="326"/>
      <c r="E169" s="438">
        <f t="shared" si="4"/>
        <v>0</v>
      </c>
      <c r="F169" s="439"/>
      <c r="G169" s="116">
        <f t="shared" ref="G169:H169" si="12">G55</f>
        <v>0</v>
      </c>
      <c r="H169" s="313">
        <f t="shared" si="12"/>
        <v>0</v>
      </c>
      <c r="I169" s="314"/>
      <c r="J169" s="307">
        <f t="shared" si="5"/>
        <v>0</v>
      </c>
      <c r="K169" s="308"/>
      <c r="L169" s="307">
        <f t="shared" si="2"/>
        <v>0</v>
      </c>
      <c r="M169" s="376"/>
    </row>
    <row r="170" spans="1:13" x14ac:dyDescent="0.25">
      <c r="A170" s="325">
        <f t="shared" si="0"/>
        <v>0</v>
      </c>
      <c r="B170" s="326"/>
      <c r="C170" s="325">
        <f t="shared" si="3"/>
        <v>0</v>
      </c>
      <c r="D170" s="326"/>
      <c r="E170" s="438">
        <f t="shared" si="4"/>
        <v>0</v>
      </c>
      <c r="F170" s="439"/>
      <c r="G170" s="116">
        <f t="shared" ref="G170:H170" si="13">G56</f>
        <v>0</v>
      </c>
      <c r="H170" s="313">
        <f t="shared" si="13"/>
        <v>0</v>
      </c>
      <c r="I170" s="314"/>
      <c r="J170" s="307">
        <f t="shared" si="5"/>
        <v>0</v>
      </c>
      <c r="K170" s="308"/>
      <c r="L170" s="307">
        <f t="shared" si="2"/>
        <v>0</v>
      </c>
      <c r="M170" s="376"/>
    </row>
    <row r="171" spans="1:13" ht="15.75" thickBot="1" x14ac:dyDescent="0.3">
      <c r="A171" s="120"/>
      <c r="B171" s="120"/>
      <c r="C171" s="120"/>
      <c r="D171" s="120"/>
      <c r="E171" s="120"/>
      <c r="F171" s="120"/>
      <c r="G171" s="120"/>
      <c r="H171" s="120"/>
      <c r="I171" s="121" t="s">
        <v>54</v>
      </c>
      <c r="J171" s="456">
        <f>SUM(J157:K170)</f>
        <v>0</v>
      </c>
      <c r="K171" s="310"/>
      <c r="L171" s="309">
        <f>SUM(L157:M170)</f>
        <v>0</v>
      </c>
      <c r="M171" s="456"/>
    </row>
    <row r="172" spans="1:13" ht="15.75" x14ac:dyDescent="0.25">
      <c r="A172" s="127" t="s">
        <v>19</v>
      </c>
      <c r="B172" s="161"/>
      <c r="C172" s="394" t="str">
        <f>propósito_prest</f>
        <v>Remodelación y/o Mejoras a la Vivienda</v>
      </c>
      <c r="D172" s="395"/>
      <c r="E172" s="395"/>
      <c r="F172" s="396"/>
      <c r="G172" s="161"/>
      <c r="H172" s="161"/>
      <c r="I172" s="161"/>
      <c r="J172" s="131"/>
      <c r="K172" s="131"/>
      <c r="L172" s="481"/>
      <c r="M172" s="481"/>
    </row>
    <row r="173" spans="1:13" ht="5.25" customHeight="1" thickBot="1" x14ac:dyDescent="0.3">
      <c r="A173" s="160"/>
      <c r="B173" s="160"/>
      <c r="C173" s="482"/>
      <c r="D173" s="482"/>
      <c r="E173" s="482"/>
      <c r="F173" s="482"/>
      <c r="G173" s="156"/>
      <c r="H173" s="157"/>
      <c r="I173" s="158"/>
      <c r="J173" s="159"/>
      <c r="K173" s="159"/>
      <c r="L173" s="479"/>
      <c r="M173" s="479"/>
    </row>
    <row r="174" spans="1:13" ht="15.75" x14ac:dyDescent="0.25">
      <c r="A174" s="132" t="s">
        <v>169</v>
      </c>
      <c r="B174" s="160"/>
      <c r="C174" s="394" t="s">
        <v>92</v>
      </c>
      <c r="D174" s="395"/>
      <c r="E174" s="395"/>
      <c r="F174" s="396"/>
      <c r="G174" s="156"/>
      <c r="H174" s="157"/>
      <c r="I174" s="158"/>
      <c r="J174" s="159"/>
      <c r="K174" s="159"/>
      <c r="L174" s="479"/>
      <c r="M174" s="479"/>
    </row>
    <row r="175" spans="1:13" ht="6" customHeight="1" x14ac:dyDescent="0.25">
      <c r="A175" s="480"/>
      <c r="B175" s="480"/>
      <c r="C175" s="480"/>
      <c r="D175" s="480"/>
      <c r="E175" s="480"/>
      <c r="F175" s="480"/>
      <c r="G175" s="480"/>
      <c r="H175" s="480"/>
      <c r="I175" s="480"/>
      <c r="J175" s="131"/>
      <c r="K175" s="131"/>
      <c r="L175" s="481"/>
      <c r="M175" s="481"/>
    </row>
    <row r="176" spans="1:13" x14ac:dyDescent="0.25">
      <c r="A176" s="455" t="s">
        <v>164</v>
      </c>
      <c r="B176" s="455"/>
      <c r="C176" s="455"/>
      <c r="D176" s="455"/>
      <c r="E176" s="455"/>
      <c r="F176" s="455"/>
      <c r="G176" s="455"/>
      <c r="H176" s="455"/>
      <c r="I176" s="455"/>
      <c r="J176" s="455"/>
      <c r="K176" s="455"/>
      <c r="L176" s="455"/>
      <c r="M176" s="455"/>
    </row>
    <row r="177" spans="1:13" x14ac:dyDescent="0.25">
      <c r="A177" s="410" t="s">
        <v>13</v>
      </c>
      <c r="B177" s="411"/>
      <c r="C177" s="381" t="s">
        <v>14</v>
      </c>
      <c r="D177" s="382"/>
      <c r="E177" s="381" t="s">
        <v>76</v>
      </c>
      <c r="F177" s="382"/>
      <c r="G177" s="112" t="s">
        <v>17</v>
      </c>
      <c r="H177" s="311" t="s">
        <v>16</v>
      </c>
      <c r="I177" s="312"/>
      <c r="J177" s="113" t="s">
        <v>158</v>
      </c>
      <c r="K177" s="114" t="s">
        <v>157</v>
      </c>
      <c r="L177" s="436" t="s">
        <v>159</v>
      </c>
      <c r="M177" s="454"/>
    </row>
    <row r="178" spans="1:13" x14ac:dyDescent="0.25">
      <c r="A178" s="319">
        <f>A64</f>
        <v>0</v>
      </c>
      <c r="B178" s="320"/>
      <c r="C178" s="319">
        <f>C64</f>
        <v>0</v>
      </c>
      <c r="D178" s="320"/>
      <c r="E178" s="321">
        <f>E64</f>
        <v>0</v>
      </c>
      <c r="F178" s="322"/>
      <c r="G178" s="115">
        <f t="shared" ref="G178:L178" si="14">G64</f>
        <v>0</v>
      </c>
      <c r="H178" s="313">
        <f>H64</f>
        <v>0</v>
      </c>
      <c r="I178" s="314"/>
      <c r="J178" s="146">
        <f t="shared" si="14"/>
        <v>0</v>
      </c>
      <c r="K178" s="147">
        <f t="shared" si="14"/>
        <v>0</v>
      </c>
      <c r="L178" s="323">
        <f t="shared" si="14"/>
        <v>0</v>
      </c>
      <c r="M178" s="324"/>
    </row>
    <row r="179" spans="1:13" x14ac:dyDescent="0.25">
      <c r="A179" s="319">
        <f t="shared" ref="A179:A187" si="15">A65</f>
        <v>0</v>
      </c>
      <c r="B179" s="320"/>
      <c r="C179" s="319">
        <f t="shared" ref="C179:C187" si="16">C65</f>
        <v>0</v>
      </c>
      <c r="D179" s="320"/>
      <c r="E179" s="321">
        <f t="shared" ref="E179:E187" si="17">E65</f>
        <v>0</v>
      </c>
      <c r="F179" s="322"/>
      <c r="G179" s="115">
        <f t="shared" ref="G179:H179" si="18">G65</f>
        <v>0</v>
      </c>
      <c r="H179" s="313">
        <f t="shared" si="18"/>
        <v>0</v>
      </c>
      <c r="I179" s="314"/>
      <c r="J179" s="222">
        <f t="shared" ref="J179:L179" si="19">J65</f>
        <v>0</v>
      </c>
      <c r="K179" s="147">
        <f t="shared" si="19"/>
        <v>0</v>
      </c>
      <c r="L179" s="323">
        <f t="shared" si="19"/>
        <v>0</v>
      </c>
      <c r="M179" s="324"/>
    </row>
    <row r="180" spans="1:13" x14ac:dyDescent="0.25">
      <c r="A180" s="319">
        <f t="shared" si="15"/>
        <v>0</v>
      </c>
      <c r="B180" s="320"/>
      <c r="C180" s="319">
        <f t="shared" si="16"/>
        <v>0</v>
      </c>
      <c r="D180" s="320"/>
      <c r="E180" s="321">
        <f t="shared" si="17"/>
        <v>0</v>
      </c>
      <c r="F180" s="322"/>
      <c r="G180" s="115">
        <f t="shared" ref="G180:H180" si="20">G66</f>
        <v>0</v>
      </c>
      <c r="H180" s="313">
        <f t="shared" si="20"/>
        <v>0</v>
      </c>
      <c r="I180" s="314"/>
      <c r="J180" s="222">
        <f t="shared" ref="J180:L180" si="21">J66</f>
        <v>0</v>
      </c>
      <c r="K180" s="147">
        <f t="shared" si="21"/>
        <v>0</v>
      </c>
      <c r="L180" s="323">
        <f t="shared" si="21"/>
        <v>0</v>
      </c>
      <c r="M180" s="324"/>
    </row>
    <row r="181" spans="1:13" x14ac:dyDescent="0.25">
      <c r="A181" s="319">
        <f t="shared" si="15"/>
        <v>0</v>
      </c>
      <c r="B181" s="320"/>
      <c r="C181" s="319">
        <f t="shared" si="16"/>
        <v>0</v>
      </c>
      <c r="D181" s="320"/>
      <c r="E181" s="321">
        <f t="shared" si="17"/>
        <v>0</v>
      </c>
      <c r="F181" s="322"/>
      <c r="G181" s="115">
        <f t="shared" ref="G181:H181" si="22">G67</f>
        <v>0</v>
      </c>
      <c r="H181" s="313">
        <f t="shared" si="22"/>
        <v>0</v>
      </c>
      <c r="I181" s="314"/>
      <c r="J181" s="223">
        <f t="shared" ref="J181:L181" si="23">J67</f>
        <v>0</v>
      </c>
      <c r="K181" s="147">
        <f t="shared" si="23"/>
        <v>0</v>
      </c>
      <c r="L181" s="323">
        <f t="shared" si="23"/>
        <v>0</v>
      </c>
      <c r="M181" s="324"/>
    </row>
    <row r="182" spans="1:13" x14ac:dyDescent="0.25">
      <c r="A182" s="319">
        <f t="shared" si="15"/>
        <v>0</v>
      </c>
      <c r="B182" s="320"/>
      <c r="C182" s="319">
        <f t="shared" si="16"/>
        <v>0</v>
      </c>
      <c r="D182" s="320"/>
      <c r="E182" s="321">
        <f t="shared" si="17"/>
        <v>0</v>
      </c>
      <c r="F182" s="322"/>
      <c r="G182" s="115">
        <f t="shared" ref="G182:H182" si="24">G68</f>
        <v>0</v>
      </c>
      <c r="H182" s="313">
        <f t="shared" si="24"/>
        <v>0</v>
      </c>
      <c r="I182" s="314"/>
      <c r="J182" s="223">
        <f t="shared" ref="J182:L182" si="25">J68</f>
        <v>0</v>
      </c>
      <c r="K182" s="147">
        <f t="shared" si="25"/>
        <v>0</v>
      </c>
      <c r="L182" s="323">
        <f t="shared" si="25"/>
        <v>0</v>
      </c>
      <c r="M182" s="324"/>
    </row>
    <row r="183" spans="1:13" x14ac:dyDescent="0.25">
      <c r="A183" s="319">
        <f t="shared" si="15"/>
        <v>0</v>
      </c>
      <c r="B183" s="320"/>
      <c r="C183" s="319">
        <f t="shared" si="16"/>
        <v>0</v>
      </c>
      <c r="D183" s="320"/>
      <c r="E183" s="321">
        <f t="shared" si="17"/>
        <v>0</v>
      </c>
      <c r="F183" s="322"/>
      <c r="G183" s="115">
        <f t="shared" ref="G183:H183" si="26">G69</f>
        <v>0</v>
      </c>
      <c r="H183" s="313">
        <f t="shared" si="26"/>
        <v>0</v>
      </c>
      <c r="I183" s="314"/>
      <c r="J183" s="223">
        <f t="shared" ref="J183:L183" si="27">J69</f>
        <v>0</v>
      </c>
      <c r="K183" s="147">
        <f t="shared" si="27"/>
        <v>0</v>
      </c>
      <c r="L183" s="323">
        <f t="shared" si="27"/>
        <v>0</v>
      </c>
      <c r="M183" s="324"/>
    </row>
    <row r="184" spans="1:13" x14ac:dyDescent="0.25">
      <c r="A184" s="319">
        <f t="shared" si="15"/>
        <v>0</v>
      </c>
      <c r="B184" s="320"/>
      <c r="C184" s="319">
        <f t="shared" si="16"/>
        <v>0</v>
      </c>
      <c r="D184" s="320"/>
      <c r="E184" s="321">
        <f t="shared" si="17"/>
        <v>0</v>
      </c>
      <c r="F184" s="322"/>
      <c r="G184" s="115">
        <f t="shared" ref="G184:H184" si="28">G70</f>
        <v>0</v>
      </c>
      <c r="H184" s="313">
        <f t="shared" si="28"/>
        <v>0</v>
      </c>
      <c r="I184" s="314"/>
      <c r="J184" s="223">
        <f t="shared" ref="J184:L184" si="29">J70</f>
        <v>0</v>
      </c>
      <c r="K184" s="147">
        <f t="shared" si="29"/>
        <v>0</v>
      </c>
      <c r="L184" s="323">
        <f t="shared" si="29"/>
        <v>0</v>
      </c>
      <c r="M184" s="324"/>
    </row>
    <row r="185" spans="1:13" x14ac:dyDescent="0.25">
      <c r="A185" s="319">
        <f t="shared" si="15"/>
        <v>0</v>
      </c>
      <c r="B185" s="320"/>
      <c r="C185" s="319">
        <f t="shared" si="16"/>
        <v>0</v>
      </c>
      <c r="D185" s="320"/>
      <c r="E185" s="321">
        <f t="shared" si="17"/>
        <v>0</v>
      </c>
      <c r="F185" s="322"/>
      <c r="G185" s="115">
        <f t="shared" ref="G185:H185" si="30">G71</f>
        <v>0</v>
      </c>
      <c r="H185" s="313">
        <f t="shared" si="30"/>
        <v>0</v>
      </c>
      <c r="I185" s="314"/>
      <c r="J185" s="223">
        <f t="shared" ref="J185:L185" si="31">J71</f>
        <v>0</v>
      </c>
      <c r="K185" s="147">
        <f t="shared" si="31"/>
        <v>0</v>
      </c>
      <c r="L185" s="323">
        <f t="shared" si="31"/>
        <v>0</v>
      </c>
      <c r="M185" s="324"/>
    </row>
    <row r="186" spans="1:13" x14ac:dyDescent="0.25">
      <c r="A186" s="319">
        <f t="shared" si="15"/>
        <v>0</v>
      </c>
      <c r="B186" s="320"/>
      <c r="C186" s="319">
        <f t="shared" si="16"/>
        <v>0</v>
      </c>
      <c r="D186" s="320"/>
      <c r="E186" s="321">
        <f t="shared" si="17"/>
        <v>0</v>
      </c>
      <c r="F186" s="322"/>
      <c r="G186" s="115">
        <f t="shared" ref="G186:H186" si="32">G72</f>
        <v>0</v>
      </c>
      <c r="H186" s="313">
        <f t="shared" si="32"/>
        <v>0</v>
      </c>
      <c r="I186" s="314"/>
      <c r="J186" s="223">
        <f t="shared" ref="J186:L186" si="33">J72</f>
        <v>0</v>
      </c>
      <c r="K186" s="147">
        <f t="shared" si="33"/>
        <v>0</v>
      </c>
      <c r="L186" s="323">
        <f t="shared" si="33"/>
        <v>0</v>
      </c>
      <c r="M186" s="324"/>
    </row>
    <row r="187" spans="1:13" x14ac:dyDescent="0.25">
      <c r="A187" s="319">
        <f t="shared" si="15"/>
        <v>0</v>
      </c>
      <c r="B187" s="320"/>
      <c r="C187" s="319">
        <f t="shared" si="16"/>
        <v>0</v>
      </c>
      <c r="D187" s="320"/>
      <c r="E187" s="321">
        <f t="shared" si="17"/>
        <v>0</v>
      </c>
      <c r="F187" s="322"/>
      <c r="G187" s="115">
        <f t="shared" ref="G187:H187" si="34">G73</f>
        <v>0</v>
      </c>
      <c r="H187" s="313">
        <f t="shared" si="34"/>
        <v>0</v>
      </c>
      <c r="I187" s="314"/>
      <c r="J187" s="223">
        <f t="shared" ref="J187:L187" si="35">J73</f>
        <v>0</v>
      </c>
      <c r="K187" s="147">
        <f t="shared" si="35"/>
        <v>0</v>
      </c>
      <c r="L187" s="323">
        <f t="shared" si="35"/>
        <v>0</v>
      </c>
      <c r="M187" s="324"/>
    </row>
    <row r="188" spans="1:13" x14ac:dyDescent="0.25">
      <c r="A188" s="120"/>
      <c r="B188" s="120"/>
      <c r="C188" s="120"/>
      <c r="D188" s="120"/>
      <c r="E188" s="120"/>
      <c r="F188" s="120"/>
      <c r="G188" s="120"/>
      <c r="H188" s="120"/>
      <c r="I188" s="121" t="s">
        <v>54</v>
      </c>
      <c r="J188" s="146">
        <f>SUM(J178:J187)</f>
        <v>0</v>
      </c>
      <c r="K188" s="146">
        <f>SUM(K178:K187)</f>
        <v>0</v>
      </c>
      <c r="L188" s="309">
        <f>SUM(L178:M187)</f>
        <v>0</v>
      </c>
      <c r="M188" s="456"/>
    </row>
    <row r="189" spans="1:13" ht="4.5" customHeight="1" x14ac:dyDescent="0.25">
      <c r="A189" s="120"/>
      <c r="B189" s="120"/>
      <c r="C189" s="120"/>
      <c r="D189" s="120"/>
      <c r="E189" s="120"/>
      <c r="F189" s="120"/>
      <c r="G189" s="120"/>
      <c r="H189" s="120"/>
      <c r="I189" s="121"/>
      <c r="J189" s="131"/>
      <c r="K189" s="131"/>
      <c r="L189" s="131"/>
      <c r="M189" s="131"/>
    </row>
    <row r="190" spans="1:13" ht="15.75" x14ac:dyDescent="0.25">
      <c r="A190" s="129" t="s">
        <v>137</v>
      </c>
      <c r="B190" s="458">
        <f ca="1">B76</f>
        <v>0</v>
      </c>
      <c r="C190" s="459"/>
      <c r="D190" s="15"/>
      <c r="E190" s="460" t="s">
        <v>166</v>
      </c>
      <c r="F190" s="461"/>
      <c r="G190" s="461"/>
      <c r="H190" s="173">
        <f>H76</f>
        <v>0</v>
      </c>
      <c r="I190" s="15"/>
      <c r="J190" s="134" t="s">
        <v>7</v>
      </c>
      <c r="K190" s="165" t="e">
        <f>K76</f>
        <v>#NUM!</v>
      </c>
      <c r="L190" s="15"/>
      <c r="M190" s="15"/>
    </row>
    <row r="191" spans="1:13" ht="2.25" customHeight="1" x14ac:dyDescent="0.25">
      <c r="A191" s="15"/>
      <c r="B191" s="15"/>
      <c r="C191" s="15"/>
      <c r="D191" s="15"/>
      <c r="E191" s="15"/>
      <c r="F191" s="15"/>
      <c r="G191" s="15"/>
      <c r="H191" s="17"/>
      <c r="I191" s="15"/>
      <c r="J191" s="15"/>
      <c r="K191" s="166"/>
      <c r="L191" s="15"/>
      <c r="M191" s="15"/>
    </row>
    <row r="192" spans="1:13" ht="15.75" x14ac:dyDescent="0.25">
      <c r="A192" s="129" t="s">
        <v>164</v>
      </c>
      <c r="B192" s="458">
        <f>B78</f>
        <v>0</v>
      </c>
      <c r="C192" s="459"/>
      <c r="D192" s="15"/>
      <c r="E192" s="460" t="s">
        <v>167</v>
      </c>
      <c r="F192" s="461"/>
      <c r="G192" s="461"/>
      <c r="H192" s="175" t="e">
        <f>H78</f>
        <v>#NUM!</v>
      </c>
      <c r="I192" s="15"/>
      <c r="J192" s="134" t="s">
        <v>172</v>
      </c>
      <c r="K192" s="165" t="e">
        <f>K78</f>
        <v>#DIV/0!</v>
      </c>
      <c r="L192" s="15"/>
      <c r="M192" s="15"/>
    </row>
    <row r="193" spans="1:13" ht="3.75" customHeight="1" x14ac:dyDescent="0.25">
      <c r="A193" s="15"/>
      <c r="B193" s="15"/>
      <c r="C193" s="15"/>
      <c r="D193" s="15"/>
      <c r="E193" s="15"/>
      <c r="F193" s="15"/>
      <c r="G193" s="15"/>
      <c r="H193" s="174"/>
      <c r="I193" s="15"/>
      <c r="J193" s="15"/>
      <c r="K193" s="166"/>
      <c r="L193" s="15"/>
      <c r="M193" s="15"/>
    </row>
    <row r="194" spans="1:13" ht="15.75" x14ac:dyDescent="0.25">
      <c r="A194" s="129" t="s">
        <v>165</v>
      </c>
      <c r="B194" s="458">
        <f ca="1">B80</f>
        <v>0</v>
      </c>
      <c r="C194" s="459"/>
      <c r="D194" s="15"/>
      <c r="E194" s="462" t="s">
        <v>168</v>
      </c>
      <c r="F194" s="463"/>
      <c r="G194" s="464"/>
      <c r="H194" s="173" t="e">
        <f>H80</f>
        <v>#NUM!</v>
      </c>
      <c r="I194" s="15"/>
      <c r="J194" s="134" t="s">
        <v>173</v>
      </c>
      <c r="K194" s="165" t="e">
        <f>K80</f>
        <v>#NUM!</v>
      </c>
      <c r="L194" s="15"/>
      <c r="M194" s="15"/>
    </row>
    <row r="196" spans="1:13" ht="15.75" x14ac:dyDescent="0.25">
      <c r="A196" s="467" t="s">
        <v>58</v>
      </c>
      <c r="B196" s="468"/>
      <c r="C196" s="468"/>
      <c r="D196" s="468"/>
      <c r="E196" s="468"/>
      <c r="F196" s="468"/>
      <c r="G196" s="468"/>
      <c r="H196" s="468"/>
      <c r="I196" s="468"/>
      <c r="J196" s="468"/>
      <c r="K196" s="468"/>
      <c r="L196" s="468"/>
      <c r="M196" s="468"/>
    </row>
    <row r="198" spans="1:13" x14ac:dyDescent="0.25">
      <c r="A198" s="54"/>
      <c r="D198" s="55"/>
      <c r="E198" s="56"/>
      <c r="G198" s="57"/>
      <c r="J198" s="58"/>
      <c r="K198" s="58"/>
      <c r="L198" s="59"/>
      <c r="M198" s="57"/>
    </row>
    <row r="199" spans="1:13" x14ac:dyDescent="0.25">
      <c r="A199" s="54"/>
      <c r="D199" s="55"/>
      <c r="E199" s="56"/>
      <c r="G199" s="57"/>
      <c r="J199" s="58"/>
      <c r="K199" s="58"/>
      <c r="L199" s="59"/>
      <c r="M199" s="57"/>
    </row>
    <row r="200" spans="1:13" ht="4.5" customHeight="1" x14ac:dyDescent="0.25">
      <c r="A200" s="54"/>
      <c r="D200" s="55"/>
      <c r="E200" s="56"/>
      <c r="G200" s="57"/>
      <c r="J200" s="58"/>
      <c r="K200" s="58"/>
      <c r="L200" s="59"/>
      <c r="M200" s="57"/>
    </row>
    <row r="201" spans="1:13" x14ac:dyDescent="0.25">
      <c r="A201" s="54"/>
      <c r="D201" s="55"/>
      <c r="E201" s="56"/>
      <c r="G201" s="57"/>
      <c r="J201" s="58"/>
      <c r="K201" s="58"/>
      <c r="L201" s="59"/>
      <c r="M201" s="57"/>
    </row>
    <row r="202" spans="1:13" x14ac:dyDescent="0.25">
      <c r="L202" s="59"/>
    </row>
    <row r="203" spans="1:13" ht="15.75" x14ac:dyDescent="0.25">
      <c r="A203" s="17" t="s">
        <v>57</v>
      </c>
      <c r="B203" s="428">
        <f>+B89</f>
        <v>0</v>
      </c>
      <c r="C203" s="471"/>
      <c r="D203" s="471"/>
      <c r="E203" s="471"/>
      <c r="F203" s="471"/>
      <c r="G203" s="471"/>
      <c r="H203" s="471"/>
      <c r="I203" s="471"/>
      <c r="J203" s="471"/>
      <c r="K203" s="471"/>
      <c r="L203" s="471"/>
      <c r="M203" s="471"/>
    </row>
    <row r="204" spans="1:13" ht="6" customHeight="1" x14ac:dyDescent="0.25"/>
    <row r="205" spans="1:13" ht="14.25" customHeight="1" x14ac:dyDescent="0.25">
      <c r="A205" s="469" t="s">
        <v>86</v>
      </c>
      <c r="B205" s="470"/>
      <c r="C205" s="470"/>
      <c r="D205" s="470"/>
      <c r="E205" s="470"/>
      <c r="F205" s="470"/>
      <c r="G205" s="470"/>
      <c r="H205" s="470"/>
      <c r="I205" s="470"/>
      <c r="J205" s="470"/>
      <c r="K205" s="470"/>
      <c r="L205" s="470"/>
      <c r="M205" s="470"/>
    </row>
    <row r="206" spans="1:13" ht="6" customHeight="1" x14ac:dyDescent="0.25"/>
    <row r="207" spans="1:13" ht="15.75" x14ac:dyDescent="0.25">
      <c r="A207" s="129" t="s">
        <v>171</v>
      </c>
      <c r="B207" s="442"/>
      <c r="C207" s="442"/>
      <c r="D207" s="465" t="s">
        <v>15</v>
      </c>
      <c r="E207" s="465"/>
      <c r="F207" s="130"/>
      <c r="G207" s="465" t="s">
        <v>59</v>
      </c>
      <c r="H207" s="465"/>
      <c r="J207" s="129" t="s">
        <v>53</v>
      </c>
      <c r="L207" s="460" t="s">
        <v>163</v>
      </c>
      <c r="M207" s="461"/>
    </row>
    <row r="208" spans="1:13" ht="15.75" x14ac:dyDescent="0.25">
      <c r="A208" s="133">
        <f>A94</f>
        <v>0</v>
      </c>
      <c r="B208" s="443"/>
      <c r="C208" s="443"/>
      <c r="D208" s="466" t="e">
        <f>D94</f>
        <v>#NUM!</v>
      </c>
      <c r="E208" s="466"/>
      <c r="F208" s="130"/>
      <c r="G208" s="474">
        <f>G94</f>
        <v>7.0000000000000007E-2</v>
      </c>
      <c r="H208" s="474"/>
      <c r="J208" s="137">
        <f>J94</f>
        <v>0</v>
      </c>
      <c r="L208" s="472">
        <f>L94</f>
        <v>0</v>
      </c>
      <c r="M208" s="473"/>
    </row>
    <row r="209" spans="1:13" ht="15.75" x14ac:dyDescent="0.25">
      <c r="A209" s="130"/>
      <c r="B209" s="444"/>
      <c r="C209" s="444"/>
      <c r="D209" s="128"/>
      <c r="E209" s="128"/>
      <c r="F209" s="130"/>
      <c r="G209" s="443"/>
      <c r="H209" s="443"/>
    </row>
    <row r="210" spans="1:13" x14ac:dyDescent="0.25">
      <c r="A210" s="358" t="s">
        <v>176</v>
      </c>
      <c r="B210" s="358"/>
      <c r="C210" s="358"/>
      <c r="D210" s="358"/>
      <c r="E210" s="358"/>
      <c r="F210" s="358"/>
      <c r="G210" s="358"/>
      <c r="H210" s="358"/>
      <c r="I210" s="358"/>
      <c r="J210" s="358"/>
      <c r="K210" s="358"/>
      <c r="L210" s="358"/>
      <c r="M210" s="358"/>
    </row>
    <row r="211" spans="1:13" ht="18" customHeight="1" x14ac:dyDescent="0.25">
      <c r="A211" s="359" t="s">
        <v>177</v>
      </c>
      <c r="B211" s="360"/>
      <c r="C211" s="365"/>
      <c r="D211" s="366"/>
      <c r="E211" s="366"/>
      <c r="F211" s="366"/>
      <c r="G211" s="366"/>
      <c r="H211" s="366"/>
      <c r="I211" s="366"/>
      <c r="J211" s="366"/>
      <c r="K211" s="366"/>
      <c r="L211" s="366"/>
      <c r="M211" s="366"/>
    </row>
    <row r="212" spans="1:13" ht="18" customHeight="1" x14ac:dyDescent="0.25">
      <c r="A212" s="361"/>
      <c r="B212" s="362"/>
      <c r="C212" s="365" t="str">
        <f t="shared" ref="C212" si="36">C98</f>
        <v>Refi #09-0101-</v>
      </c>
      <c r="D212" s="366"/>
      <c r="E212" s="366"/>
      <c r="F212" s="366"/>
      <c r="G212" s="366"/>
      <c r="H212" s="366"/>
      <c r="I212" s="366"/>
      <c r="J212" s="366"/>
      <c r="K212" s="366"/>
      <c r="L212" s="366"/>
      <c r="M212" s="366"/>
    </row>
    <row r="213" spans="1:13" ht="18" customHeight="1" x14ac:dyDescent="0.25">
      <c r="A213" s="361"/>
      <c r="B213" s="362"/>
      <c r="C213" s="365"/>
      <c r="D213" s="366"/>
      <c r="E213" s="366"/>
      <c r="F213" s="366"/>
      <c r="G213" s="366"/>
      <c r="H213" s="366"/>
      <c r="I213" s="366"/>
      <c r="J213" s="366"/>
      <c r="K213" s="366"/>
      <c r="L213" s="366"/>
      <c r="M213" s="366"/>
    </row>
    <row r="214" spans="1:13" ht="16.5" thickBot="1" x14ac:dyDescent="0.3">
      <c r="A214" s="363"/>
      <c r="B214" s="364"/>
      <c r="C214" s="365"/>
      <c r="D214" s="366"/>
      <c r="E214" s="366"/>
      <c r="F214" s="366"/>
      <c r="G214" s="366"/>
      <c r="H214" s="366"/>
      <c r="I214" s="366"/>
      <c r="J214" s="366"/>
      <c r="K214" s="366"/>
      <c r="L214" s="366"/>
      <c r="M214" s="366"/>
    </row>
    <row r="215" spans="1:13" ht="15.75" x14ac:dyDescent="0.25">
      <c r="A215" s="367" t="s">
        <v>178</v>
      </c>
      <c r="B215" s="368"/>
      <c r="C215" s="365"/>
      <c r="D215" s="366"/>
      <c r="E215" s="366"/>
      <c r="F215" s="366"/>
      <c r="G215" s="366"/>
      <c r="H215" s="366"/>
      <c r="I215" s="366"/>
      <c r="J215" s="366"/>
      <c r="K215" s="366"/>
      <c r="L215" s="366"/>
      <c r="M215" s="366"/>
    </row>
    <row r="216" spans="1:13" ht="15.75" x14ac:dyDescent="0.25">
      <c r="A216" s="369"/>
      <c r="B216" s="370"/>
      <c r="C216" s="365"/>
      <c r="D216" s="366"/>
      <c r="E216" s="366"/>
      <c r="F216" s="366"/>
      <c r="G216" s="366"/>
      <c r="H216" s="366"/>
      <c r="I216" s="366"/>
      <c r="J216" s="366"/>
      <c r="K216" s="366"/>
      <c r="L216" s="366"/>
      <c r="M216" s="366"/>
    </row>
    <row r="217" spans="1:13" ht="15.75" x14ac:dyDescent="0.25">
      <c r="A217" s="369"/>
      <c r="B217" s="370"/>
      <c r="C217" s="365"/>
      <c r="D217" s="366"/>
      <c r="E217" s="366"/>
      <c r="F217" s="366"/>
      <c r="G217" s="366"/>
      <c r="H217" s="366"/>
      <c r="I217" s="366"/>
      <c r="J217" s="366"/>
      <c r="K217" s="366"/>
      <c r="L217" s="366"/>
      <c r="M217" s="366"/>
    </row>
    <row r="218" spans="1:13" ht="16.5" thickBot="1" x14ac:dyDescent="0.3">
      <c r="A218" s="371"/>
      <c r="B218" s="372"/>
      <c r="C218" s="365"/>
      <c r="D218" s="366"/>
      <c r="E218" s="366"/>
      <c r="F218" s="366"/>
      <c r="G218" s="366"/>
      <c r="H218" s="366"/>
      <c r="I218" s="366"/>
      <c r="J218" s="366"/>
      <c r="K218" s="366"/>
      <c r="L218" s="366"/>
      <c r="M218" s="366"/>
    </row>
    <row r="219" spans="1:13" ht="15.75" x14ac:dyDescent="0.25">
      <c r="A219" s="162"/>
      <c r="B219" s="162"/>
      <c r="C219" s="48"/>
      <c r="D219" s="48"/>
      <c r="E219" s="48"/>
      <c r="F219" s="48"/>
      <c r="G219" s="48"/>
      <c r="H219" s="48"/>
      <c r="I219" s="48"/>
      <c r="J219" s="48"/>
      <c r="K219" s="48"/>
      <c r="L219" s="48"/>
      <c r="M219" s="48"/>
    </row>
    <row r="220" spans="1:13" ht="15.75" x14ac:dyDescent="0.25">
      <c r="A220" s="329" t="s">
        <v>144</v>
      </c>
      <c r="B220" s="373"/>
      <c r="C220" s="355">
        <f>C106:D106</f>
        <v>0</v>
      </c>
      <c r="D220" s="336"/>
      <c r="E220" s="374" t="s">
        <v>145</v>
      </c>
      <c r="F220" s="375"/>
      <c r="G220" s="375"/>
      <c r="H220" s="148"/>
      <c r="I220" s="149"/>
      <c r="J220" s="104" t="s">
        <v>146</v>
      </c>
      <c r="K220" s="142"/>
      <c r="L220" s="356">
        <f>L106</f>
        <v>0</v>
      </c>
      <c r="M220" s="357"/>
    </row>
    <row r="222" spans="1:13" ht="15.75" x14ac:dyDescent="0.25">
      <c r="A222" s="329" t="s">
        <v>85</v>
      </c>
      <c r="B222" s="373"/>
      <c r="C222" s="355" t="str">
        <f>C108:D108</f>
        <v>Ana E. Boyd</v>
      </c>
      <c r="D222" s="336"/>
      <c r="E222" s="374" t="s">
        <v>175</v>
      </c>
      <c r="F222" s="375"/>
      <c r="G222" s="375"/>
      <c r="H222" s="150"/>
      <c r="I222" s="151"/>
      <c r="J222" s="104" t="s">
        <v>174</v>
      </c>
      <c r="K222" s="142"/>
      <c r="L222" s="356"/>
      <c r="M222" s="357"/>
    </row>
  </sheetData>
  <sheetProtection algorithmName="SHA-512" hashValue="PoYr2U4ha69EgY53SNZOWzzcCyEZezPQCpgn8kiYm0aejRAA64xZbVNvsAq3+9/azVeq3sjkjKmxNkSkQ4Yv8g==" saltValue="XMT/VpFVR9+C8sVMEQp8Hw==" spinCount="100000" sheet="1" objects="1" scenarios="1" selectLockedCells="1" selectUnlockedCells="1"/>
  <protectedRanges>
    <protectedRange sqref="H108 C106 C108 H106 H222 C220 C222 H220" name="Rango3"/>
    <protectedRange sqref="B84:K87 B198:K201" name="Rango2"/>
    <protectedRange sqref="B89:B90 B203" name="Rango4"/>
    <protectedRange sqref="L50 L49:M49 L51:M56 A49:K56 A173:F173 B172 G172:M175 A175:F175 B174 N49:N56 H43:H47 J64:M73 L43:N48 J43:J47 H48:K48 H68 H70 H72 H69:I69 H71:I71 H73:I73 A43:G48 H64:H65 H66:I67 A64:G73 A157:H170 J157:J170 L157:M170 A178:H187 J178:M187" name="Rango5"/>
    <protectedRange sqref="C97:N104 C211:M219" name="Rango3_1"/>
  </protectedRanges>
  <mergeCells count="559">
    <mergeCell ref="L148:M148"/>
    <mergeCell ref="L150:M150"/>
    <mergeCell ref="L152:M152"/>
    <mergeCell ref="H185:I185"/>
    <mergeCell ref="H186:I186"/>
    <mergeCell ref="H187:I187"/>
    <mergeCell ref="L30:M30"/>
    <mergeCell ref="L32:M32"/>
    <mergeCell ref="L34:M34"/>
    <mergeCell ref="L36:M36"/>
    <mergeCell ref="L38:M38"/>
    <mergeCell ref="H177:I177"/>
    <mergeCell ref="H178:I178"/>
    <mergeCell ref="L185:M185"/>
    <mergeCell ref="L186:M186"/>
    <mergeCell ref="L187:M187"/>
    <mergeCell ref="L172:M172"/>
    <mergeCell ref="H168:I168"/>
    <mergeCell ref="H160:I160"/>
    <mergeCell ref="L106:M106"/>
    <mergeCell ref="H73:I73"/>
    <mergeCell ref="L57:M57"/>
    <mergeCell ref="K124:L124"/>
    <mergeCell ref="G124:H124"/>
    <mergeCell ref="J56:K56"/>
    <mergeCell ref="A185:B185"/>
    <mergeCell ref="C185:D185"/>
    <mergeCell ref="E185:F185"/>
    <mergeCell ref="A186:B186"/>
    <mergeCell ref="C186:D186"/>
    <mergeCell ref="E186:F186"/>
    <mergeCell ref="C182:D182"/>
    <mergeCell ref="E182:F182"/>
    <mergeCell ref="H179:I179"/>
    <mergeCell ref="H180:I180"/>
    <mergeCell ref="H181:I181"/>
    <mergeCell ref="C173:D173"/>
    <mergeCell ref="E173:F173"/>
    <mergeCell ref="C165:D165"/>
    <mergeCell ref="E165:F165"/>
    <mergeCell ref="A168:B168"/>
    <mergeCell ref="C168:D168"/>
    <mergeCell ref="E168:F168"/>
    <mergeCell ref="C160:D160"/>
    <mergeCell ref="E160:F160"/>
    <mergeCell ref="C164:D164"/>
    <mergeCell ref="E164:F164"/>
    <mergeCell ref="C159:D159"/>
    <mergeCell ref="L182:M182"/>
    <mergeCell ref="A183:B183"/>
    <mergeCell ref="C183:D183"/>
    <mergeCell ref="E183:F183"/>
    <mergeCell ref="L183:M183"/>
    <mergeCell ref="C184:D184"/>
    <mergeCell ref="E184:F184"/>
    <mergeCell ref="L184:M184"/>
    <mergeCell ref="A182:B182"/>
    <mergeCell ref="H182:I182"/>
    <mergeCell ref="H183:I183"/>
    <mergeCell ref="L144:M144"/>
    <mergeCell ref="L146:M146"/>
    <mergeCell ref="A187:B187"/>
    <mergeCell ref="C187:D187"/>
    <mergeCell ref="E187:F187"/>
    <mergeCell ref="B209:C209"/>
    <mergeCell ref="G209:H209"/>
    <mergeCell ref="L188:M188"/>
    <mergeCell ref="B190:C190"/>
    <mergeCell ref="E190:G190"/>
    <mergeCell ref="B192:C192"/>
    <mergeCell ref="E192:G192"/>
    <mergeCell ref="B194:C194"/>
    <mergeCell ref="E194:G194"/>
    <mergeCell ref="A196:M196"/>
    <mergeCell ref="A205:M205"/>
    <mergeCell ref="B203:M203"/>
    <mergeCell ref="B207:C207"/>
    <mergeCell ref="D207:E207"/>
    <mergeCell ref="G207:H207"/>
    <mergeCell ref="B208:C208"/>
    <mergeCell ref="D208:E208"/>
    <mergeCell ref="G208:H208"/>
    <mergeCell ref="L207:M207"/>
    <mergeCell ref="L208:M208"/>
    <mergeCell ref="H184:I184"/>
    <mergeCell ref="A184:B184"/>
    <mergeCell ref="A181:B181"/>
    <mergeCell ref="C181:D181"/>
    <mergeCell ref="E181:F181"/>
    <mergeCell ref="L181:M181"/>
    <mergeCell ref="A176:M176"/>
    <mergeCell ref="A177:B177"/>
    <mergeCell ref="C177:D177"/>
    <mergeCell ref="E177:F177"/>
    <mergeCell ref="L177:M177"/>
    <mergeCell ref="A178:B178"/>
    <mergeCell ref="C178:D178"/>
    <mergeCell ref="E178:F178"/>
    <mergeCell ref="L178:M178"/>
    <mergeCell ref="A179:B179"/>
    <mergeCell ref="C179:D179"/>
    <mergeCell ref="E179:F179"/>
    <mergeCell ref="L179:M179"/>
    <mergeCell ref="A180:B180"/>
    <mergeCell ref="C180:D180"/>
    <mergeCell ref="E180:F180"/>
    <mergeCell ref="L180:M180"/>
    <mergeCell ref="L173:M173"/>
    <mergeCell ref="L174:M174"/>
    <mergeCell ref="A175:I175"/>
    <mergeCell ref="L175:M175"/>
    <mergeCell ref="C172:F172"/>
    <mergeCell ref="C174:F174"/>
    <mergeCell ref="L169:M169"/>
    <mergeCell ref="C170:D170"/>
    <mergeCell ref="E170:F170"/>
    <mergeCell ref="L170:M170"/>
    <mergeCell ref="H169:I169"/>
    <mergeCell ref="H170:I170"/>
    <mergeCell ref="L171:M171"/>
    <mergeCell ref="J171:K171"/>
    <mergeCell ref="A169:B169"/>
    <mergeCell ref="A170:B170"/>
    <mergeCell ref="L165:M165"/>
    <mergeCell ref="C166:D166"/>
    <mergeCell ref="E166:F166"/>
    <mergeCell ref="L166:M166"/>
    <mergeCell ref="C167:D167"/>
    <mergeCell ref="J165:K165"/>
    <mergeCell ref="J166:K166"/>
    <mergeCell ref="J167:K167"/>
    <mergeCell ref="H165:I165"/>
    <mergeCell ref="H166:I166"/>
    <mergeCell ref="H167:I167"/>
    <mergeCell ref="L167:M167"/>
    <mergeCell ref="L160:M160"/>
    <mergeCell ref="A160:B160"/>
    <mergeCell ref="A161:B161"/>
    <mergeCell ref="A162:B162"/>
    <mergeCell ref="A163:B163"/>
    <mergeCell ref="J168:K168"/>
    <mergeCell ref="J169:K169"/>
    <mergeCell ref="J170:K170"/>
    <mergeCell ref="A164:B164"/>
    <mergeCell ref="A165:B165"/>
    <mergeCell ref="A166:B166"/>
    <mergeCell ref="A167:B167"/>
    <mergeCell ref="L168:M168"/>
    <mergeCell ref="C169:D169"/>
    <mergeCell ref="E169:F169"/>
    <mergeCell ref="J160:K160"/>
    <mergeCell ref="E167:F167"/>
    <mergeCell ref="C161:D161"/>
    <mergeCell ref="E161:F161"/>
    <mergeCell ref="L161:M161"/>
    <mergeCell ref="C162:D162"/>
    <mergeCell ref="E162:F162"/>
    <mergeCell ref="L162:M162"/>
    <mergeCell ref="L163:M163"/>
    <mergeCell ref="L164:M164"/>
    <mergeCell ref="C163:D163"/>
    <mergeCell ref="E163:F163"/>
    <mergeCell ref="J161:K161"/>
    <mergeCell ref="J162:K162"/>
    <mergeCell ref="J163:K163"/>
    <mergeCell ref="J164:K164"/>
    <mergeCell ref="H161:I161"/>
    <mergeCell ref="H162:I162"/>
    <mergeCell ref="H163:I163"/>
    <mergeCell ref="H164:I164"/>
    <mergeCell ref="E159:F159"/>
    <mergeCell ref="L159:M159"/>
    <mergeCell ref="J158:K158"/>
    <mergeCell ref="J159:K159"/>
    <mergeCell ref="H156:I156"/>
    <mergeCell ref="H157:I157"/>
    <mergeCell ref="H158:I158"/>
    <mergeCell ref="H159:I159"/>
    <mergeCell ref="C157:D157"/>
    <mergeCell ref="E157:F157"/>
    <mergeCell ref="L157:M157"/>
    <mergeCell ref="J156:K156"/>
    <mergeCell ref="J157:K157"/>
    <mergeCell ref="A157:B157"/>
    <mergeCell ref="C158:D158"/>
    <mergeCell ref="E158:F158"/>
    <mergeCell ref="L158:M158"/>
    <mergeCell ref="A151:B151"/>
    <mergeCell ref="F151:G151"/>
    <mergeCell ref="H151:I151"/>
    <mergeCell ref="L151:M151"/>
    <mergeCell ref="F153:G153"/>
    <mergeCell ref="H153:I153"/>
    <mergeCell ref="L153:M153"/>
    <mergeCell ref="A155:M155"/>
    <mergeCell ref="A156:B156"/>
    <mergeCell ref="C156:D156"/>
    <mergeCell ref="E156:F156"/>
    <mergeCell ref="L156:M156"/>
    <mergeCell ref="C151:D151"/>
    <mergeCell ref="A158:B158"/>
    <mergeCell ref="C124:E124"/>
    <mergeCell ref="I120:J120"/>
    <mergeCell ref="B89:M89"/>
    <mergeCell ref="L93:M93"/>
    <mergeCell ref="L94:M94"/>
    <mergeCell ref="H149:I149"/>
    <mergeCell ref="L149:M149"/>
    <mergeCell ref="G93:H93"/>
    <mergeCell ref="G94:H94"/>
    <mergeCell ref="G95:H95"/>
    <mergeCell ref="A97:B100"/>
    <mergeCell ref="E108:G108"/>
    <mergeCell ref="E106:G106"/>
    <mergeCell ref="L116:M116"/>
    <mergeCell ref="L117:M117"/>
    <mergeCell ref="C147:D147"/>
    <mergeCell ref="C143:D143"/>
    <mergeCell ref="C139:D139"/>
    <mergeCell ref="A139:B139"/>
    <mergeCell ref="L139:M139"/>
    <mergeCell ref="C135:D135"/>
    <mergeCell ref="G129:H129"/>
    <mergeCell ref="I129:J129"/>
    <mergeCell ref="K129:L129"/>
    <mergeCell ref="B76:C76"/>
    <mergeCell ref="B78:C78"/>
    <mergeCell ref="B80:C80"/>
    <mergeCell ref="E76:G76"/>
    <mergeCell ref="E78:G78"/>
    <mergeCell ref="E80:G80"/>
    <mergeCell ref="D93:E93"/>
    <mergeCell ref="D94:E94"/>
    <mergeCell ref="A82:M82"/>
    <mergeCell ref="A91:M91"/>
    <mergeCell ref="C70:D70"/>
    <mergeCell ref="L70:M70"/>
    <mergeCell ref="C71:D71"/>
    <mergeCell ref="E71:F71"/>
    <mergeCell ref="L71:M71"/>
    <mergeCell ref="C66:D66"/>
    <mergeCell ref="E66:F66"/>
    <mergeCell ref="E70:F70"/>
    <mergeCell ref="L74:M74"/>
    <mergeCell ref="H70:I70"/>
    <mergeCell ref="H71:I71"/>
    <mergeCell ref="H72:I72"/>
    <mergeCell ref="L68:M68"/>
    <mergeCell ref="L69:M69"/>
    <mergeCell ref="H68:I68"/>
    <mergeCell ref="H69:I69"/>
    <mergeCell ref="L66:M66"/>
    <mergeCell ref="L67:M67"/>
    <mergeCell ref="C72:D72"/>
    <mergeCell ref="C68:D68"/>
    <mergeCell ref="C69:D69"/>
    <mergeCell ref="H66:I66"/>
    <mergeCell ref="H67:I67"/>
    <mergeCell ref="L72:M72"/>
    <mergeCell ref="E50:F50"/>
    <mergeCell ref="A41:M41"/>
    <mergeCell ref="A62:M62"/>
    <mergeCell ref="L48:M48"/>
    <mergeCell ref="L47:M47"/>
    <mergeCell ref="L46:M46"/>
    <mergeCell ref="L49:M49"/>
    <mergeCell ref="C53:D53"/>
    <mergeCell ref="L55:M55"/>
    <mergeCell ref="L54:M54"/>
    <mergeCell ref="L53:M53"/>
    <mergeCell ref="L52:M52"/>
    <mergeCell ref="L51:M51"/>
    <mergeCell ref="C50:D50"/>
    <mergeCell ref="C45:D45"/>
    <mergeCell ref="E53:F53"/>
    <mergeCell ref="C54:D54"/>
    <mergeCell ref="E54:F54"/>
    <mergeCell ref="J57:K57"/>
    <mergeCell ref="H51:I51"/>
    <mergeCell ref="H53:I53"/>
    <mergeCell ref="H49:I49"/>
    <mergeCell ref="H50:I50"/>
    <mergeCell ref="A45:B45"/>
    <mergeCell ref="C63:D63"/>
    <mergeCell ref="E63:F63"/>
    <mergeCell ref="L63:M63"/>
    <mergeCell ref="C64:D64"/>
    <mergeCell ref="E64:F64"/>
    <mergeCell ref="L64:M64"/>
    <mergeCell ref="E65:F65"/>
    <mergeCell ref="L65:M65"/>
    <mergeCell ref="C65:D65"/>
    <mergeCell ref="A130:B130"/>
    <mergeCell ref="C130:D130"/>
    <mergeCell ref="C128:E128"/>
    <mergeCell ref="I124:J124"/>
    <mergeCell ref="I126:J126"/>
    <mergeCell ref="K126:L126"/>
    <mergeCell ref="G128:H128"/>
    <mergeCell ref="B93:C93"/>
    <mergeCell ref="B94:C94"/>
    <mergeCell ref="B95:C95"/>
    <mergeCell ref="A101:B104"/>
    <mergeCell ref="A96:M96"/>
    <mergeCell ref="C97:M97"/>
    <mergeCell ref="C100:M100"/>
    <mergeCell ref="C101:M101"/>
    <mergeCell ref="C104:M104"/>
    <mergeCell ref="J113:M113"/>
    <mergeCell ref="A124:B124"/>
    <mergeCell ref="L108:M108"/>
    <mergeCell ref="A108:B108"/>
    <mergeCell ref="I117:J117"/>
    <mergeCell ref="A106:B106"/>
    <mergeCell ref="I128:J128"/>
    <mergeCell ref="K128:L128"/>
    <mergeCell ref="A48:B48"/>
    <mergeCell ref="L42:M42"/>
    <mergeCell ref="L44:M44"/>
    <mergeCell ref="L43:M43"/>
    <mergeCell ref="H37:I37"/>
    <mergeCell ref="F37:G37"/>
    <mergeCell ref="L29:M29"/>
    <mergeCell ref="F29:G29"/>
    <mergeCell ref="A43:B43"/>
    <mergeCell ref="A44:B44"/>
    <mergeCell ref="L35:M35"/>
    <mergeCell ref="F39:G39"/>
    <mergeCell ref="H39:I39"/>
    <mergeCell ref="L45:M45"/>
    <mergeCell ref="C43:D43"/>
    <mergeCell ref="E43:F43"/>
    <mergeCell ref="C47:D47"/>
    <mergeCell ref="E47:F47"/>
    <mergeCell ref="C48:D48"/>
    <mergeCell ref="E48:F48"/>
    <mergeCell ref="C44:D44"/>
    <mergeCell ref="C46:D46"/>
    <mergeCell ref="E44:F44"/>
    <mergeCell ref="E45:F45"/>
    <mergeCell ref="A10:B10"/>
    <mergeCell ref="C14:E14"/>
    <mergeCell ref="C10:D10"/>
    <mergeCell ref="C8:D8"/>
    <mergeCell ref="A12:B12"/>
    <mergeCell ref="C12:D12"/>
    <mergeCell ref="A46:B46"/>
    <mergeCell ref="A47:B47"/>
    <mergeCell ref="E46:F46"/>
    <mergeCell ref="C37:D37"/>
    <mergeCell ref="A16:B16"/>
    <mergeCell ref="C16:D16"/>
    <mergeCell ref="F20:H20"/>
    <mergeCell ref="A21:B21"/>
    <mergeCell ref="A27:B27"/>
    <mergeCell ref="A25:B25"/>
    <mergeCell ref="I14:J14"/>
    <mergeCell ref="L28:M28"/>
    <mergeCell ref="A18:M18"/>
    <mergeCell ref="K20:M20"/>
    <mergeCell ref="K4:M4"/>
    <mergeCell ref="L21:M21"/>
    <mergeCell ref="I4:J4"/>
    <mergeCell ref="C4:E4"/>
    <mergeCell ref="C21:D21"/>
    <mergeCell ref="C27:D27"/>
    <mergeCell ref="C23:D23"/>
    <mergeCell ref="C25:D25"/>
    <mergeCell ref="H21:I21"/>
    <mergeCell ref="F21:G21"/>
    <mergeCell ref="K14:L14"/>
    <mergeCell ref="K12:L12"/>
    <mergeCell ref="L25:M25"/>
    <mergeCell ref="L27:M27"/>
    <mergeCell ref="I10:J10"/>
    <mergeCell ref="I8:J8"/>
    <mergeCell ref="K6:L6"/>
    <mergeCell ref="K10:M10"/>
    <mergeCell ref="I12:J12"/>
    <mergeCell ref="A8:B8"/>
    <mergeCell ref="C49:D49"/>
    <mergeCell ref="A49:B49"/>
    <mergeCell ref="C6:E6"/>
    <mergeCell ref="H23:I23"/>
    <mergeCell ref="H27:I27"/>
    <mergeCell ref="F23:G23"/>
    <mergeCell ref="F27:G27"/>
    <mergeCell ref="F10:G10"/>
    <mergeCell ref="F31:G31"/>
    <mergeCell ref="H31:I31"/>
    <mergeCell ref="H29:I29"/>
    <mergeCell ref="F35:G35"/>
    <mergeCell ref="A31:B31"/>
    <mergeCell ref="A33:B33"/>
    <mergeCell ref="C33:D33"/>
    <mergeCell ref="H35:I35"/>
    <mergeCell ref="F33:G33"/>
    <mergeCell ref="H33:I33"/>
    <mergeCell ref="C31:D31"/>
    <mergeCell ref="A35:B35"/>
    <mergeCell ref="A37:B37"/>
    <mergeCell ref="C35:D35"/>
    <mergeCell ref="E49:F49"/>
    <mergeCell ref="A23:B23"/>
    <mergeCell ref="A115:B115"/>
    <mergeCell ref="C115:D115"/>
    <mergeCell ref="C102:M102"/>
    <mergeCell ref="C103:M103"/>
    <mergeCell ref="A72:B72"/>
    <mergeCell ref="E72:F72"/>
    <mergeCell ref="H54:I54"/>
    <mergeCell ref="H55:I55"/>
    <mergeCell ref="H56:I56"/>
    <mergeCell ref="J55:K55"/>
    <mergeCell ref="B60:E60"/>
    <mergeCell ref="E68:F68"/>
    <mergeCell ref="E69:F69"/>
    <mergeCell ref="A68:B68"/>
    <mergeCell ref="A69:B69"/>
    <mergeCell ref="A64:B64"/>
    <mergeCell ref="A65:B65"/>
    <mergeCell ref="A66:B66"/>
    <mergeCell ref="A67:B67"/>
    <mergeCell ref="C55:D55"/>
    <mergeCell ref="E55:F55"/>
    <mergeCell ref="A70:B70"/>
    <mergeCell ref="A71:B71"/>
    <mergeCell ref="A63:B63"/>
    <mergeCell ref="A116:B116"/>
    <mergeCell ref="K115:M115"/>
    <mergeCell ref="I115:J115"/>
    <mergeCell ref="C116:D116"/>
    <mergeCell ref="K114:M114"/>
    <mergeCell ref="K16:L16"/>
    <mergeCell ref="I16:J16"/>
    <mergeCell ref="L31:M31"/>
    <mergeCell ref="L33:M33"/>
    <mergeCell ref="B58:E58"/>
    <mergeCell ref="L37:M37"/>
    <mergeCell ref="L39:M39"/>
    <mergeCell ref="L23:M23"/>
    <mergeCell ref="I116:J116"/>
    <mergeCell ref="C29:D29"/>
    <mergeCell ref="A29:B29"/>
    <mergeCell ref="H63:I63"/>
    <mergeCell ref="H64:I64"/>
    <mergeCell ref="H65:I65"/>
    <mergeCell ref="A50:B50"/>
    <mergeCell ref="C67:D67"/>
    <mergeCell ref="E67:F67"/>
    <mergeCell ref="C98:M98"/>
    <mergeCell ref="C99:M99"/>
    <mergeCell ref="L50:M50"/>
    <mergeCell ref="I3:N3"/>
    <mergeCell ref="E52:F52"/>
    <mergeCell ref="L56:M56"/>
    <mergeCell ref="C42:D42"/>
    <mergeCell ref="E42:F42"/>
    <mergeCell ref="A40:B40"/>
    <mergeCell ref="C40:D40"/>
    <mergeCell ref="C56:D56"/>
    <mergeCell ref="A42:B42"/>
    <mergeCell ref="E56:F56"/>
    <mergeCell ref="A51:B51"/>
    <mergeCell ref="A52:B52"/>
    <mergeCell ref="A53:B53"/>
    <mergeCell ref="A54:B54"/>
    <mergeCell ref="A55:B55"/>
    <mergeCell ref="A56:B56"/>
    <mergeCell ref="C51:D51"/>
    <mergeCell ref="E51:F51"/>
    <mergeCell ref="C52:D52"/>
    <mergeCell ref="J51:K51"/>
    <mergeCell ref="J52:K52"/>
    <mergeCell ref="J53:K53"/>
    <mergeCell ref="J54:K54"/>
    <mergeCell ref="C222:D222"/>
    <mergeCell ref="L220:M220"/>
    <mergeCell ref="L222:M222"/>
    <mergeCell ref="A210:M210"/>
    <mergeCell ref="A211:B214"/>
    <mergeCell ref="C211:M211"/>
    <mergeCell ref="C214:M214"/>
    <mergeCell ref="A215:B218"/>
    <mergeCell ref="C215:M215"/>
    <mergeCell ref="C218:M218"/>
    <mergeCell ref="A222:B222"/>
    <mergeCell ref="E222:G222"/>
    <mergeCell ref="A220:B220"/>
    <mergeCell ref="E220:G220"/>
    <mergeCell ref="C220:D220"/>
    <mergeCell ref="C212:M212"/>
    <mergeCell ref="C213:M213"/>
    <mergeCell ref="C216:M216"/>
    <mergeCell ref="C217:M217"/>
    <mergeCell ref="A141:B141"/>
    <mergeCell ref="C141:D141"/>
    <mergeCell ref="F141:G141"/>
    <mergeCell ref="H141:I141"/>
    <mergeCell ref="L141:M141"/>
    <mergeCell ref="A143:B143"/>
    <mergeCell ref="F143:G143"/>
    <mergeCell ref="F135:G135"/>
    <mergeCell ref="H135:I135"/>
    <mergeCell ref="L135:M135"/>
    <mergeCell ref="A137:B137"/>
    <mergeCell ref="C137:D137"/>
    <mergeCell ref="F137:G137"/>
    <mergeCell ref="H137:I137"/>
    <mergeCell ref="L137:M137"/>
    <mergeCell ref="L142:M142"/>
    <mergeCell ref="A159:B159"/>
    <mergeCell ref="K118:L118"/>
    <mergeCell ref="A126:B126"/>
    <mergeCell ref="C126:D126"/>
    <mergeCell ref="I122:J122"/>
    <mergeCell ref="K122:M122"/>
    <mergeCell ref="C118:E118"/>
    <mergeCell ref="C120:E120"/>
    <mergeCell ref="A122:B122"/>
    <mergeCell ref="C122:E122"/>
    <mergeCell ref="H143:I143"/>
    <mergeCell ref="L143:M143"/>
    <mergeCell ref="A145:B145"/>
    <mergeCell ref="C145:D145"/>
    <mergeCell ref="F145:G145"/>
    <mergeCell ref="H145:I145"/>
    <mergeCell ref="L145:M145"/>
    <mergeCell ref="A147:B147"/>
    <mergeCell ref="F147:G147"/>
    <mergeCell ref="H147:I147"/>
    <mergeCell ref="L147:M147"/>
    <mergeCell ref="A149:B149"/>
    <mergeCell ref="C149:D149"/>
    <mergeCell ref="F149:G149"/>
    <mergeCell ref="A132:M132"/>
    <mergeCell ref="F134:H134"/>
    <mergeCell ref="K134:M134"/>
    <mergeCell ref="A135:B135"/>
    <mergeCell ref="J42:K42"/>
    <mergeCell ref="J43:K43"/>
    <mergeCell ref="J44:K44"/>
    <mergeCell ref="J45:K45"/>
    <mergeCell ref="J46:K46"/>
    <mergeCell ref="J47:K47"/>
    <mergeCell ref="J48:K48"/>
    <mergeCell ref="J49:K49"/>
    <mergeCell ref="J50:K50"/>
    <mergeCell ref="H42:I42"/>
    <mergeCell ref="H43:I43"/>
    <mergeCell ref="H44:I44"/>
    <mergeCell ref="H45:I45"/>
    <mergeCell ref="H46:I46"/>
    <mergeCell ref="H47:I47"/>
    <mergeCell ref="H48:I48"/>
    <mergeCell ref="A73:B73"/>
    <mergeCell ref="C73:D73"/>
    <mergeCell ref="E73:F73"/>
    <mergeCell ref="L73:M73"/>
  </mergeCells>
  <dataValidations count="14">
    <dataValidation type="list" allowBlank="1" showInputMessage="1" showErrorMessage="1" sqref="H43:H47 H70 H64:H65 I173:I174 H72 H157:H170 H68 H178:H187">
      <formula1>Cancela</formula1>
    </dataValidation>
    <dataValidation type="list" allowBlank="1" showInputMessage="1" showErrorMessage="1" sqref="C172:F172">
      <formula1>Propósito</formula1>
    </dataValidation>
    <dataValidation type="list" allowBlank="1" showInputMessage="1" showErrorMessage="1" sqref="C174:F174 B60:E60">
      <formula1>tipo_Referencias</formula1>
    </dataValidation>
    <dataValidation type="list" allowBlank="1" showInputMessage="1" showErrorMessage="1" sqref="K122:M122 K10">
      <formula1>Clasif_tipo_préstamo</formula1>
    </dataValidation>
    <dataValidation type="list" allowBlank="1" showInputMessage="1" showErrorMessage="1" sqref="C130:D130 C16:D16">
      <formula1>Forma_pago</formula1>
    </dataValidation>
    <dataValidation type="list" allowBlank="1" showInputMessage="1" showErrorMessage="1" sqref="K124 K12">
      <formula1>Seguro</formula1>
    </dataValidation>
    <dataValidation type="list" allowBlank="1" showInputMessage="1" showErrorMessage="1" sqref="C128:E128 C14:E14">
      <formula1>Empresa</formula1>
    </dataValidation>
    <dataValidation type="list" allowBlank="1" showInputMessage="1" showErrorMessage="1" sqref="C115">
      <formula1>Tipo_contacto</formula1>
    </dataValidation>
    <dataValidation type="list" allowBlank="1" showInputMessage="1" showErrorMessage="1" sqref="C140 C23 C26 C137">
      <formula1>Tasas</formula1>
    </dataValidation>
    <dataValidation type="custom" allowBlank="1" showInputMessage="1" showErrorMessage="1" sqref="H150:H151 H36:H37">
      <formula1>INDIRECT(seguro_selección)</formula1>
    </dataValidation>
    <dataValidation type="list" allowBlank="1" showInputMessage="1" showErrorMessage="1" sqref="K4:M4">
      <formula1>Categoría_trámite</formula1>
    </dataValidation>
    <dataValidation type="list" allowBlank="1" showInputMessage="1" showErrorMessage="1" sqref="C106">
      <formula1>ejecutivodd</formula1>
    </dataValidation>
    <dataValidation showDropDown="1" showInputMessage="1" showErrorMessage="1" sqref="B89:M89"/>
    <dataValidation type="list" allowBlank="1" showInputMessage="1" showErrorMessage="1" sqref="B58:E58">
      <formula1>propositos</formula1>
    </dataValidation>
  </dataValidations>
  <pageMargins left="0.31496062992125984" right="0.35245433789954339" top="0.35433070866141736" bottom="0.35433070866141736" header="0.31496062992125984" footer="0.31496062992125984"/>
  <pageSetup paperSize="5"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8" r:id="rId4" name="Check Box 4">
              <controlPr defaultSize="0" autoFill="0" autoLine="0" autoPict="0">
                <anchor moveWithCells="1">
                  <from>
                    <xdr:col>2</xdr:col>
                    <xdr:colOff>57150</xdr:colOff>
                    <xdr:row>83</xdr:row>
                    <xdr:rowOff>142875</xdr:rowOff>
                  </from>
                  <to>
                    <xdr:col>3</xdr:col>
                    <xdr:colOff>323850</xdr:colOff>
                    <xdr:row>84</xdr:row>
                    <xdr:rowOff>180975</xdr:rowOff>
                  </to>
                </anchor>
              </controlPr>
            </control>
          </mc:Choice>
        </mc:AlternateContent>
        <mc:AlternateContent xmlns:mc="http://schemas.openxmlformats.org/markup-compatibility/2006">
          <mc:Choice Requires="x14">
            <control shapeId="6149" r:id="rId5" name="Check Box 5">
              <controlPr defaultSize="0" autoFill="0" autoLine="0" autoPict="0">
                <anchor moveWithCells="1">
                  <from>
                    <xdr:col>2</xdr:col>
                    <xdr:colOff>57150</xdr:colOff>
                    <xdr:row>82</xdr:row>
                    <xdr:rowOff>47625</xdr:rowOff>
                  </from>
                  <to>
                    <xdr:col>3</xdr:col>
                    <xdr:colOff>695325</xdr:colOff>
                    <xdr:row>83</xdr:row>
                    <xdr:rowOff>171450</xdr:rowOff>
                  </to>
                </anchor>
              </controlPr>
            </control>
          </mc:Choice>
        </mc:AlternateContent>
        <mc:AlternateContent xmlns:mc="http://schemas.openxmlformats.org/markup-compatibility/2006">
          <mc:Choice Requires="x14">
            <control shapeId="6150" r:id="rId6" name="Check Box 6">
              <controlPr defaultSize="0" autoFill="0" autoLine="0" autoPict="0">
                <anchor moveWithCells="1">
                  <from>
                    <xdr:col>2</xdr:col>
                    <xdr:colOff>57150</xdr:colOff>
                    <xdr:row>84</xdr:row>
                    <xdr:rowOff>152400</xdr:rowOff>
                  </from>
                  <to>
                    <xdr:col>3</xdr:col>
                    <xdr:colOff>142875</xdr:colOff>
                    <xdr:row>86</xdr:row>
                    <xdr:rowOff>123825</xdr:rowOff>
                  </to>
                </anchor>
              </controlPr>
            </control>
          </mc:Choice>
        </mc:AlternateContent>
        <mc:AlternateContent xmlns:mc="http://schemas.openxmlformats.org/markup-compatibility/2006">
          <mc:Choice Requires="x14">
            <control shapeId="6151" r:id="rId7" name="Check Box 7">
              <controlPr defaultSize="0" autoFill="0" autoLine="0" autoPict="0">
                <anchor moveWithCells="1">
                  <from>
                    <xdr:col>2</xdr:col>
                    <xdr:colOff>57150</xdr:colOff>
                    <xdr:row>86</xdr:row>
                    <xdr:rowOff>85725</xdr:rowOff>
                  </from>
                  <to>
                    <xdr:col>4</xdr:col>
                    <xdr:colOff>381000</xdr:colOff>
                    <xdr:row>88</xdr:row>
                    <xdr:rowOff>9525</xdr:rowOff>
                  </to>
                </anchor>
              </controlPr>
            </control>
          </mc:Choice>
        </mc:AlternateContent>
        <mc:AlternateContent xmlns:mc="http://schemas.openxmlformats.org/markup-compatibility/2006">
          <mc:Choice Requires="x14">
            <control shapeId="6152" r:id="rId8" name="Check Box 8">
              <controlPr defaultSize="0" autoFill="0" autoLine="0" autoPict="0">
                <anchor moveWithCells="1">
                  <from>
                    <xdr:col>6</xdr:col>
                    <xdr:colOff>0</xdr:colOff>
                    <xdr:row>83</xdr:row>
                    <xdr:rowOff>123825</xdr:rowOff>
                  </from>
                  <to>
                    <xdr:col>7</xdr:col>
                    <xdr:colOff>114300</xdr:colOff>
                    <xdr:row>84</xdr:row>
                    <xdr:rowOff>180975</xdr:rowOff>
                  </to>
                </anchor>
              </controlPr>
            </control>
          </mc:Choice>
        </mc:AlternateContent>
        <mc:AlternateContent xmlns:mc="http://schemas.openxmlformats.org/markup-compatibility/2006">
          <mc:Choice Requires="x14">
            <control shapeId="6153" r:id="rId9" name="Check Box 9">
              <controlPr defaultSize="0" autoFill="0" autoLine="0" autoPict="0">
                <anchor moveWithCells="1">
                  <from>
                    <xdr:col>6</xdr:col>
                    <xdr:colOff>0</xdr:colOff>
                    <xdr:row>84</xdr:row>
                    <xdr:rowOff>123825</xdr:rowOff>
                  </from>
                  <to>
                    <xdr:col>7</xdr:col>
                    <xdr:colOff>571500</xdr:colOff>
                    <xdr:row>86</xdr:row>
                    <xdr:rowOff>104775</xdr:rowOff>
                  </to>
                </anchor>
              </controlPr>
            </control>
          </mc:Choice>
        </mc:AlternateContent>
        <mc:AlternateContent xmlns:mc="http://schemas.openxmlformats.org/markup-compatibility/2006">
          <mc:Choice Requires="x14">
            <control shapeId="6154" r:id="rId10" name="Check Box 10">
              <controlPr defaultSize="0" autoFill="0" autoLine="0" autoPict="0">
                <anchor moveWithCells="1">
                  <from>
                    <xdr:col>9</xdr:col>
                    <xdr:colOff>666750</xdr:colOff>
                    <xdr:row>83</xdr:row>
                    <xdr:rowOff>171450</xdr:rowOff>
                  </from>
                  <to>
                    <xdr:col>10</xdr:col>
                    <xdr:colOff>933450</xdr:colOff>
                    <xdr:row>84</xdr:row>
                    <xdr:rowOff>180975</xdr:rowOff>
                  </to>
                </anchor>
              </controlPr>
            </control>
          </mc:Choice>
        </mc:AlternateContent>
        <mc:AlternateContent xmlns:mc="http://schemas.openxmlformats.org/markup-compatibility/2006">
          <mc:Choice Requires="x14">
            <control shapeId="6155" r:id="rId11" name="Check Box 11">
              <controlPr defaultSize="0" autoFill="0" autoLine="0" autoPict="0">
                <anchor moveWithCells="1">
                  <from>
                    <xdr:col>6</xdr:col>
                    <xdr:colOff>0</xdr:colOff>
                    <xdr:row>86</xdr:row>
                    <xdr:rowOff>57150</xdr:rowOff>
                  </from>
                  <to>
                    <xdr:col>7</xdr:col>
                    <xdr:colOff>638175</xdr:colOff>
                    <xdr:row>87</xdr:row>
                    <xdr:rowOff>76200</xdr:rowOff>
                  </to>
                </anchor>
              </controlPr>
            </control>
          </mc:Choice>
        </mc:AlternateContent>
        <mc:AlternateContent xmlns:mc="http://schemas.openxmlformats.org/markup-compatibility/2006">
          <mc:Choice Requires="x14">
            <control shapeId="6156" r:id="rId12" name="Check Box 12">
              <controlPr defaultSize="0" autoFill="0" autoLine="0" autoPict="0">
                <anchor moveWithCells="1">
                  <from>
                    <xdr:col>9</xdr:col>
                    <xdr:colOff>666750</xdr:colOff>
                    <xdr:row>82</xdr:row>
                    <xdr:rowOff>76200</xdr:rowOff>
                  </from>
                  <to>
                    <xdr:col>11</xdr:col>
                    <xdr:colOff>447675</xdr:colOff>
                    <xdr:row>83</xdr:row>
                    <xdr:rowOff>142875</xdr:rowOff>
                  </to>
                </anchor>
              </controlPr>
            </control>
          </mc:Choice>
        </mc:AlternateContent>
        <mc:AlternateContent xmlns:mc="http://schemas.openxmlformats.org/markup-compatibility/2006">
          <mc:Choice Requires="x14">
            <control shapeId="6157" r:id="rId13" name="Check Box 13">
              <controlPr defaultSize="0" autoFill="0" autoLine="0" autoPict="0">
                <anchor moveWithCells="1">
                  <from>
                    <xdr:col>9</xdr:col>
                    <xdr:colOff>666750</xdr:colOff>
                    <xdr:row>85</xdr:row>
                    <xdr:rowOff>0</xdr:rowOff>
                  </from>
                  <to>
                    <xdr:col>11</xdr:col>
                    <xdr:colOff>66675</xdr:colOff>
                    <xdr:row>86</xdr:row>
                    <xdr:rowOff>152400</xdr:rowOff>
                  </to>
                </anchor>
              </controlPr>
            </control>
          </mc:Choice>
        </mc:AlternateContent>
        <mc:AlternateContent xmlns:mc="http://schemas.openxmlformats.org/markup-compatibility/2006">
          <mc:Choice Requires="x14">
            <control shapeId="6158" r:id="rId14" name="Check Box 14">
              <controlPr defaultSize="0" autoFill="0" autoLine="0" autoPict="0">
                <anchor moveWithCells="1">
                  <from>
                    <xdr:col>9</xdr:col>
                    <xdr:colOff>666750</xdr:colOff>
                    <xdr:row>86</xdr:row>
                    <xdr:rowOff>66675</xdr:rowOff>
                  </from>
                  <to>
                    <xdr:col>11</xdr:col>
                    <xdr:colOff>66675</xdr:colOff>
                    <xdr:row>88</xdr:row>
                    <xdr:rowOff>76200</xdr:rowOff>
                  </to>
                </anchor>
              </controlPr>
            </control>
          </mc:Choice>
        </mc:AlternateContent>
        <mc:AlternateContent xmlns:mc="http://schemas.openxmlformats.org/markup-compatibility/2006">
          <mc:Choice Requires="x14">
            <control shapeId="6159" r:id="rId15" name="Check Box 15">
              <controlPr defaultSize="0" autoFill="0" autoLine="0" autoPict="0">
                <anchor moveWithCells="1">
                  <from>
                    <xdr:col>6</xdr:col>
                    <xdr:colOff>0</xdr:colOff>
                    <xdr:row>82</xdr:row>
                    <xdr:rowOff>47625</xdr:rowOff>
                  </from>
                  <to>
                    <xdr:col>8</xdr:col>
                    <xdr:colOff>0</xdr:colOff>
                    <xdr:row>83</xdr:row>
                    <xdr:rowOff>171450</xdr:rowOff>
                  </to>
                </anchor>
              </controlPr>
            </control>
          </mc:Choice>
        </mc:AlternateContent>
        <mc:AlternateContent xmlns:mc="http://schemas.openxmlformats.org/markup-compatibility/2006">
          <mc:Choice Requires="x14">
            <control shapeId="6239" r:id="rId16" name="Check Box 95">
              <controlPr defaultSize="0" autoFill="0" autoLine="0" autoPict="0">
                <anchor moveWithCells="1">
                  <from>
                    <xdr:col>2</xdr:col>
                    <xdr:colOff>57150</xdr:colOff>
                    <xdr:row>197</xdr:row>
                    <xdr:rowOff>123825</xdr:rowOff>
                  </from>
                  <to>
                    <xdr:col>3</xdr:col>
                    <xdr:colOff>323850</xdr:colOff>
                    <xdr:row>198</xdr:row>
                    <xdr:rowOff>171450</xdr:rowOff>
                  </to>
                </anchor>
              </controlPr>
            </control>
          </mc:Choice>
        </mc:AlternateContent>
        <mc:AlternateContent xmlns:mc="http://schemas.openxmlformats.org/markup-compatibility/2006">
          <mc:Choice Requires="x14">
            <control shapeId="6240" r:id="rId17" name="Check Box 96">
              <controlPr defaultSize="0" autoFill="0" autoLine="0" autoPict="0">
                <anchor moveWithCells="1">
                  <from>
                    <xdr:col>2</xdr:col>
                    <xdr:colOff>57150</xdr:colOff>
                    <xdr:row>196</xdr:row>
                    <xdr:rowOff>47625</xdr:rowOff>
                  </from>
                  <to>
                    <xdr:col>3</xdr:col>
                    <xdr:colOff>695325</xdr:colOff>
                    <xdr:row>197</xdr:row>
                    <xdr:rowOff>133350</xdr:rowOff>
                  </to>
                </anchor>
              </controlPr>
            </control>
          </mc:Choice>
        </mc:AlternateContent>
        <mc:AlternateContent xmlns:mc="http://schemas.openxmlformats.org/markup-compatibility/2006">
          <mc:Choice Requires="x14">
            <control shapeId="6241" r:id="rId18" name="Check Box 97">
              <controlPr defaultSize="0" autoFill="0" autoLine="0" autoPict="0">
                <anchor moveWithCells="1">
                  <from>
                    <xdr:col>2</xdr:col>
                    <xdr:colOff>57150</xdr:colOff>
                    <xdr:row>198</xdr:row>
                    <xdr:rowOff>133350</xdr:rowOff>
                  </from>
                  <to>
                    <xdr:col>3</xdr:col>
                    <xdr:colOff>142875</xdr:colOff>
                    <xdr:row>200</xdr:row>
                    <xdr:rowOff>104775</xdr:rowOff>
                  </to>
                </anchor>
              </controlPr>
            </control>
          </mc:Choice>
        </mc:AlternateContent>
        <mc:AlternateContent xmlns:mc="http://schemas.openxmlformats.org/markup-compatibility/2006">
          <mc:Choice Requires="x14">
            <control shapeId="6242" r:id="rId19" name="Check Box 98">
              <controlPr defaultSize="0" autoFill="0" autoLine="0" autoPict="0">
                <anchor moveWithCells="1">
                  <from>
                    <xdr:col>2</xdr:col>
                    <xdr:colOff>57150</xdr:colOff>
                    <xdr:row>200</xdr:row>
                    <xdr:rowOff>76200</xdr:rowOff>
                  </from>
                  <to>
                    <xdr:col>4</xdr:col>
                    <xdr:colOff>361950</xdr:colOff>
                    <xdr:row>201</xdr:row>
                    <xdr:rowOff>123825</xdr:rowOff>
                  </to>
                </anchor>
              </controlPr>
            </control>
          </mc:Choice>
        </mc:AlternateContent>
        <mc:AlternateContent xmlns:mc="http://schemas.openxmlformats.org/markup-compatibility/2006">
          <mc:Choice Requires="x14">
            <control shapeId="6243" r:id="rId20" name="Check Box 99">
              <controlPr defaultSize="0" autoFill="0" autoLine="0" autoPict="0">
                <anchor moveWithCells="1">
                  <from>
                    <xdr:col>6</xdr:col>
                    <xdr:colOff>0</xdr:colOff>
                    <xdr:row>197</xdr:row>
                    <xdr:rowOff>95250</xdr:rowOff>
                  </from>
                  <to>
                    <xdr:col>7</xdr:col>
                    <xdr:colOff>114300</xdr:colOff>
                    <xdr:row>198</xdr:row>
                    <xdr:rowOff>171450</xdr:rowOff>
                  </to>
                </anchor>
              </controlPr>
            </control>
          </mc:Choice>
        </mc:AlternateContent>
        <mc:AlternateContent xmlns:mc="http://schemas.openxmlformats.org/markup-compatibility/2006">
          <mc:Choice Requires="x14">
            <control shapeId="6244" r:id="rId21" name="Check Box 100">
              <controlPr defaultSize="0" autoFill="0" autoLine="0" autoPict="0">
                <anchor moveWithCells="1">
                  <from>
                    <xdr:col>6</xdr:col>
                    <xdr:colOff>0</xdr:colOff>
                    <xdr:row>198</xdr:row>
                    <xdr:rowOff>123825</xdr:rowOff>
                  </from>
                  <to>
                    <xdr:col>7</xdr:col>
                    <xdr:colOff>571500</xdr:colOff>
                    <xdr:row>200</xdr:row>
                    <xdr:rowOff>104775</xdr:rowOff>
                  </to>
                </anchor>
              </controlPr>
            </control>
          </mc:Choice>
        </mc:AlternateContent>
        <mc:AlternateContent xmlns:mc="http://schemas.openxmlformats.org/markup-compatibility/2006">
          <mc:Choice Requires="x14">
            <control shapeId="6245" r:id="rId22" name="Check Box 101">
              <controlPr defaultSize="0" autoFill="0" autoLine="0" autoPict="0">
                <anchor moveWithCells="1">
                  <from>
                    <xdr:col>9</xdr:col>
                    <xdr:colOff>666750</xdr:colOff>
                    <xdr:row>197</xdr:row>
                    <xdr:rowOff>152400</xdr:rowOff>
                  </from>
                  <to>
                    <xdr:col>10</xdr:col>
                    <xdr:colOff>933450</xdr:colOff>
                    <xdr:row>198</xdr:row>
                    <xdr:rowOff>180975</xdr:rowOff>
                  </to>
                </anchor>
              </controlPr>
            </control>
          </mc:Choice>
        </mc:AlternateContent>
        <mc:AlternateContent xmlns:mc="http://schemas.openxmlformats.org/markup-compatibility/2006">
          <mc:Choice Requires="x14">
            <control shapeId="6246" r:id="rId23" name="Check Box 102">
              <controlPr defaultSize="0" autoFill="0" autoLine="0" autoPict="0">
                <anchor moveWithCells="1">
                  <from>
                    <xdr:col>6</xdr:col>
                    <xdr:colOff>0</xdr:colOff>
                    <xdr:row>200</xdr:row>
                    <xdr:rowOff>66675</xdr:rowOff>
                  </from>
                  <to>
                    <xdr:col>7</xdr:col>
                    <xdr:colOff>638175</xdr:colOff>
                    <xdr:row>201</xdr:row>
                    <xdr:rowOff>123825</xdr:rowOff>
                  </to>
                </anchor>
              </controlPr>
            </control>
          </mc:Choice>
        </mc:AlternateContent>
        <mc:AlternateContent xmlns:mc="http://schemas.openxmlformats.org/markup-compatibility/2006">
          <mc:Choice Requires="x14">
            <control shapeId="6247" r:id="rId24" name="Check Box 103">
              <controlPr defaultSize="0" autoFill="0" autoLine="0" autoPict="0">
                <anchor moveWithCells="1">
                  <from>
                    <xdr:col>9</xdr:col>
                    <xdr:colOff>666750</xdr:colOff>
                    <xdr:row>196</xdr:row>
                    <xdr:rowOff>76200</xdr:rowOff>
                  </from>
                  <to>
                    <xdr:col>11</xdr:col>
                    <xdr:colOff>447675</xdr:colOff>
                    <xdr:row>197</xdr:row>
                    <xdr:rowOff>95250</xdr:rowOff>
                  </to>
                </anchor>
              </controlPr>
            </control>
          </mc:Choice>
        </mc:AlternateContent>
        <mc:AlternateContent xmlns:mc="http://schemas.openxmlformats.org/markup-compatibility/2006">
          <mc:Choice Requires="x14">
            <control shapeId="6248" r:id="rId25" name="Check Box 104">
              <controlPr defaultSize="0" autoFill="0" autoLine="0" autoPict="0">
                <anchor moveWithCells="1">
                  <from>
                    <xdr:col>9</xdr:col>
                    <xdr:colOff>666750</xdr:colOff>
                    <xdr:row>199</xdr:row>
                    <xdr:rowOff>9525</xdr:rowOff>
                  </from>
                  <to>
                    <xdr:col>11</xdr:col>
                    <xdr:colOff>66675</xdr:colOff>
                    <xdr:row>200</xdr:row>
                    <xdr:rowOff>161925</xdr:rowOff>
                  </to>
                </anchor>
              </controlPr>
            </control>
          </mc:Choice>
        </mc:AlternateContent>
        <mc:AlternateContent xmlns:mc="http://schemas.openxmlformats.org/markup-compatibility/2006">
          <mc:Choice Requires="x14">
            <control shapeId="6249" r:id="rId26" name="Check Box 105">
              <controlPr defaultSize="0" autoFill="0" autoLine="0" autoPict="0">
                <anchor moveWithCells="1">
                  <from>
                    <xdr:col>9</xdr:col>
                    <xdr:colOff>666750</xdr:colOff>
                    <xdr:row>200</xdr:row>
                    <xdr:rowOff>95250</xdr:rowOff>
                  </from>
                  <to>
                    <xdr:col>11</xdr:col>
                    <xdr:colOff>66675</xdr:colOff>
                    <xdr:row>202</xdr:row>
                    <xdr:rowOff>28575</xdr:rowOff>
                  </to>
                </anchor>
              </controlPr>
            </control>
          </mc:Choice>
        </mc:AlternateContent>
        <mc:AlternateContent xmlns:mc="http://schemas.openxmlformats.org/markup-compatibility/2006">
          <mc:Choice Requires="x14">
            <control shapeId="6250" r:id="rId27" name="Check Box 106">
              <controlPr defaultSize="0" autoFill="0" autoLine="0" autoPict="0">
                <anchor moveWithCells="1">
                  <from>
                    <xdr:col>6</xdr:col>
                    <xdr:colOff>0</xdr:colOff>
                    <xdr:row>196</xdr:row>
                    <xdr:rowOff>47625</xdr:rowOff>
                  </from>
                  <to>
                    <xdr:col>8</xdr:col>
                    <xdr:colOff>0</xdr:colOff>
                    <xdr:row>197</xdr:row>
                    <xdr:rowOff>142875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L44"/>
  <sheetViews>
    <sheetView view="pageBreakPreview" topLeftCell="A4" zoomScale="115" zoomScaleNormal="100" zoomScaleSheetLayoutView="115" workbookViewId="0">
      <selection activeCell="F16" sqref="F16"/>
    </sheetView>
  </sheetViews>
  <sheetFormatPr baseColWidth="10" defaultRowHeight="12.75" x14ac:dyDescent="0.2"/>
  <cols>
    <col min="1" max="4" width="11.42578125" style="179"/>
    <col min="5" max="5" width="9.5703125" style="179" customWidth="1"/>
    <col min="6" max="6" width="18.7109375" style="179" bestFit="1" customWidth="1"/>
    <col min="7" max="7" width="20" style="179" customWidth="1"/>
    <col min="8" max="260" width="11.42578125" style="179"/>
    <col min="261" max="261" width="9.5703125" style="179" customWidth="1"/>
    <col min="262" max="262" width="18.7109375" style="179" bestFit="1" customWidth="1"/>
    <col min="263" max="263" width="20" style="179" customWidth="1"/>
    <col min="264" max="516" width="11.42578125" style="179"/>
    <col min="517" max="517" width="9.5703125" style="179" customWidth="1"/>
    <col min="518" max="518" width="18.7109375" style="179" bestFit="1" customWidth="1"/>
    <col min="519" max="519" width="20" style="179" customWidth="1"/>
    <col min="520" max="772" width="11.42578125" style="179"/>
    <col min="773" max="773" width="9.5703125" style="179" customWidth="1"/>
    <col min="774" max="774" width="18.7109375" style="179" bestFit="1" customWidth="1"/>
    <col min="775" max="775" width="20" style="179" customWidth="1"/>
    <col min="776" max="1028" width="11.42578125" style="179"/>
    <col min="1029" max="1029" width="9.5703125" style="179" customWidth="1"/>
    <col min="1030" max="1030" width="18.7109375" style="179" bestFit="1" customWidth="1"/>
    <col min="1031" max="1031" width="20" style="179" customWidth="1"/>
    <col min="1032" max="1284" width="11.42578125" style="179"/>
    <col min="1285" max="1285" width="9.5703125" style="179" customWidth="1"/>
    <col min="1286" max="1286" width="18.7109375" style="179" bestFit="1" customWidth="1"/>
    <col min="1287" max="1287" width="20" style="179" customWidth="1"/>
    <col min="1288" max="1540" width="11.42578125" style="179"/>
    <col min="1541" max="1541" width="9.5703125" style="179" customWidth="1"/>
    <col min="1542" max="1542" width="18.7109375" style="179" bestFit="1" customWidth="1"/>
    <col min="1543" max="1543" width="20" style="179" customWidth="1"/>
    <col min="1544" max="1796" width="11.42578125" style="179"/>
    <col min="1797" max="1797" width="9.5703125" style="179" customWidth="1"/>
    <col min="1798" max="1798" width="18.7109375" style="179" bestFit="1" customWidth="1"/>
    <col min="1799" max="1799" width="20" style="179" customWidth="1"/>
    <col min="1800" max="2052" width="11.42578125" style="179"/>
    <col min="2053" max="2053" width="9.5703125" style="179" customWidth="1"/>
    <col min="2054" max="2054" width="18.7109375" style="179" bestFit="1" customWidth="1"/>
    <col min="2055" max="2055" width="20" style="179" customWidth="1"/>
    <col min="2056" max="2308" width="11.42578125" style="179"/>
    <col min="2309" max="2309" width="9.5703125" style="179" customWidth="1"/>
    <col min="2310" max="2310" width="18.7109375" style="179" bestFit="1" customWidth="1"/>
    <col min="2311" max="2311" width="20" style="179" customWidth="1"/>
    <col min="2312" max="2564" width="11.42578125" style="179"/>
    <col min="2565" max="2565" width="9.5703125" style="179" customWidth="1"/>
    <col min="2566" max="2566" width="18.7109375" style="179" bestFit="1" customWidth="1"/>
    <col min="2567" max="2567" width="20" style="179" customWidth="1"/>
    <col min="2568" max="2820" width="11.42578125" style="179"/>
    <col min="2821" max="2821" width="9.5703125" style="179" customWidth="1"/>
    <col min="2822" max="2822" width="18.7109375" style="179" bestFit="1" customWidth="1"/>
    <col min="2823" max="2823" width="20" style="179" customWidth="1"/>
    <col min="2824" max="3076" width="11.42578125" style="179"/>
    <col min="3077" max="3077" width="9.5703125" style="179" customWidth="1"/>
    <col min="3078" max="3078" width="18.7109375" style="179" bestFit="1" customWidth="1"/>
    <col min="3079" max="3079" width="20" style="179" customWidth="1"/>
    <col min="3080" max="3332" width="11.42578125" style="179"/>
    <col min="3333" max="3333" width="9.5703125" style="179" customWidth="1"/>
    <col min="3334" max="3334" width="18.7109375" style="179" bestFit="1" customWidth="1"/>
    <col min="3335" max="3335" width="20" style="179" customWidth="1"/>
    <col min="3336" max="3588" width="11.42578125" style="179"/>
    <col min="3589" max="3589" width="9.5703125" style="179" customWidth="1"/>
    <col min="3590" max="3590" width="18.7109375" style="179" bestFit="1" customWidth="1"/>
    <col min="3591" max="3591" width="20" style="179" customWidth="1"/>
    <col min="3592" max="3844" width="11.42578125" style="179"/>
    <col min="3845" max="3845" width="9.5703125" style="179" customWidth="1"/>
    <col min="3846" max="3846" width="18.7109375" style="179" bestFit="1" customWidth="1"/>
    <col min="3847" max="3847" width="20" style="179" customWidth="1"/>
    <col min="3848" max="4100" width="11.42578125" style="179"/>
    <col min="4101" max="4101" width="9.5703125" style="179" customWidth="1"/>
    <col min="4102" max="4102" width="18.7109375" style="179" bestFit="1" customWidth="1"/>
    <col min="4103" max="4103" width="20" style="179" customWidth="1"/>
    <col min="4104" max="4356" width="11.42578125" style="179"/>
    <col min="4357" max="4357" width="9.5703125" style="179" customWidth="1"/>
    <col min="4358" max="4358" width="18.7109375" style="179" bestFit="1" customWidth="1"/>
    <col min="4359" max="4359" width="20" style="179" customWidth="1"/>
    <col min="4360" max="4612" width="11.42578125" style="179"/>
    <col min="4613" max="4613" width="9.5703125" style="179" customWidth="1"/>
    <col min="4614" max="4614" width="18.7109375" style="179" bestFit="1" customWidth="1"/>
    <col min="4615" max="4615" width="20" style="179" customWidth="1"/>
    <col min="4616" max="4868" width="11.42578125" style="179"/>
    <col min="4869" max="4869" width="9.5703125" style="179" customWidth="1"/>
    <col min="4870" max="4870" width="18.7109375" style="179" bestFit="1" customWidth="1"/>
    <col min="4871" max="4871" width="20" style="179" customWidth="1"/>
    <col min="4872" max="5124" width="11.42578125" style="179"/>
    <col min="5125" max="5125" width="9.5703125" style="179" customWidth="1"/>
    <col min="5126" max="5126" width="18.7109375" style="179" bestFit="1" customWidth="1"/>
    <col min="5127" max="5127" width="20" style="179" customWidth="1"/>
    <col min="5128" max="5380" width="11.42578125" style="179"/>
    <col min="5381" max="5381" width="9.5703125" style="179" customWidth="1"/>
    <col min="5382" max="5382" width="18.7109375" style="179" bestFit="1" customWidth="1"/>
    <col min="5383" max="5383" width="20" style="179" customWidth="1"/>
    <col min="5384" max="5636" width="11.42578125" style="179"/>
    <col min="5637" max="5637" width="9.5703125" style="179" customWidth="1"/>
    <col min="5638" max="5638" width="18.7109375" style="179" bestFit="1" customWidth="1"/>
    <col min="5639" max="5639" width="20" style="179" customWidth="1"/>
    <col min="5640" max="5892" width="11.42578125" style="179"/>
    <col min="5893" max="5893" width="9.5703125" style="179" customWidth="1"/>
    <col min="5894" max="5894" width="18.7109375" style="179" bestFit="1" customWidth="1"/>
    <col min="5895" max="5895" width="20" style="179" customWidth="1"/>
    <col min="5896" max="6148" width="11.42578125" style="179"/>
    <col min="6149" max="6149" width="9.5703125" style="179" customWidth="1"/>
    <col min="6150" max="6150" width="18.7109375" style="179" bestFit="1" customWidth="1"/>
    <col min="6151" max="6151" width="20" style="179" customWidth="1"/>
    <col min="6152" max="6404" width="11.42578125" style="179"/>
    <col min="6405" max="6405" width="9.5703125" style="179" customWidth="1"/>
    <col min="6406" max="6406" width="18.7109375" style="179" bestFit="1" customWidth="1"/>
    <col min="6407" max="6407" width="20" style="179" customWidth="1"/>
    <col min="6408" max="6660" width="11.42578125" style="179"/>
    <col min="6661" max="6661" width="9.5703125" style="179" customWidth="1"/>
    <col min="6662" max="6662" width="18.7109375" style="179" bestFit="1" customWidth="1"/>
    <col min="6663" max="6663" width="20" style="179" customWidth="1"/>
    <col min="6664" max="6916" width="11.42578125" style="179"/>
    <col min="6917" max="6917" width="9.5703125" style="179" customWidth="1"/>
    <col min="6918" max="6918" width="18.7109375" style="179" bestFit="1" customWidth="1"/>
    <col min="6919" max="6919" width="20" style="179" customWidth="1"/>
    <col min="6920" max="7172" width="11.42578125" style="179"/>
    <col min="7173" max="7173" width="9.5703125" style="179" customWidth="1"/>
    <col min="7174" max="7174" width="18.7109375" style="179" bestFit="1" customWidth="1"/>
    <col min="7175" max="7175" width="20" style="179" customWidth="1"/>
    <col min="7176" max="7428" width="11.42578125" style="179"/>
    <col min="7429" max="7429" width="9.5703125" style="179" customWidth="1"/>
    <col min="7430" max="7430" width="18.7109375" style="179" bestFit="1" customWidth="1"/>
    <col min="7431" max="7431" width="20" style="179" customWidth="1"/>
    <col min="7432" max="7684" width="11.42578125" style="179"/>
    <col min="7685" max="7685" width="9.5703125" style="179" customWidth="1"/>
    <col min="7686" max="7686" width="18.7109375" style="179" bestFit="1" customWidth="1"/>
    <col min="7687" max="7687" width="20" style="179" customWidth="1"/>
    <col min="7688" max="7940" width="11.42578125" style="179"/>
    <col min="7941" max="7941" width="9.5703125" style="179" customWidth="1"/>
    <col min="7942" max="7942" width="18.7109375" style="179" bestFit="1" customWidth="1"/>
    <col min="7943" max="7943" width="20" style="179" customWidth="1"/>
    <col min="7944" max="8196" width="11.42578125" style="179"/>
    <col min="8197" max="8197" width="9.5703125" style="179" customWidth="1"/>
    <col min="8198" max="8198" width="18.7109375" style="179" bestFit="1" customWidth="1"/>
    <col min="8199" max="8199" width="20" style="179" customWidth="1"/>
    <col min="8200" max="8452" width="11.42578125" style="179"/>
    <col min="8453" max="8453" width="9.5703125" style="179" customWidth="1"/>
    <col min="8454" max="8454" width="18.7109375" style="179" bestFit="1" customWidth="1"/>
    <col min="8455" max="8455" width="20" style="179" customWidth="1"/>
    <col min="8456" max="8708" width="11.42578125" style="179"/>
    <col min="8709" max="8709" width="9.5703125" style="179" customWidth="1"/>
    <col min="8710" max="8710" width="18.7109375" style="179" bestFit="1" customWidth="1"/>
    <col min="8711" max="8711" width="20" style="179" customWidth="1"/>
    <col min="8712" max="8964" width="11.42578125" style="179"/>
    <col min="8965" max="8965" width="9.5703125" style="179" customWidth="1"/>
    <col min="8966" max="8966" width="18.7109375" style="179" bestFit="1" customWidth="1"/>
    <col min="8967" max="8967" width="20" style="179" customWidth="1"/>
    <col min="8968" max="9220" width="11.42578125" style="179"/>
    <col min="9221" max="9221" width="9.5703125" style="179" customWidth="1"/>
    <col min="9222" max="9222" width="18.7109375" style="179" bestFit="1" customWidth="1"/>
    <col min="9223" max="9223" width="20" style="179" customWidth="1"/>
    <col min="9224" max="9476" width="11.42578125" style="179"/>
    <col min="9477" max="9477" width="9.5703125" style="179" customWidth="1"/>
    <col min="9478" max="9478" width="18.7109375" style="179" bestFit="1" customWidth="1"/>
    <col min="9479" max="9479" width="20" style="179" customWidth="1"/>
    <col min="9480" max="9732" width="11.42578125" style="179"/>
    <col min="9733" max="9733" width="9.5703125" style="179" customWidth="1"/>
    <col min="9734" max="9734" width="18.7109375" style="179" bestFit="1" customWidth="1"/>
    <col min="9735" max="9735" width="20" style="179" customWidth="1"/>
    <col min="9736" max="9988" width="11.42578125" style="179"/>
    <col min="9989" max="9989" width="9.5703125" style="179" customWidth="1"/>
    <col min="9990" max="9990" width="18.7109375" style="179" bestFit="1" customWidth="1"/>
    <col min="9991" max="9991" width="20" style="179" customWidth="1"/>
    <col min="9992" max="10244" width="11.42578125" style="179"/>
    <col min="10245" max="10245" width="9.5703125" style="179" customWidth="1"/>
    <col min="10246" max="10246" width="18.7109375" style="179" bestFit="1" customWidth="1"/>
    <col min="10247" max="10247" width="20" style="179" customWidth="1"/>
    <col min="10248" max="10500" width="11.42578125" style="179"/>
    <col min="10501" max="10501" width="9.5703125" style="179" customWidth="1"/>
    <col min="10502" max="10502" width="18.7109375" style="179" bestFit="1" customWidth="1"/>
    <col min="10503" max="10503" width="20" style="179" customWidth="1"/>
    <col min="10504" max="10756" width="11.42578125" style="179"/>
    <col min="10757" max="10757" width="9.5703125" style="179" customWidth="1"/>
    <col min="10758" max="10758" width="18.7109375" style="179" bestFit="1" customWidth="1"/>
    <col min="10759" max="10759" width="20" style="179" customWidth="1"/>
    <col min="10760" max="11012" width="11.42578125" style="179"/>
    <col min="11013" max="11013" width="9.5703125" style="179" customWidth="1"/>
    <col min="11014" max="11014" width="18.7109375" style="179" bestFit="1" customWidth="1"/>
    <col min="11015" max="11015" width="20" style="179" customWidth="1"/>
    <col min="11016" max="11268" width="11.42578125" style="179"/>
    <col min="11269" max="11269" width="9.5703125" style="179" customWidth="1"/>
    <col min="11270" max="11270" width="18.7109375" style="179" bestFit="1" customWidth="1"/>
    <col min="11271" max="11271" width="20" style="179" customWidth="1"/>
    <col min="11272" max="11524" width="11.42578125" style="179"/>
    <col min="11525" max="11525" width="9.5703125" style="179" customWidth="1"/>
    <col min="11526" max="11526" width="18.7109375" style="179" bestFit="1" customWidth="1"/>
    <col min="11527" max="11527" width="20" style="179" customWidth="1"/>
    <col min="11528" max="11780" width="11.42578125" style="179"/>
    <col min="11781" max="11781" width="9.5703125" style="179" customWidth="1"/>
    <col min="11782" max="11782" width="18.7109375" style="179" bestFit="1" customWidth="1"/>
    <col min="11783" max="11783" width="20" style="179" customWidth="1"/>
    <col min="11784" max="12036" width="11.42578125" style="179"/>
    <col min="12037" max="12037" width="9.5703125" style="179" customWidth="1"/>
    <col min="12038" max="12038" width="18.7109375" style="179" bestFit="1" customWidth="1"/>
    <col min="12039" max="12039" width="20" style="179" customWidth="1"/>
    <col min="12040" max="12292" width="11.42578125" style="179"/>
    <col min="12293" max="12293" width="9.5703125" style="179" customWidth="1"/>
    <col min="12294" max="12294" width="18.7109375" style="179" bestFit="1" customWidth="1"/>
    <col min="12295" max="12295" width="20" style="179" customWidth="1"/>
    <col min="12296" max="12548" width="11.42578125" style="179"/>
    <col min="12549" max="12549" width="9.5703125" style="179" customWidth="1"/>
    <col min="12550" max="12550" width="18.7109375" style="179" bestFit="1" customWidth="1"/>
    <col min="12551" max="12551" width="20" style="179" customWidth="1"/>
    <col min="12552" max="12804" width="11.42578125" style="179"/>
    <col min="12805" max="12805" width="9.5703125" style="179" customWidth="1"/>
    <col min="12806" max="12806" width="18.7109375" style="179" bestFit="1" customWidth="1"/>
    <col min="12807" max="12807" width="20" style="179" customWidth="1"/>
    <col min="12808" max="13060" width="11.42578125" style="179"/>
    <col min="13061" max="13061" width="9.5703125" style="179" customWidth="1"/>
    <col min="13062" max="13062" width="18.7109375" style="179" bestFit="1" customWidth="1"/>
    <col min="13063" max="13063" width="20" style="179" customWidth="1"/>
    <col min="13064" max="13316" width="11.42578125" style="179"/>
    <col min="13317" max="13317" width="9.5703125" style="179" customWidth="1"/>
    <col min="13318" max="13318" width="18.7109375" style="179" bestFit="1" customWidth="1"/>
    <col min="13319" max="13319" width="20" style="179" customWidth="1"/>
    <col min="13320" max="13572" width="11.42578125" style="179"/>
    <col min="13573" max="13573" width="9.5703125" style="179" customWidth="1"/>
    <col min="13574" max="13574" width="18.7109375" style="179" bestFit="1" customWidth="1"/>
    <col min="13575" max="13575" width="20" style="179" customWidth="1"/>
    <col min="13576" max="13828" width="11.42578125" style="179"/>
    <col min="13829" max="13829" width="9.5703125" style="179" customWidth="1"/>
    <col min="13830" max="13830" width="18.7109375" style="179" bestFit="1" customWidth="1"/>
    <col min="13831" max="13831" width="20" style="179" customWidth="1"/>
    <col min="13832" max="14084" width="11.42578125" style="179"/>
    <col min="14085" max="14085" width="9.5703125" style="179" customWidth="1"/>
    <col min="14086" max="14086" width="18.7109375" style="179" bestFit="1" customWidth="1"/>
    <col min="14087" max="14087" width="20" style="179" customWidth="1"/>
    <col min="14088" max="14340" width="11.42578125" style="179"/>
    <col min="14341" max="14341" width="9.5703125" style="179" customWidth="1"/>
    <col min="14342" max="14342" width="18.7109375" style="179" bestFit="1" customWidth="1"/>
    <col min="14343" max="14343" width="20" style="179" customWidth="1"/>
    <col min="14344" max="14596" width="11.42578125" style="179"/>
    <col min="14597" max="14597" width="9.5703125" style="179" customWidth="1"/>
    <col min="14598" max="14598" width="18.7109375" style="179" bestFit="1" customWidth="1"/>
    <col min="14599" max="14599" width="20" style="179" customWidth="1"/>
    <col min="14600" max="14852" width="11.42578125" style="179"/>
    <col min="14853" max="14853" width="9.5703125" style="179" customWidth="1"/>
    <col min="14854" max="14854" width="18.7109375" style="179" bestFit="1" customWidth="1"/>
    <col min="14855" max="14855" width="20" style="179" customWidth="1"/>
    <col min="14856" max="15108" width="11.42578125" style="179"/>
    <col min="15109" max="15109" width="9.5703125" style="179" customWidth="1"/>
    <col min="15110" max="15110" width="18.7109375" style="179" bestFit="1" customWidth="1"/>
    <col min="15111" max="15111" width="20" style="179" customWidth="1"/>
    <col min="15112" max="15364" width="11.42578125" style="179"/>
    <col min="15365" max="15365" width="9.5703125" style="179" customWidth="1"/>
    <col min="15366" max="15366" width="18.7109375" style="179" bestFit="1" customWidth="1"/>
    <col min="15367" max="15367" width="20" style="179" customWidth="1"/>
    <col min="15368" max="15620" width="11.42578125" style="179"/>
    <col min="15621" max="15621" width="9.5703125" style="179" customWidth="1"/>
    <col min="15622" max="15622" width="18.7109375" style="179" bestFit="1" customWidth="1"/>
    <col min="15623" max="15623" width="20" style="179" customWidth="1"/>
    <col min="15624" max="15876" width="11.42578125" style="179"/>
    <col min="15877" max="15877" width="9.5703125" style="179" customWidth="1"/>
    <col min="15878" max="15878" width="18.7109375" style="179" bestFit="1" customWidth="1"/>
    <col min="15879" max="15879" width="20" style="179" customWidth="1"/>
    <col min="15880" max="16132" width="11.42578125" style="179"/>
    <col min="16133" max="16133" width="9.5703125" style="179" customWidth="1"/>
    <col min="16134" max="16134" width="18.7109375" style="179" bestFit="1" customWidth="1"/>
    <col min="16135" max="16135" width="20" style="179" customWidth="1"/>
    <col min="16136" max="16384" width="11.42578125" style="179"/>
  </cols>
  <sheetData>
    <row r="1" spans="1:12" ht="7.5" customHeight="1" x14ac:dyDescent="0.25">
      <c r="A1" s="515"/>
      <c r="B1" s="516"/>
      <c r="C1" s="516"/>
      <c r="D1" s="516"/>
      <c r="E1" s="516"/>
      <c r="F1" s="516"/>
      <c r="G1" s="517"/>
      <c r="L1" s="180" t="s">
        <v>197</v>
      </c>
    </row>
    <row r="2" spans="1:12" s="181" customFormat="1" ht="71.25" customHeight="1" x14ac:dyDescent="0.35">
      <c r="A2" s="518"/>
      <c r="B2" s="519"/>
      <c r="C2" s="519"/>
      <c r="D2" s="519"/>
      <c r="E2" s="519"/>
      <c r="F2" s="519"/>
      <c r="G2" s="520"/>
      <c r="L2" s="182" t="s">
        <v>198</v>
      </c>
    </row>
    <row r="3" spans="1:12" ht="35.25" customHeight="1" x14ac:dyDescent="0.25">
      <c r="A3" s="521" t="s">
        <v>199</v>
      </c>
      <c r="B3" s="522"/>
      <c r="C3" s="522"/>
      <c r="D3" s="522"/>
      <c r="E3" s="522"/>
      <c r="F3" s="522"/>
      <c r="G3" s="523"/>
      <c r="L3" s="180" t="s">
        <v>200</v>
      </c>
    </row>
    <row r="4" spans="1:12" ht="36" customHeight="1" x14ac:dyDescent="0.25">
      <c r="A4" s="183" t="s">
        <v>201</v>
      </c>
      <c r="B4" s="494">
        <f>+Nombre</f>
        <v>0</v>
      </c>
      <c r="C4" s="494"/>
      <c r="D4" s="184"/>
      <c r="E4" s="184"/>
      <c r="F4" s="185" t="s">
        <v>202</v>
      </c>
      <c r="G4" s="186"/>
    </row>
    <row r="5" spans="1:12" ht="18.75" customHeight="1" x14ac:dyDescent="0.25">
      <c r="A5" s="187" t="s">
        <v>203</v>
      </c>
      <c r="B5" s="200">
        <f>+Cédula</f>
        <v>0</v>
      </c>
      <c r="C5" s="188"/>
      <c r="D5" s="188"/>
      <c r="E5" s="188"/>
      <c r="F5" s="189" t="s">
        <v>204</v>
      </c>
      <c r="G5" s="201">
        <f>+'Cotización-Análisis_personal'!L8</f>
        <v>0</v>
      </c>
    </row>
    <row r="6" spans="1:12" ht="21" customHeight="1" x14ac:dyDescent="0.25">
      <c r="A6" s="190" t="s">
        <v>205</v>
      </c>
      <c r="B6" s="191"/>
      <c r="C6" s="191"/>
      <c r="D6" s="191"/>
      <c r="E6" s="191"/>
      <c r="F6" s="189" t="s">
        <v>206</v>
      </c>
      <c r="G6" s="202">
        <f>+num_ente</f>
        <v>0</v>
      </c>
    </row>
    <row r="7" spans="1:12" ht="18" customHeight="1" x14ac:dyDescent="0.2">
      <c r="A7" s="495" t="s">
        <v>207</v>
      </c>
      <c r="B7" s="496"/>
      <c r="C7" s="496"/>
      <c r="D7" s="496"/>
      <c r="E7" s="496"/>
      <c r="F7" s="496"/>
      <c r="G7" s="497"/>
    </row>
    <row r="8" spans="1:12" ht="22.5" customHeight="1" x14ac:dyDescent="0.2">
      <c r="A8" s="524" t="s">
        <v>208</v>
      </c>
      <c r="B8" s="525"/>
      <c r="C8" s="525"/>
      <c r="D8" s="525"/>
      <c r="E8" s="526"/>
      <c r="F8" s="192" t="s">
        <v>233</v>
      </c>
      <c r="G8" s="193" t="s">
        <v>209</v>
      </c>
    </row>
    <row r="9" spans="1:12" ht="14.1" customHeight="1" x14ac:dyDescent="0.2">
      <c r="A9" s="505" t="s">
        <v>210</v>
      </c>
      <c r="B9" s="506"/>
      <c r="C9" s="506"/>
      <c r="D9" s="506"/>
      <c r="E9" s="507"/>
      <c r="F9" s="205"/>
      <c r="G9" s="194"/>
    </row>
    <row r="10" spans="1:12" ht="14.1" customHeight="1" x14ac:dyDescent="0.2">
      <c r="A10" s="505" t="s">
        <v>211</v>
      </c>
      <c r="B10" s="506"/>
      <c r="C10" s="506"/>
      <c r="D10" s="506"/>
      <c r="E10" s="507"/>
      <c r="F10" s="205"/>
      <c r="G10" s="194"/>
    </row>
    <row r="11" spans="1:12" ht="14.1" customHeight="1" x14ac:dyDescent="0.2">
      <c r="A11" s="505" t="s">
        <v>212</v>
      </c>
      <c r="B11" s="506"/>
      <c r="C11" s="506"/>
      <c r="D11" s="506"/>
      <c r="E11" s="507"/>
      <c r="F11" s="205"/>
      <c r="G11" s="194"/>
    </row>
    <row r="12" spans="1:12" ht="26.25" customHeight="1" x14ac:dyDescent="0.2">
      <c r="A12" s="508" t="s">
        <v>213</v>
      </c>
      <c r="B12" s="506"/>
      <c r="C12" s="506"/>
      <c r="D12" s="506"/>
      <c r="E12" s="507"/>
      <c r="F12" s="205"/>
      <c r="G12" s="194"/>
    </row>
    <row r="13" spans="1:12" ht="14.1" customHeight="1" x14ac:dyDescent="0.2">
      <c r="A13" s="505" t="s">
        <v>214</v>
      </c>
      <c r="B13" s="506"/>
      <c r="C13" s="506"/>
      <c r="D13" s="506"/>
      <c r="E13" s="507"/>
      <c r="F13" s="205"/>
      <c r="G13" s="195"/>
    </row>
    <row r="14" spans="1:12" ht="14.1" customHeight="1" x14ac:dyDescent="0.2">
      <c r="A14" s="505" t="s">
        <v>215</v>
      </c>
      <c r="B14" s="506"/>
      <c r="C14" s="506"/>
      <c r="D14" s="506"/>
      <c r="E14" s="507"/>
      <c r="F14" s="205"/>
      <c r="G14" s="195"/>
    </row>
    <row r="15" spans="1:12" ht="14.1" customHeight="1" x14ac:dyDescent="0.2">
      <c r="A15" s="505" t="s">
        <v>216</v>
      </c>
      <c r="B15" s="506"/>
      <c r="C15" s="506"/>
      <c r="D15" s="506"/>
      <c r="E15" s="507"/>
      <c r="F15" s="205"/>
      <c r="G15" s="195"/>
    </row>
    <row r="16" spans="1:12" ht="14.1" customHeight="1" x14ac:dyDescent="0.2">
      <c r="A16" s="505" t="s">
        <v>217</v>
      </c>
      <c r="B16" s="506"/>
      <c r="C16" s="506"/>
      <c r="D16" s="506"/>
      <c r="E16" s="507"/>
      <c r="F16" s="205"/>
      <c r="G16" s="195"/>
    </row>
    <row r="17" spans="1:7" ht="14.1" customHeight="1" x14ac:dyDescent="0.2">
      <c r="A17" s="505" t="s">
        <v>218</v>
      </c>
      <c r="B17" s="506"/>
      <c r="C17" s="506"/>
      <c r="D17" s="506"/>
      <c r="E17" s="507"/>
      <c r="F17" s="205"/>
      <c r="G17" s="195"/>
    </row>
    <row r="18" spans="1:7" ht="14.1" customHeight="1" x14ac:dyDescent="0.2">
      <c r="A18" s="512" t="s">
        <v>219</v>
      </c>
      <c r="B18" s="513"/>
      <c r="C18" s="513"/>
      <c r="D18" s="513"/>
      <c r="E18" s="514"/>
      <c r="F18" s="205"/>
      <c r="G18" s="195"/>
    </row>
    <row r="19" spans="1:7" ht="14.1" customHeight="1" x14ac:dyDescent="0.2">
      <c r="A19" s="512" t="s">
        <v>220</v>
      </c>
      <c r="B19" s="513"/>
      <c r="C19" s="513"/>
      <c r="D19" s="513"/>
      <c r="E19" s="514"/>
      <c r="F19" s="205"/>
      <c r="G19" s="195"/>
    </row>
    <row r="20" spans="1:7" ht="14.1" customHeight="1" x14ac:dyDescent="0.2">
      <c r="A20" s="505" t="s">
        <v>221</v>
      </c>
      <c r="B20" s="506"/>
      <c r="C20" s="506"/>
      <c r="D20" s="506"/>
      <c r="E20" s="507"/>
      <c r="F20" s="205"/>
      <c r="G20" s="195"/>
    </row>
    <row r="21" spans="1:7" ht="14.1" customHeight="1" x14ac:dyDescent="0.2">
      <c r="A21" s="508" t="s">
        <v>222</v>
      </c>
      <c r="B21" s="506"/>
      <c r="C21" s="506"/>
      <c r="D21" s="506"/>
      <c r="E21" s="507"/>
      <c r="F21" s="205"/>
      <c r="G21" s="195"/>
    </row>
    <row r="22" spans="1:7" ht="14.1" customHeight="1" thickBot="1" x14ac:dyDescent="0.25">
      <c r="A22" s="509" t="s">
        <v>223</v>
      </c>
      <c r="B22" s="510"/>
      <c r="C22" s="510"/>
      <c r="D22" s="510"/>
      <c r="E22" s="511"/>
      <c r="F22" s="205"/>
      <c r="G22" s="196"/>
    </row>
    <row r="23" spans="1:7" ht="19.5" customHeight="1" x14ac:dyDescent="0.2">
      <c r="A23" s="495" t="s">
        <v>233</v>
      </c>
      <c r="B23" s="496"/>
      <c r="C23" s="496"/>
      <c r="D23" s="496"/>
      <c r="E23" s="496"/>
      <c r="F23" s="496"/>
      <c r="G23" s="497"/>
    </row>
    <row r="24" spans="1:7" ht="42" customHeight="1" x14ac:dyDescent="0.25">
      <c r="A24" s="198" t="s">
        <v>224</v>
      </c>
      <c r="B24" s="199"/>
      <c r="C24" s="492">
        <f>+'Cotización-Análisis_personal'!C106</f>
        <v>0</v>
      </c>
      <c r="D24" s="492"/>
      <c r="E24" s="493"/>
      <c r="F24" s="203" t="s">
        <v>225</v>
      </c>
      <c r="G24" s="204">
        <f ca="1">TODAY()</f>
        <v>43476</v>
      </c>
    </row>
    <row r="25" spans="1:7" ht="36" customHeight="1" x14ac:dyDescent="0.2">
      <c r="A25" s="501" t="str">
        <f>+'Cotización-Análisis_personal'!C98</f>
        <v>Refi #09-0101-</v>
      </c>
      <c r="B25" s="502"/>
      <c r="C25" s="502"/>
      <c r="D25" s="502"/>
      <c r="E25" s="502"/>
      <c r="F25" s="502"/>
      <c r="G25" s="503"/>
    </row>
    <row r="26" spans="1:7" ht="18" customHeight="1" x14ac:dyDescent="0.2">
      <c r="A26" s="495" t="s">
        <v>209</v>
      </c>
      <c r="B26" s="496"/>
      <c r="C26" s="496"/>
      <c r="D26" s="496"/>
      <c r="E26" s="496"/>
      <c r="F26" s="496"/>
      <c r="G26" s="497"/>
    </row>
    <row r="27" spans="1:7" ht="44.25" customHeight="1" x14ac:dyDescent="0.2">
      <c r="A27" s="501" t="s">
        <v>227</v>
      </c>
      <c r="B27" s="502"/>
      <c r="C27" s="502"/>
      <c r="D27" s="502"/>
      <c r="E27" s="504"/>
      <c r="F27" s="502" t="s">
        <v>225</v>
      </c>
      <c r="G27" s="503"/>
    </row>
    <row r="28" spans="1:7" ht="39" customHeight="1" x14ac:dyDescent="0.2">
      <c r="A28" s="501" t="s">
        <v>226</v>
      </c>
      <c r="B28" s="502"/>
      <c r="C28" s="502"/>
      <c r="D28" s="502"/>
      <c r="E28" s="502"/>
      <c r="F28" s="502"/>
      <c r="G28" s="503"/>
    </row>
    <row r="29" spans="1:7" ht="42.75" customHeight="1" x14ac:dyDescent="0.2">
      <c r="A29" s="501" t="s">
        <v>228</v>
      </c>
      <c r="B29" s="502"/>
      <c r="C29" s="502"/>
      <c r="D29" s="502"/>
      <c r="E29" s="504"/>
      <c r="F29" s="502" t="s">
        <v>225</v>
      </c>
      <c r="G29" s="503"/>
    </row>
    <row r="30" spans="1:7" ht="53.25" customHeight="1" x14ac:dyDescent="0.2">
      <c r="A30" s="501" t="s">
        <v>226</v>
      </c>
      <c r="B30" s="502"/>
      <c r="C30" s="502"/>
      <c r="D30" s="502"/>
      <c r="E30" s="502"/>
      <c r="F30" s="502"/>
      <c r="G30" s="503"/>
    </row>
    <row r="31" spans="1:7" ht="36" customHeight="1" x14ac:dyDescent="0.2">
      <c r="A31" s="501" t="s">
        <v>229</v>
      </c>
      <c r="B31" s="502"/>
      <c r="C31" s="502"/>
      <c r="D31" s="502"/>
      <c r="E31" s="504"/>
      <c r="F31" s="502" t="s">
        <v>225</v>
      </c>
      <c r="G31" s="503"/>
    </row>
    <row r="32" spans="1:7" ht="28.5" customHeight="1" x14ac:dyDescent="0.2">
      <c r="A32" s="501" t="s">
        <v>230</v>
      </c>
      <c r="B32" s="502"/>
      <c r="C32" s="502"/>
      <c r="D32" s="502"/>
      <c r="E32" s="502"/>
      <c r="F32" s="502"/>
      <c r="G32" s="503"/>
    </row>
    <row r="33" spans="1:8" ht="29.25" customHeight="1" x14ac:dyDescent="0.2">
      <c r="A33" s="501" t="s">
        <v>231</v>
      </c>
      <c r="B33" s="502"/>
      <c r="C33" s="502"/>
      <c r="D33" s="502"/>
      <c r="E33" s="502"/>
      <c r="F33" s="502"/>
      <c r="G33" s="503"/>
    </row>
    <row r="34" spans="1:8" ht="44.25" customHeight="1" x14ac:dyDescent="0.2">
      <c r="A34" s="501" t="s">
        <v>226</v>
      </c>
      <c r="B34" s="502"/>
      <c r="C34" s="502"/>
      <c r="D34" s="502"/>
      <c r="E34" s="502"/>
      <c r="F34" s="502"/>
      <c r="G34" s="503"/>
    </row>
    <row r="35" spans="1:8" ht="12.75" customHeight="1" x14ac:dyDescent="0.2">
      <c r="A35" s="495" t="s">
        <v>232</v>
      </c>
      <c r="B35" s="496"/>
      <c r="C35" s="496"/>
      <c r="D35" s="496"/>
      <c r="E35" s="496"/>
      <c r="F35" s="496"/>
      <c r="G35" s="497"/>
    </row>
    <row r="36" spans="1:8" ht="9" customHeight="1" x14ac:dyDescent="0.2">
      <c r="A36" s="486" t="str">
        <f>CONCATENATE('Cotización-Análisis_personal'!A64," ",'Cotización-Análisis_personal'!C64)</f>
        <v xml:space="preserve"> </v>
      </c>
      <c r="B36" s="487"/>
      <c r="C36" s="487"/>
      <c r="D36" s="487"/>
      <c r="E36" s="487"/>
      <c r="F36" s="487"/>
      <c r="G36" s="488"/>
    </row>
    <row r="37" spans="1:8" ht="10.5" customHeight="1" x14ac:dyDescent="0.2">
      <c r="A37" s="498"/>
      <c r="B37" s="499"/>
      <c r="C37" s="499"/>
      <c r="D37" s="499"/>
      <c r="E37" s="499"/>
      <c r="F37" s="499"/>
      <c r="G37" s="500"/>
    </row>
    <row r="38" spans="1:8" ht="19.5" customHeight="1" x14ac:dyDescent="0.2">
      <c r="A38" s="483" t="str">
        <f>CONCATENATE('Cotización-Análisis_personal'!A65," ",'Cotización-Análisis_personal'!C65)</f>
        <v xml:space="preserve"> </v>
      </c>
      <c r="B38" s="484"/>
      <c r="C38" s="484"/>
      <c r="D38" s="484"/>
      <c r="E38" s="484"/>
      <c r="F38" s="484"/>
      <c r="G38" s="485"/>
      <c r="H38" s="197"/>
    </row>
    <row r="39" spans="1:8" ht="19.5" customHeight="1" x14ac:dyDescent="0.2">
      <c r="A39" s="483" t="str">
        <f>CONCATENATE('Cotización-Análisis_personal'!A66," ",'Cotización-Análisis_personal'!C66)</f>
        <v xml:space="preserve"> </v>
      </c>
      <c r="B39" s="484"/>
      <c r="C39" s="484"/>
      <c r="D39" s="484"/>
      <c r="E39" s="484"/>
      <c r="F39" s="484"/>
      <c r="G39" s="485"/>
      <c r="H39" s="197"/>
    </row>
    <row r="40" spans="1:8" ht="20.25" customHeight="1" x14ac:dyDescent="0.2">
      <c r="A40" s="483" t="str">
        <f>CONCATENATE('Cotización-Análisis_personal'!A67," ",'Cotización-Análisis_personal'!C67)</f>
        <v xml:space="preserve"> </v>
      </c>
      <c r="B40" s="484"/>
      <c r="C40" s="484"/>
      <c r="D40" s="484"/>
      <c r="E40" s="484"/>
      <c r="F40" s="484"/>
      <c r="G40" s="485"/>
      <c r="H40" s="197"/>
    </row>
    <row r="41" spans="1:8" ht="18.75" customHeight="1" x14ac:dyDescent="0.2">
      <c r="A41" s="483" t="str">
        <f>CONCATENATE('Cotización-Análisis_personal'!A68," ",'Cotización-Análisis_personal'!C68)</f>
        <v xml:space="preserve"> </v>
      </c>
      <c r="B41" s="484"/>
      <c r="C41" s="484"/>
      <c r="D41" s="484"/>
      <c r="E41" s="484"/>
      <c r="F41" s="484"/>
      <c r="G41" s="485"/>
      <c r="H41" s="197"/>
    </row>
    <row r="42" spans="1:8" ht="19.5" customHeight="1" x14ac:dyDescent="0.2">
      <c r="A42" s="483" t="str">
        <f>CONCATENATE('Cotización-Análisis_personal'!A69," ",'Cotización-Análisis_personal'!C69)</f>
        <v xml:space="preserve"> </v>
      </c>
      <c r="B42" s="484"/>
      <c r="C42" s="484"/>
      <c r="D42" s="484"/>
      <c r="E42" s="484"/>
      <c r="F42" s="484"/>
      <c r="G42" s="485"/>
    </row>
    <row r="43" spans="1:8" x14ac:dyDescent="0.2">
      <c r="A43" s="486" t="str">
        <f>CONCATENATE('Cotización-Análisis_personal'!A70," ",'Cotización-Análisis_personal'!C70)</f>
        <v xml:space="preserve"> </v>
      </c>
      <c r="B43" s="487"/>
      <c r="C43" s="487"/>
      <c r="D43" s="487"/>
      <c r="E43" s="487"/>
      <c r="F43" s="487"/>
      <c r="G43" s="488"/>
    </row>
    <row r="44" spans="1:8" ht="9" customHeight="1" thickBot="1" x14ac:dyDescent="0.25">
      <c r="A44" s="489"/>
      <c r="B44" s="490"/>
      <c r="C44" s="490"/>
      <c r="D44" s="490"/>
      <c r="E44" s="490"/>
      <c r="F44" s="490"/>
      <c r="G44" s="491"/>
    </row>
  </sheetData>
  <sheetProtection algorithmName="SHA-512" hashValue="J8HoPuZJxjt534bshreqf+OcsIJX8wmT9/NW1E+Zn889r+EluDbKs87/YefP2DRn1OjwpSde0uI4YaqUGHSwnQ==" saltValue="kbo1VptI+CoHgEDUiH+8qw==" spinCount="100000" sheet="1" objects="1" scenarios="1" selectLockedCells="1" selectUnlockedCells="1"/>
  <mergeCells count="43">
    <mergeCell ref="A10:E10"/>
    <mergeCell ref="A11:E11"/>
    <mergeCell ref="A12:E12"/>
    <mergeCell ref="A13:E13"/>
    <mergeCell ref="A9:E9"/>
    <mergeCell ref="A1:G1"/>
    <mergeCell ref="A2:G2"/>
    <mergeCell ref="A3:G3"/>
    <mergeCell ref="A7:G7"/>
    <mergeCell ref="A8:E8"/>
    <mergeCell ref="A14:E14"/>
    <mergeCell ref="A21:E21"/>
    <mergeCell ref="A22:E22"/>
    <mergeCell ref="A23:G23"/>
    <mergeCell ref="A25:G25"/>
    <mergeCell ref="A20:E20"/>
    <mergeCell ref="A19:E19"/>
    <mergeCell ref="A15:E15"/>
    <mergeCell ref="A16:E16"/>
    <mergeCell ref="A17:E17"/>
    <mergeCell ref="A18:E18"/>
    <mergeCell ref="A26:G26"/>
    <mergeCell ref="A27:E27"/>
    <mergeCell ref="F27:G27"/>
    <mergeCell ref="A28:G28"/>
    <mergeCell ref="A29:E29"/>
    <mergeCell ref="F29:G29"/>
    <mergeCell ref="A42:G42"/>
    <mergeCell ref="A43:G44"/>
    <mergeCell ref="C24:E24"/>
    <mergeCell ref="B4:C4"/>
    <mergeCell ref="A35:G35"/>
    <mergeCell ref="A36:G37"/>
    <mergeCell ref="A38:G38"/>
    <mergeCell ref="A39:G39"/>
    <mergeCell ref="A40:G40"/>
    <mergeCell ref="A41:G41"/>
    <mergeCell ref="A30:G30"/>
    <mergeCell ref="A31:E31"/>
    <mergeCell ref="F31:G31"/>
    <mergeCell ref="A32:G32"/>
    <mergeCell ref="A33:G33"/>
    <mergeCell ref="A34:G34"/>
  </mergeCells>
  <dataValidations count="1">
    <dataValidation type="list" allowBlank="1" showInputMessage="1" showErrorMessage="1" sqref="WVN983052:WVN983062 F65548:F65558 JB65548:JB65558 SX65548:SX65558 ACT65548:ACT65558 AMP65548:AMP65558 AWL65548:AWL65558 BGH65548:BGH65558 BQD65548:BQD65558 BZZ65548:BZZ65558 CJV65548:CJV65558 CTR65548:CTR65558 DDN65548:DDN65558 DNJ65548:DNJ65558 DXF65548:DXF65558 EHB65548:EHB65558 EQX65548:EQX65558 FAT65548:FAT65558 FKP65548:FKP65558 FUL65548:FUL65558 GEH65548:GEH65558 GOD65548:GOD65558 GXZ65548:GXZ65558 HHV65548:HHV65558 HRR65548:HRR65558 IBN65548:IBN65558 ILJ65548:ILJ65558 IVF65548:IVF65558 JFB65548:JFB65558 JOX65548:JOX65558 JYT65548:JYT65558 KIP65548:KIP65558 KSL65548:KSL65558 LCH65548:LCH65558 LMD65548:LMD65558 LVZ65548:LVZ65558 MFV65548:MFV65558 MPR65548:MPR65558 MZN65548:MZN65558 NJJ65548:NJJ65558 NTF65548:NTF65558 ODB65548:ODB65558 OMX65548:OMX65558 OWT65548:OWT65558 PGP65548:PGP65558 PQL65548:PQL65558 QAH65548:QAH65558 QKD65548:QKD65558 QTZ65548:QTZ65558 RDV65548:RDV65558 RNR65548:RNR65558 RXN65548:RXN65558 SHJ65548:SHJ65558 SRF65548:SRF65558 TBB65548:TBB65558 TKX65548:TKX65558 TUT65548:TUT65558 UEP65548:UEP65558 UOL65548:UOL65558 UYH65548:UYH65558 VID65548:VID65558 VRZ65548:VRZ65558 WBV65548:WBV65558 WLR65548:WLR65558 WVN65548:WVN65558 F131084:F131094 JB131084:JB131094 SX131084:SX131094 ACT131084:ACT131094 AMP131084:AMP131094 AWL131084:AWL131094 BGH131084:BGH131094 BQD131084:BQD131094 BZZ131084:BZZ131094 CJV131084:CJV131094 CTR131084:CTR131094 DDN131084:DDN131094 DNJ131084:DNJ131094 DXF131084:DXF131094 EHB131084:EHB131094 EQX131084:EQX131094 FAT131084:FAT131094 FKP131084:FKP131094 FUL131084:FUL131094 GEH131084:GEH131094 GOD131084:GOD131094 GXZ131084:GXZ131094 HHV131084:HHV131094 HRR131084:HRR131094 IBN131084:IBN131094 ILJ131084:ILJ131094 IVF131084:IVF131094 JFB131084:JFB131094 JOX131084:JOX131094 JYT131084:JYT131094 KIP131084:KIP131094 KSL131084:KSL131094 LCH131084:LCH131094 LMD131084:LMD131094 LVZ131084:LVZ131094 MFV131084:MFV131094 MPR131084:MPR131094 MZN131084:MZN131094 NJJ131084:NJJ131094 NTF131084:NTF131094 ODB131084:ODB131094 OMX131084:OMX131094 OWT131084:OWT131094 PGP131084:PGP131094 PQL131084:PQL131094 QAH131084:QAH131094 QKD131084:QKD131094 QTZ131084:QTZ131094 RDV131084:RDV131094 RNR131084:RNR131094 RXN131084:RXN131094 SHJ131084:SHJ131094 SRF131084:SRF131094 TBB131084:TBB131094 TKX131084:TKX131094 TUT131084:TUT131094 UEP131084:UEP131094 UOL131084:UOL131094 UYH131084:UYH131094 VID131084:VID131094 VRZ131084:VRZ131094 WBV131084:WBV131094 WLR131084:WLR131094 WVN131084:WVN131094 F196620:F196630 JB196620:JB196630 SX196620:SX196630 ACT196620:ACT196630 AMP196620:AMP196630 AWL196620:AWL196630 BGH196620:BGH196630 BQD196620:BQD196630 BZZ196620:BZZ196630 CJV196620:CJV196630 CTR196620:CTR196630 DDN196620:DDN196630 DNJ196620:DNJ196630 DXF196620:DXF196630 EHB196620:EHB196630 EQX196620:EQX196630 FAT196620:FAT196630 FKP196620:FKP196630 FUL196620:FUL196630 GEH196620:GEH196630 GOD196620:GOD196630 GXZ196620:GXZ196630 HHV196620:HHV196630 HRR196620:HRR196630 IBN196620:IBN196630 ILJ196620:ILJ196630 IVF196620:IVF196630 JFB196620:JFB196630 JOX196620:JOX196630 JYT196620:JYT196630 KIP196620:KIP196630 KSL196620:KSL196630 LCH196620:LCH196630 LMD196620:LMD196630 LVZ196620:LVZ196630 MFV196620:MFV196630 MPR196620:MPR196630 MZN196620:MZN196630 NJJ196620:NJJ196630 NTF196620:NTF196630 ODB196620:ODB196630 OMX196620:OMX196630 OWT196620:OWT196630 PGP196620:PGP196630 PQL196620:PQL196630 QAH196620:QAH196630 QKD196620:QKD196630 QTZ196620:QTZ196630 RDV196620:RDV196630 RNR196620:RNR196630 RXN196620:RXN196630 SHJ196620:SHJ196630 SRF196620:SRF196630 TBB196620:TBB196630 TKX196620:TKX196630 TUT196620:TUT196630 UEP196620:UEP196630 UOL196620:UOL196630 UYH196620:UYH196630 VID196620:VID196630 VRZ196620:VRZ196630 WBV196620:WBV196630 WLR196620:WLR196630 WVN196620:WVN196630 F262156:F262166 JB262156:JB262166 SX262156:SX262166 ACT262156:ACT262166 AMP262156:AMP262166 AWL262156:AWL262166 BGH262156:BGH262166 BQD262156:BQD262166 BZZ262156:BZZ262166 CJV262156:CJV262166 CTR262156:CTR262166 DDN262156:DDN262166 DNJ262156:DNJ262166 DXF262156:DXF262166 EHB262156:EHB262166 EQX262156:EQX262166 FAT262156:FAT262166 FKP262156:FKP262166 FUL262156:FUL262166 GEH262156:GEH262166 GOD262156:GOD262166 GXZ262156:GXZ262166 HHV262156:HHV262166 HRR262156:HRR262166 IBN262156:IBN262166 ILJ262156:ILJ262166 IVF262156:IVF262166 JFB262156:JFB262166 JOX262156:JOX262166 JYT262156:JYT262166 KIP262156:KIP262166 KSL262156:KSL262166 LCH262156:LCH262166 LMD262156:LMD262166 LVZ262156:LVZ262166 MFV262156:MFV262166 MPR262156:MPR262166 MZN262156:MZN262166 NJJ262156:NJJ262166 NTF262156:NTF262166 ODB262156:ODB262166 OMX262156:OMX262166 OWT262156:OWT262166 PGP262156:PGP262166 PQL262156:PQL262166 QAH262156:QAH262166 QKD262156:QKD262166 QTZ262156:QTZ262166 RDV262156:RDV262166 RNR262156:RNR262166 RXN262156:RXN262166 SHJ262156:SHJ262166 SRF262156:SRF262166 TBB262156:TBB262166 TKX262156:TKX262166 TUT262156:TUT262166 UEP262156:UEP262166 UOL262156:UOL262166 UYH262156:UYH262166 VID262156:VID262166 VRZ262156:VRZ262166 WBV262156:WBV262166 WLR262156:WLR262166 WVN262156:WVN262166 F327692:F327702 JB327692:JB327702 SX327692:SX327702 ACT327692:ACT327702 AMP327692:AMP327702 AWL327692:AWL327702 BGH327692:BGH327702 BQD327692:BQD327702 BZZ327692:BZZ327702 CJV327692:CJV327702 CTR327692:CTR327702 DDN327692:DDN327702 DNJ327692:DNJ327702 DXF327692:DXF327702 EHB327692:EHB327702 EQX327692:EQX327702 FAT327692:FAT327702 FKP327692:FKP327702 FUL327692:FUL327702 GEH327692:GEH327702 GOD327692:GOD327702 GXZ327692:GXZ327702 HHV327692:HHV327702 HRR327692:HRR327702 IBN327692:IBN327702 ILJ327692:ILJ327702 IVF327692:IVF327702 JFB327692:JFB327702 JOX327692:JOX327702 JYT327692:JYT327702 KIP327692:KIP327702 KSL327692:KSL327702 LCH327692:LCH327702 LMD327692:LMD327702 LVZ327692:LVZ327702 MFV327692:MFV327702 MPR327692:MPR327702 MZN327692:MZN327702 NJJ327692:NJJ327702 NTF327692:NTF327702 ODB327692:ODB327702 OMX327692:OMX327702 OWT327692:OWT327702 PGP327692:PGP327702 PQL327692:PQL327702 QAH327692:QAH327702 QKD327692:QKD327702 QTZ327692:QTZ327702 RDV327692:RDV327702 RNR327692:RNR327702 RXN327692:RXN327702 SHJ327692:SHJ327702 SRF327692:SRF327702 TBB327692:TBB327702 TKX327692:TKX327702 TUT327692:TUT327702 UEP327692:UEP327702 UOL327692:UOL327702 UYH327692:UYH327702 VID327692:VID327702 VRZ327692:VRZ327702 WBV327692:WBV327702 WLR327692:WLR327702 WVN327692:WVN327702 F393228:F393238 JB393228:JB393238 SX393228:SX393238 ACT393228:ACT393238 AMP393228:AMP393238 AWL393228:AWL393238 BGH393228:BGH393238 BQD393228:BQD393238 BZZ393228:BZZ393238 CJV393228:CJV393238 CTR393228:CTR393238 DDN393228:DDN393238 DNJ393228:DNJ393238 DXF393228:DXF393238 EHB393228:EHB393238 EQX393228:EQX393238 FAT393228:FAT393238 FKP393228:FKP393238 FUL393228:FUL393238 GEH393228:GEH393238 GOD393228:GOD393238 GXZ393228:GXZ393238 HHV393228:HHV393238 HRR393228:HRR393238 IBN393228:IBN393238 ILJ393228:ILJ393238 IVF393228:IVF393238 JFB393228:JFB393238 JOX393228:JOX393238 JYT393228:JYT393238 KIP393228:KIP393238 KSL393228:KSL393238 LCH393228:LCH393238 LMD393228:LMD393238 LVZ393228:LVZ393238 MFV393228:MFV393238 MPR393228:MPR393238 MZN393228:MZN393238 NJJ393228:NJJ393238 NTF393228:NTF393238 ODB393228:ODB393238 OMX393228:OMX393238 OWT393228:OWT393238 PGP393228:PGP393238 PQL393228:PQL393238 QAH393228:QAH393238 QKD393228:QKD393238 QTZ393228:QTZ393238 RDV393228:RDV393238 RNR393228:RNR393238 RXN393228:RXN393238 SHJ393228:SHJ393238 SRF393228:SRF393238 TBB393228:TBB393238 TKX393228:TKX393238 TUT393228:TUT393238 UEP393228:UEP393238 UOL393228:UOL393238 UYH393228:UYH393238 VID393228:VID393238 VRZ393228:VRZ393238 WBV393228:WBV393238 WLR393228:WLR393238 WVN393228:WVN393238 F458764:F458774 JB458764:JB458774 SX458764:SX458774 ACT458764:ACT458774 AMP458764:AMP458774 AWL458764:AWL458774 BGH458764:BGH458774 BQD458764:BQD458774 BZZ458764:BZZ458774 CJV458764:CJV458774 CTR458764:CTR458774 DDN458764:DDN458774 DNJ458764:DNJ458774 DXF458764:DXF458774 EHB458764:EHB458774 EQX458764:EQX458774 FAT458764:FAT458774 FKP458764:FKP458774 FUL458764:FUL458774 GEH458764:GEH458774 GOD458764:GOD458774 GXZ458764:GXZ458774 HHV458764:HHV458774 HRR458764:HRR458774 IBN458764:IBN458774 ILJ458764:ILJ458774 IVF458764:IVF458774 JFB458764:JFB458774 JOX458764:JOX458774 JYT458764:JYT458774 KIP458764:KIP458774 KSL458764:KSL458774 LCH458764:LCH458774 LMD458764:LMD458774 LVZ458764:LVZ458774 MFV458764:MFV458774 MPR458764:MPR458774 MZN458764:MZN458774 NJJ458764:NJJ458774 NTF458764:NTF458774 ODB458764:ODB458774 OMX458764:OMX458774 OWT458764:OWT458774 PGP458764:PGP458774 PQL458764:PQL458774 QAH458764:QAH458774 QKD458764:QKD458774 QTZ458764:QTZ458774 RDV458764:RDV458774 RNR458764:RNR458774 RXN458764:RXN458774 SHJ458764:SHJ458774 SRF458764:SRF458774 TBB458764:TBB458774 TKX458764:TKX458774 TUT458764:TUT458774 UEP458764:UEP458774 UOL458764:UOL458774 UYH458764:UYH458774 VID458764:VID458774 VRZ458764:VRZ458774 WBV458764:WBV458774 WLR458764:WLR458774 WVN458764:WVN458774 F524300:F524310 JB524300:JB524310 SX524300:SX524310 ACT524300:ACT524310 AMP524300:AMP524310 AWL524300:AWL524310 BGH524300:BGH524310 BQD524300:BQD524310 BZZ524300:BZZ524310 CJV524300:CJV524310 CTR524300:CTR524310 DDN524300:DDN524310 DNJ524300:DNJ524310 DXF524300:DXF524310 EHB524300:EHB524310 EQX524300:EQX524310 FAT524300:FAT524310 FKP524300:FKP524310 FUL524300:FUL524310 GEH524300:GEH524310 GOD524300:GOD524310 GXZ524300:GXZ524310 HHV524300:HHV524310 HRR524300:HRR524310 IBN524300:IBN524310 ILJ524300:ILJ524310 IVF524300:IVF524310 JFB524300:JFB524310 JOX524300:JOX524310 JYT524300:JYT524310 KIP524300:KIP524310 KSL524300:KSL524310 LCH524300:LCH524310 LMD524300:LMD524310 LVZ524300:LVZ524310 MFV524300:MFV524310 MPR524300:MPR524310 MZN524300:MZN524310 NJJ524300:NJJ524310 NTF524300:NTF524310 ODB524300:ODB524310 OMX524300:OMX524310 OWT524300:OWT524310 PGP524300:PGP524310 PQL524300:PQL524310 QAH524300:QAH524310 QKD524300:QKD524310 QTZ524300:QTZ524310 RDV524300:RDV524310 RNR524300:RNR524310 RXN524300:RXN524310 SHJ524300:SHJ524310 SRF524300:SRF524310 TBB524300:TBB524310 TKX524300:TKX524310 TUT524300:TUT524310 UEP524300:UEP524310 UOL524300:UOL524310 UYH524300:UYH524310 VID524300:VID524310 VRZ524300:VRZ524310 WBV524300:WBV524310 WLR524300:WLR524310 WVN524300:WVN524310 F589836:F589846 JB589836:JB589846 SX589836:SX589846 ACT589836:ACT589846 AMP589836:AMP589846 AWL589836:AWL589846 BGH589836:BGH589846 BQD589836:BQD589846 BZZ589836:BZZ589846 CJV589836:CJV589846 CTR589836:CTR589846 DDN589836:DDN589846 DNJ589836:DNJ589846 DXF589836:DXF589846 EHB589836:EHB589846 EQX589836:EQX589846 FAT589836:FAT589846 FKP589836:FKP589846 FUL589836:FUL589846 GEH589836:GEH589846 GOD589836:GOD589846 GXZ589836:GXZ589846 HHV589836:HHV589846 HRR589836:HRR589846 IBN589836:IBN589846 ILJ589836:ILJ589846 IVF589836:IVF589846 JFB589836:JFB589846 JOX589836:JOX589846 JYT589836:JYT589846 KIP589836:KIP589846 KSL589836:KSL589846 LCH589836:LCH589846 LMD589836:LMD589846 LVZ589836:LVZ589846 MFV589836:MFV589846 MPR589836:MPR589846 MZN589836:MZN589846 NJJ589836:NJJ589846 NTF589836:NTF589846 ODB589836:ODB589846 OMX589836:OMX589846 OWT589836:OWT589846 PGP589836:PGP589846 PQL589836:PQL589846 QAH589836:QAH589846 QKD589836:QKD589846 QTZ589836:QTZ589846 RDV589836:RDV589846 RNR589836:RNR589846 RXN589836:RXN589846 SHJ589836:SHJ589846 SRF589836:SRF589846 TBB589836:TBB589846 TKX589836:TKX589846 TUT589836:TUT589846 UEP589836:UEP589846 UOL589836:UOL589846 UYH589836:UYH589846 VID589836:VID589846 VRZ589836:VRZ589846 WBV589836:WBV589846 WLR589836:WLR589846 WVN589836:WVN589846 F655372:F655382 JB655372:JB655382 SX655372:SX655382 ACT655372:ACT655382 AMP655372:AMP655382 AWL655372:AWL655382 BGH655372:BGH655382 BQD655372:BQD655382 BZZ655372:BZZ655382 CJV655372:CJV655382 CTR655372:CTR655382 DDN655372:DDN655382 DNJ655372:DNJ655382 DXF655372:DXF655382 EHB655372:EHB655382 EQX655372:EQX655382 FAT655372:FAT655382 FKP655372:FKP655382 FUL655372:FUL655382 GEH655372:GEH655382 GOD655372:GOD655382 GXZ655372:GXZ655382 HHV655372:HHV655382 HRR655372:HRR655382 IBN655372:IBN655382 ILJ655372:ILJ655382 IVF655372:IVF655382 JFB655372:JFB655382 JOX655372:JOX655382 JYT655372:JYT655382 KIP655372:KIP655382 KSL655372:KSL655382 LCH655372:LCH655382 LMD655372:LMD655382 LVZ655372:LVZ655382 MFV655372:MFV655382 MPR655372:MPR655382 MZN655372:MZN655382 NJJ655372:NJJ655382 NTF655372:NTF655382 ODB655372:ODB655382 OMX655372:OMX655382 OWT655372:OWT655382 PGP655372:PGP655382 PQL655372:PQL655382 QAH655372:QAH655382 QKD655372:QKD655382 QTZ655372:QTZ655382 RDV655372:RDV655382 RNR655372:RNR655382 RXN655372:RXN655382 SHJ655372:SHJ655382 SRF655372:SRF655382 TBB655372:TBB655382 TKX655372:TKX655382 TUT655372:TUT655382 UEP655372:UEP655382 UOL655372:UOL655382 UYH655372:UYH655382 VID655372:VID655382 VRZ655372:VRZ655382 WBV655372:WBV655382 WLR655372:WLR655382 WVN655372:WVN655382 F720908:F720918 JB720908:JB720918 SX720908:SX720918 ACT720908:ACT720918 AMP720908:AMP720918 AWL720908:AWL720918 BGH720908:BGH720918 BQD720908:BQD720918 BZZ720908:BZZ720918 CJV720908:CJV720918 CTR720908:CTR720918 DDN720908:DDN720918 DNJ720908:DNJ720918 DXF720908:DXF720918 EHB720908:EHB720918 EQX720908:EQX720918 FAT720908:FAT720918 FKP720908:FKP720918 FUL720908:FUL720918 GEH720908:GEH720918 GOD720908:GOD720918 GXZ720908:GXZ720918 HHV720908:HHV720918 HRR720908:HRR720918 IBN720908:IBN720918 ILJ720908:ILJ720918 IVF720908:IVF720918 JFB720908:JFB720918 JOX720908:JOX720918 JYT720908:JYT720918 KIP720908:KIP720918 KSL720908:KSL720918 LCH720908:LCH720918 LMD720908:LMD720918 LVZ720908:LVZ720918 MFV720908:MFV720918 MPR720908:MPR720918 MZN720908:MZN720918 NJJ720908:NJJ720918 NTF720908:NTF720918 ODB720908:ODB720918 OMX720908:OMX720918 OWT720908:OWT720918 PGP720908:PGP720918 PQL720908:PQL720918 QAH720908:QAH720918 QKD720908:QKD720918 QTZ720908:QTZ720918 RDV720908:RDV720918 RNR720908:RNR720918 RXN720908:RXN720918 SHJ720908:SHJ720918 SRF720908:SRF720918 TBB720908:TBB720918 TKX720908:TKX720918 TUT720908:TUT720918 UEP720908:UEP720918 UOL720908:UOL720918 UYH720908:UYH720918 VID720908:VID720918 VRZ720908:VRZ720918 WBV720908:WBV720918 WLR720908:WLR720918 WVN720908:WVN720918 F786444:F786454 JB786444:JB786454 SX786444:SX786454 ACT786444:ACT786454 AMP786444:AMP786454 AWL786444:AWL786454 BGH786444:BGH786454 BQD786444:BQD786454 BZZ786444:BZZ786454 CJV786444:CJV786454 CTR786444:CTR786454 DDN786444:DDN786454 DNJ786444:DNJ786454 DXF786444:DXF786454 EHB786444:EHB786454 EQX786444:EQX786454 FAT786444:FAT786454 FKP786444:FKP786454 FUL786444:FUL786454 GEH786444:GEH786454 GOD786444:GOD786454 GXZ786444:GXZ786454 HHV786444:HHV786454 HRR786444:HRR786454 IBN786444:IBN786454 ILJ786444:ILJ786454 IVF786444:IVF786454 JFB786444:JFB786454 JOX786444:JOX786454 JYT786444:JYT786454 KIP786444:KIP786454 KSL786444:KSL786454 LCH786444:LCH786454 LMD786444:LMD786454 LVZ786444:LVZ786454 MFV786444:MFV786454 MPR786444:MPR786454 MZN786444:MZN786454 NJJ786444:NJJ786454 NTF786444:NTF786454 ODB786444:ODB786454 OMX786444:OMX786454 OWT786444:OWT786454 PGP786444:PGP786454 PQL786444:PQL786454 QAH786444:QAH786454 QKD786444:QKD786454 QTZ786444:QTZ786454 RDV786444:RDV786454 RNR786444:RNR786454 RXN786444:RXN786454 SHJ786444:SHJ786454 SRF786444:SRF786454 TBB786444:TBB786454 TKX786444:TKX786454 TUT786444:TUT786454 UEP786444:UEP786454 UOL786444:UOL786454 UYH786444:UYH786454 VID786444:VID786454 VRZ786444:VRZ786454 WBV786444:WBV786454 WLR786444:WLR786454 WVN786444:WVN786454 F851980:F851990 JB851980:JB851990 SX851980:SX851990 ACT851980:ACT851990 AMP851980:AMP851990 AWL851980:AWL851990 BGH851980:BGH851990 BQD851980:BQD851990 BZZ851980:BZZ851990 CJV851980:CJV851990 CTR851980:CTR851990 DDN851980:DDN851990 DNJ851980:DNJ851990 DXF851980:DXF851990 EHB851980:EHB851990 EQX851980:EQX851990 FAT851980:FAT851990 FKP851980:FKP851990 FUL851980:FUL851990 GEH851980:GEH851990 GOD851980:GOD851990 GXZ851980:GXZ851990 HHV851980:HHV851990 HRR851980:HRR851990 IBN851980:IBN851990 ILJ851980:ILJ851990 IVF851980:IVF851990 JFB851980:JFB851990 JOX851980:JOX851990 JYT851980:JYT851990 KIP851980:KIP851990 KSL851980:KSL851990 LCH851980:LCH851990 LMD851980:LMD851990 LVZ851980:LVZ851990 MFV851980:MFV851990 MPR851980:MPR851990 MZN851980:MZN851990 NJJ851980:NJJ851990 NTF851980:NTF851990 ODB851980:ODB851990 OMX851980:OMX851990 OWT851980:OWT851990 PGP851980:PGP851990 PQL851980:PQL851990 QAH851980:QAH851990 QKD851980:QKD851990 QTZ851980:QTZ851990 RDV851980:RDV851990 RNR851980:RNR851990 RXN851980:RXN851990 SHJ851980:SHJ851990 SRF851980:SRF851990 TBB851980:TBB851990 TKX851980:TKX851990 TUT851980:TUT851990 UEP851980:UEP851990 UOL851980:UOL851990 UYH851980:UYH851990 VID851980:VID851990 VRZ851980:VRZ851990 WBV851980:WBV851990 WLR851980:WLR851990 WVN851980:WVN851990 F917516:F917526 JB917516:JB917526 SX917516:SX917526 ACT917516:ACT917526 AMP917516:AMP917526 AWL917516:AWL917526 BGH917516:BGH917526 BQD917516:BQD917526 BZZ917516:BZZ917526 CJV917516:CJV917526 CTR917516:CTR917526 DDN917516:DDN917526 DNJ917516:DNJ917526 DXF917516:DXF917526 EHB917516:EHB917526 EQX917516:EQX917526 FAT917516:FAT917526 FKP917516:FKP917526 FUL917516:FUL917526 GEH917516:GEH917526 GOD917516:GOD917526 GXZ917516:GXZ917526 HHV917516:HHV917526 HRR917516:HRR917526 IBN917516:IBN917526 ILJ917516:ILJ917526 IVF917516:IVF917526 JFB917516:JFB917526 JOX917516:JOX917526 JYT917516:JYT917526 KIP917516:KIP917526 KSL917516:KSL917526 LCH917516:LCH917526 LMD917516:LMD917526 LVZ917516:LVZ917526 MFV917516:MFV917526 MPR917516:MPR917526 MZN917516:MZN917526 NJJ917516:NJJ917526 NTF917516:NTF917526 ODB917516:ODB917526 OMX917516:OMX917526 OWT917516:OWT917526 PGP917516:PGP917526 PQL917516:PQL917526 QAH917516:QAH917526 QKD917516:QKD917526 QTZ917516:QTZ917526 RDV917516:RDV917526 RNR917516:RNR917526 RXN917516:RXN917526 SHJ917516:SHJ917526 SRF917516:SRF917526 TBB917516:TBB917526 TKX917516:TKX917526 TUT917516:TUT917526 UEP917516:UEP917526 UOL917516:UOL917526 UYH917516:UYH917526 VID917516:VID917526 VRZ917516:VRZ917526 WBV917516:WBV917526 WLR917516:WLR917526 WVN917516:WVN917526 F983052:F983062 JB983052:JB983062 SX983052:SX983062 ACT983052:ACT983062 AMP983052:AMP983062 AWL983052:AWL983062 BGH983052:BGH983062 BQD983052:BQD983062 BZZ983052:BZZ983062 CJV983052:CJV983062 CTR983052:CTR983062 DDN983052:DDN983062 DNJ983052:DNJ983062 DXF983052:DXF983062 EHB983052:EHB983062 EQX983052:EQX983062 FAT983052:FAT983062 FKP983052:FKP983062 FUL983052:FUL983062 GEH983052:GEH983062 GOD983052:GOD983062 GXZ983052:GXZ983062 HHV983052:HHV983062 HRR983052:HRR983062 IBN983052:IBN983062 ILJ983052:ILJ983062 IVF983052:IVF983062 JFB983052:JFB983062 JOX983052:JOX983062 JYT983052:JYT983062 KIP983052:KIP983062 KSL983052:KSL983062 LCH983052:LCH983062 LMD983052:LMD983062 LVZ983052:LVZ983062 MFV983052:MFV983062 MPR983052:MPR983062 MZN983052:MZN983062 NJJ983052:NJJ983062 NTF983052:NTF983062 ODB983052:ODB983062 OMX983052:OMX983062 OWT983052:OWT983062 PGP983052:PGP983062 PQL983052:PQL983062 QAH983052:QAH983062 QKD983052:QKD983062 QTZ983052:QTZ983062 RDV983052:RDV983062 RNR983052:RNR983062 RXN983052:RXN983062 SHJ983052:SHJ983062 SRF983052:SRF983062 TBB983052:TBB983062 TKX983052:TKX983062 TUT983052:TUT983062 UEP983052:UEP983062 UOL983052:UOL983062 UYH983052:UYH983062 VID983052:VID983062 VRZ983052:VRZ983062 WBV983052:WBV983062 WLR983052:WLR983062 WVN13:WVN22 WLR13:WLR22 WBV13:WBV22 VRZ13:VRZ22 VID13:VID22 UYH13:UYH22 UOL13:UOL22 UEP13:UEP22 TUT13:TUT22 TKX13:TKX22 TBB13:TBB22 SRF13:SRF22 SHJ13:SHJ22 RXN13:RXN22 RNR13:RNR22 RDV13:RDV22 QTZ13:QTZ22 QKD13:QKD22 QAH13:QAH22 PQL13:PQL22 PGP13:PGP22 OWT13:OWT22 OMX13:OMX22 ODB13:ODB22 NTF13:NTF22 NJJ13:NJJ22 MZN13:MZN22 MPR13:MPR22 MFV13:MFV22 LVZ13:LVZ22 LMD13:LMD22 LCH13:LCH22 KSL13:KSL22 KIP13:KIP22 JYT13:JYT22 JOX13:JOX22 JFB13:JFB22 IVF13:IVF22 ILJ13:ILJ22 IBN13:IBN22 HRR13:HRR22 HHV13:HHV22 GXZ13:GXZ22 GOD13:GOD22 GEH13:GEH22 FUL13:FUL22 FKP13:FKP22 FAT13:FAT22 EQX13:EQX22 EHB13:EHB22 DXF13:DXF22 DNJ13:DNJ22 DDN13:DDN22 CTR13:CTR22 CJV13:CJV22 BZZ13:BZZ22 BQD13:BQD22 BGH13:BGH22 AWL13:AWL22 AMP13:AMP22 ACT13:ACT22 SX13:SX22 JB13:JB22">
      <formula1>$L$1:$L$4</formula1>
    </dataValidation>
  </dataValidations>
  <printOptions horizontalCentered="1" verticalCentered="1"/>
  <pageMargins left="0.74803149606299213" right="0.74803149606299213" top="0.85" bottom="0.98425196850393704" header="0" footer="0"/>
  <pageSetup paperSize="5" scale="88" orientation="portrait" r:id="rId1"/>
  <headerFooter alignWithMargins="0"/>
  <colBreaks count="1" manualBreakCount="1">
    <brk id="8" max="79"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2:H60"/>
  <sheetViews>
    <sheetView showGridLines="0" view="pageLayout" zoomScaleNormal="100" workbookViewId="0">
      <selection activeCell="A9" sqref="A9:XFD9"/>
    </sheetView>
  </sheetViews>
  <sheetFormatPr baseColWidth="10" defaultRowHeight="15" x14ac:dyDescent="0.25"/>
  <cols>
    <col min="1" max="1" width="11.85546875" bestFit="1" customWidth="1"/>
    <col min="2" max="2" width="11.7109375" customWidth="1"/>
    <col min="3" max="3" width="11.85546875" customWidth="1"/>
    <col min="4" max="4" width="12.140625" customWidth="1"/>
    <col min="6" max="6" width="12" customWidth="1"/>
    <col min="7" max="7" width="12.85546875" customWidth="1"/>
  </cols>
  <sheetData>
    <row r="2" spans="1:8" ht="15.75" x14ac:dyDescent="0.25">
      <c r="B2" s="8"/>
      <c r="C2" s="8"/>
      <c r="D2" s="8"/>
      <c r="E2" s="8"/>
      <c r="F2" s="8"/>
      <c r="G2" s="8"/>
    </row>
    <row r="4" spans="1:8" x14ac:dyDescent="0.25">
      <c r="A4" s="527"/>
      <c r="B4" s="527"/>
      <c r="C4" s="527"/>
      <c r="D4" s="527"/>
      <c r="E4" s="527"/>
      <c r="F4" s="527"/>
      <c r="G4" s="527"/>
      <c r="H4" s="527"/>
    </row>
    <row r="5" spans="1:8" x14ac:dyDescent="0.25">
      <c r="A5" s="9"/>
      <c r="B5" s="9"/>
      <c r="C5" s="9"/>
    </row>
    <row r="60" ht="11.25" customHeight="1" x14ac:dyDescent="0.25"/>
  </sheetData>
  <sheetProtection algorithmName="SHA-512" hashValue="E6SbkClZnlnnY3KOw3Yr9Lj3ZFINL/iGZJXZrlhUB8qZtqIRwH0e2pJDd5hZ6YzfINRC7/FnURQ898R+kVpIsA==" saltValue="geVZA5c8pDdwsuasftgCPA==" spinCount="100000" sheet="1" objects="1" scenarios="1" selectLockedCells="1" selectUnlockedCells="1"/>
  <mergeCells count="1">
    <mergeCell ref="A4:H4"/>
  </mergeCells>
  <pageMargins left="0.31496062992125984" right="0.31496062992125984" top="0.3543307086614173" bottom="0.3543307086614173" header="0.31496062992125984" footer="0.31496062992125984"/>
  <pageSetup scale="8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C3:P150"/>
  <sheetViews>
    <sheetView topLeftCell="G13" workbookViewId="0">
      <selection activeCell="Q25" sqref="Q25"/>
    </sheetView>
  </sheetViews>
  <sheetFormatPr baseColWidth="10" defaultRowHeight="15" x14ac:dyDescent="0.25"/>
  <cols>
    <col min="3" max="3" width="21.140625" customWidth="1"/>
    <col min="4" max="4" width="19.85546875" customWidth="1"/>
    <col min="5" max="5" width="25.85546875" customWidth="1"/>
    <col min="6" max="6" width="23" customWidth="1"/>
    <col min="7" max="7" width="17.140625" customWidth="1"/>
    <col min="8" max="8" width="22.42578125" customWidth="1"/>
    <col min="9" max="9" width="42.28515625" customWidth="1"/>
    <col min="13" max="13" width="16.28515625" bestFit="1" customWidth="1"/>
  </cols>
  <sheetData>
    <row r="3" spans="3:16" x14ac:dyDescent="0.25">
      <c r="F3" s="7"/>
    </row>
    <row r="4" spans="3:16" ht="15.75" x14ac:dyDescent="0.25">
      <c r="C4" s="1" t="s">
        <v>20</v>
      </c>
      <c r="D4" s="1" t="s">
        <v>21</v>
      </c>
      <c r="E4" s="1" t="s">
        <v>22</v>
      </c>
      <c r="F4" s="1" t="s">
        <v>12</v>
      </c>
      <c r="G4" s="1" t="s">
        <v>23</v>
      </c>
      <c r="H4" s="1" t="s">
        <v>24</v>
      </c>
      <c r="I4" s="1" t="s">
        <v>37</v>
      </c>
    </row>
    <row r="5" spans="3:16" ht="15.75" x14ac:dyDescent="0.25">
      <c r="C5" s="2" t="s">
        <v>104</v>
      </c>
      <c r="D5" s="2" t="s">
        <v>104</v>
      </c>
      <c r="E5" s="2" t="s">
        <v>104</v>
      </c>
      <c r="F5" s="2" t="s">
        <v>104</v>
      </c>
      <c r="G5" s="3" t="s">
        <v>9</v>
      </c>
      <c r="H5" s="3" t="s">
        <v>104</v>
      </c>
      <c r="I5" s="3" t="s">
        <v>104</v>
      </c>
    </row>
    <row r="6" spans="3:16" ht="15.75" x14ac:dyDescent="0.25">
      <c r="C6" s="2" t="s">
        <v>25</v>
      </c>
      <c r="D6" s="2" t="s">
        <v>26</v>
      </c>
      <c r="E6" s="2" t="s">
        <v>27</v>
      </c>
      <c r="F6" s="3" t="s">
        <v>28</v>
      </c>
      <c r="G6" s="3" t="s">
        <v>32</v>
      </c>
      <c r="H6" s="3" t="s">
        <v>10</v>
      </c>
      <c r="I6" s="3" t="s">
        <v>42</v>
      </c>
    </row>
    <row r="7" spans="3:16" ht="15.75" x14ac:dyDescent="0.25">
      <c r="C7" s="6" t="s">
        <v>29</v>
      </c>
      <c r="D7" s="2" t="s">
        <v>18</v>
      </c>
      <c r="E7" s="2" t="s">
        <v>30</v>
      </c>
      <c r="F7" s="3" t="s">
        <v>31</v>
      </c>
      <c r="G7" s="4"/>
      <c r="H7" s="3" t="s">
        <v>11</v>
      </c>
      <c r="I7" s="3" t="s">
        <v>38</v>
      </c>
    </row>
    <row r="8" spans="3:16" ht="15.75" x14ac:dyDescent="0.25">
      <c r="C8" s="2" t="s">
        <v>33</v>
      </c>
      <c r="D8" s="5" t="s">
        <v>34</v>
      </c>
      <c r="E8" s="2" t="s">
        <v>35</v>
      </c>
      <c r="F8" s="3" t="s">
        <v>36</v>
      </c>
      <c r="G8" s="4"/>
      <c r="H8" s="3"/>
      <c r="I8" s="3" t="s">
        <v>45</v>
      </c>
    </row>
    <row r="9" spans="3:16" ht="15.75" x14ac:dyDescent="0.25">
      <c r="C9" s="2" t="s">
        <v>89</v>
      </c>
      <c r="D9" s="4"/>
      <c r="E9" s="4"/>
      <c r="F9" s="3"/>
      <c r="G9" s="4"/>
      <c r="H9" s="4"/>
      <c r="I9" s="3" t="s">
        <v>43</v>
      </c>
    </row>
    <row r="10" spans="3:16" ht="15.75" x14ac:dyDescent="0.25">
      <c r="C10" s="2" t="s">
        <v>238</v>
      </c>
      <c r="D10" s="4"/>
      <c r="E10" s="4"/>
      <c r="F10" s="4"/>
      <c r="G10" s="4"/>
      <c r="H10" s="4"/>
      <c r="I10" s="3" t="s">
        <v>44</v>
      </c>
    </row>
    <row r="11" spans="3:16" ht="15.75" x14ac:dyDescent="0.25">
      <c r="C11" s="4"/>
      <c r="D11" s="4"/>
      <c r="E11" s="4"/>
      <c r="F11" s="1" t="s">
        <v>234</v>
      </c>
      <c r="G11" s="4"/>
      <c r="H11" s="4"/>
      <c r="I11" s="3" t="s">
        <v>41</v>
      </c>
    </row>
    <row r="12" spans="3:16" ht="15.75" x14ac:dyDescent="0.25">
      <c r="C12" s="4"/>
      <c r="D12" s="4"/>
      <c r="E12" s="4"/>
      <c r="F12" s="62">
        <v>1</v>
      </c>
      <c r="G12" s="4"/>
      <c r="H12" s="4"/>
      <c r="I12" s="3" t="s">
        <v>40</v>
      </c>
    </row>
    <row r="13" spans="3:16" ht="15.75" x14ac:dyDescent="0.25">
      <c r="C13" s="4"/>
      <c r="D13" s="4"/>
      <c r="E13" s="4"/>
      <c r="F13" s="207">
        <v>2</v>
      </c>
      <c r="G13" s="4"/>
      <c r="H13" s="4"/>
      <c r="I13" s="3" t="s">
        <v>39</v>
      </c>
    </row>
    <row r="14" spans="3:16" ht="15.75" x14ac:dyDescent="0.25">
      <c r="C14" s="1" t="s">
        <v>60</v>
      </c>
      <c r="D14" s="1" t="s">
        <v>61</v>
      </c>
      <c r="E14" s="75"/>
      <c r="F14" s="77"/>
      <c r="G14" s="4"/>
      <c r="H14" s="1" t="s">
        <v>78</v>
      </c>
      <c r="I14" s="3" t="s">
        <v>196</v>
      </c>
    </row>
    <row r="15" spans="3:16" ht="15.75" x14ac:dyDescent="0.25">
      <c r="C15" s="2" t="s">
        <v>104</v>
      </c>
      <c r="D15" s="61" t="s">
        <v>104</v>
      </c>
      <c r="E15" s="75"/>
      <c r="F15" s="77"/>
      <c r="G15" s="4"/>
      <c r="H15" s="3" t="s">
        <v>104</v>
      </c>
      <c r="I15" s="4"/>
    </row>
    <row r="16" spans="3:16" ht="15.75" x14ac:dyDescent="0.25">
      <c r="C16" s="2" t="s">
        <v>33</v>
      </c>
      <c r="D16" s="61">
        <v>7.0000000000000007E-2</v>
      </c>
      <c r="E16" s="4"/>
      <c r="F16" s="4"/>
      <c r="G16" s="4"/>
      <c r="H16" s="62" t="s">
        <v>79</v>
      </c>
      <c r="M16" t="s">
        <v>242</v>
      </c>
      <c r="N16" t="s">
        <v>243</v>
      </c>
      <c r="P16" t="s">
        <v>244</v>
      </c>
    </row>
    <row r="17" spans="3:16" ht="15.75" x14ac:dyDescent="0.25">
      <c r="C17" s="2" t="s">
        <v>109</v>
      </c>
      <c r="D17" s="61">
        <v>7.4999999999999997E-2</v>
      </c>
      <c r="E17" s="4"/>
      <c r="F17" s="4"/>
      <c r="G17" s="4"/>
      <c r="H17" s="62" t="s">
        <v>80</v>
      </c>
      <c r="M17" t="s">
        <v>27</v>
      </c>
      <c r="N17">
        <v>12</v>
      </c>
      <c r="P17" t="s">
        <v>27</v>
      </c>
    </row>
    <row r="18" spans="3:16" ht="15.75" x14ac:dyDescent="0.25">
      <c r="C18" s="78"/>
      <c r="D18" s="61">
        <v>7.7499999999999999E-2</v>
      </c>
      <c r="E18" s="4"/>
      <c r="F18" s="4"/>
      <c r="G18" s="4"/>
      <c r="H18" s="62" t="s">
        <v>81</v>
      </c>
      <c r="M18" t="s">
        <v>27</v>
      </c>
      <c r="N18">
        <v>24</v>
      </c>
      <c r="P18" t="s">
        <v>30</v>
      </c>
    </row>
    <row r="19" spans="3:16" ht="15.75" x14ac:dyDescent="0.25">
      <c r="C19" s="75"/>
      <c r="D19" s="76"/>
      <c r="E19" s="4"/>
      <c r="F19" s="1" t="s">
        <v>66</v>
      </c>
      <c r="G19" s="64" t="s">
        <v>16</v>
      </c>
      <c r="H19" s="63" t="s">
        <v>82</v>
      </c>
      <c r="M19" t="s">
        <v>27</v>
      </c>
      <c r="N19">
        <v>36</v>
      </c>
    </row>
    <row r="20" spans="3:16" ht="15.75" x14ac:dyDescent="0.25">
      <c r="C20" s="75"/>
      <c r="D20" s="76"/>
      <c r="E20" s="4"/>
      <c r="F20" s="3" t="s">
        <v>104</v>
      </c>
      <c r="G20" s="65" t="s">
        <v>102</v>
      </c>
      <c r="H20" s="63" t="s">
        <v>83</v>
      </c>
      <c r="M20" t="s">
        <v>27</v>
      </c>
      <c r="N20">
        <v>48</v>
      </c>
    </row>
    <row r="21" spans="3:16" ht="15.75" x14ac:dyDescent="0.25">
      <c r="C21" s="4"/>
      <c r="D21" s="4"/>
      <c r="E21" s="4"/>
      <c r="F21" s="2" t="s">
        <v>67</v>
      </c>
      <c r="G21" s="5" t="s">
        <v>87</v>
      </c>
      <c r="H21" s="4"/>
      <c r="M21" t="s">
        <v>27</v>
      </c>
      <c r="N21">
        <v>60</v>
      </c>
    </row>
    <row r="22" spans="3:16" ht="15.75" x14ac:dyDescent="0.25">
      <c r="C22" s="1" t="s">
        <v>95</v>
      </c>
      <c r="D22" s="1" t="s">
        <v>96</v>
      </c>
      <c r="E22" s="4"/>
      <c r="F22" s="2" t="s">
        <v>90</v>
      </c>
      <c r="G22" s="5" t="s">
        <v>16</v>
      </c>
      <c r="H22" s="4"/>
      <c r="I22" s="2" t="s">
        <v>103</v>
      </c>
      <c r="M22" t="s">
        <v>27</v>
      </c>
      <c r="N22">
        <v>72</v>
      </c>
    </row>
    <row r="23" spans="3:16" ht="15.75" x14ac:dyDescent="0.25">
      <c r="C23" s="3" t="s">
        <v>180</v>
      </c>
      <c r="D23" s="3" t="s">
        <v>104</v>
      </c>
      <c r="E23" s="4"/>
      <c r="F23" s="2" t="s">
        <v>68</v>
      </c>
      <c r="G23" s="126" t="s">
        <v>88</v>
      </c>
      <c r="H23" s="4"/>
      <c r="I23" s="2" t="s">
        <v>67</v>
      </c>
      <c r="M23" t="s">
        <v>27</v>
      </c>
      <c r="N23">
        <v>84</v>
      </c>
    </row>
    <row r="24" spans="3:16" ht="15.75" x14ac:dyDescent="0.25">
      <c r="C24" s="66" t="s">
        <v>92</v>
      </c>
      <c r="D24" s="66" t="s">
        <v>97</v>
      </c>
      <c r="E24" s="4"/>
      <c r="F24" s="125" t="s">
        <v>103</v>
      </c>
      <c r="G24" s="126"/>
      <c r="H24" s="4"/>
      <c r="I24" s="2" t="s">
        <v>68</v>
      </c>
      <c r="M24" t="s">
        <v>27</v>
      </c>
      <c r="N24">
        <v>96</v>
      </c>
    </row>
    <row r="25" spans="3:16" ht="15.75" x14ac:dyDescent="0.25">
      <c r="C25" s="66" t="s">
        <v>93</v>
      </c>
      <c r="D25" s="66" t="s">
        <v>98</v>
      </c>
      <c r="F25" s="2" t="s">
        <v>69</v>
      </c>
      <c r="I25" s="2" t="s">
        <v>182</v>
      </c>
      <c r="M25" t="s">
        <v>27</v>
      </c>
      <c r="N25">
        <v>108</v>
      </c>
    </row>
    <row r="26" spans="3:16" ht="15.75" x14ac:dyDescent="0.25">
      <c r="C26" s="67" t="s">
        <v>94</v>
      </c>
      <c r="D26" s="67" t="s">
        <v>99</v>
      </c>
      <c r="I26" s="2" t="s">
        <v>69</v>
      </c>
      <c r="M26" t="s">
        <v>30</v>
      </c>
      <c r="N26">
        <v>12</v>
      </c>
    </row>
    <row r="27" spans="3:16" ht="15.75" x14ac:dyDescent="0.25">
      <c r="I27" s="2"/>
      <c r="M27" t="s">
        <v>30</v>
      </c>
      <c r="N27">
        <v>24</v>
      </c>
    </row>
    <row r="28" spans="3:16" x14ac:dyDescent="0.25">
      <c r="M28" t="s">
        <v>30</v>
      </c>
      <c r="N28">
        <v>36</v>
      </c>
    </row>
    <row r="29" spans="3:16" x14ac:dyDescent="0.25">
      <c r="M29" t="s">
        <v>30</v>
      </c>
      <c r="N29">
        <v>48</v>
      </c>
    </row>
    <row r="30" spans="3:16" ht="15.75" x14ac:dyDescent="0.25">
      <c r="D30" s="1" t="s">
        <v>66</v>
      </c>
      <c r="M30" t="s">
        <v>30</v>
      </c>
      <c r="N30">
        <v>60</v>
      </c>
    </row>
    <row r="31" spans="3:16" ht="15.75" x14ac:dyDescent="0.25">
      <c r="D31" s="3" t="s">
        <v>104</v>
      </c>
      <c r="M31" t="s">
        <v>30</v>
      </c>
      <c r="N31">
        <v>72</v>
      </c>
    </row>
    <row r="32" spans="3:16" ht="15.75" x14ac:dyDescent="0.25">
      <c r="D32" s="2" t="s">
        <v>67</v>
      </c>
      <c r="M32" t="s">
        <v>30</v>
      </c>
      <c r="N32">
        <v>84</v>
      </c>
    </row>
    <row r="33" spans="4:14" ht="15.75" x14ac:dyDescent="0.25">
      <c r="D33" s="2" t="s">
        <v>90</v>
      </c>
      <c r="F33" s="125" t="s">
        <v>183</v>
      </c>
      <c r="M33" t="s">
        <v>30</v>
      </c>
      <c r="N33">
        <v>96</v>
      </c>
    </row>
    <row r="34" spans="4:14" ht="15.75" x14ac:dyDescent="0.25">
      <c r="D34" s="2" t="s">
        <v>68</v>
      </c>
      <c r="F34" s="125" t="s">
        <v>184</v>
      </c>
      <c r="M34" t="s">
        <v>30</v>
      </c>
      <c r="N34">
        <v>108</v>
      </c>
    </row>
    <row r="35" spans="4:14" ht="15.75" x14ac:dyDescent="0.25">
      <c r="D35" s="125" t="s">
        <v>103</v>
      </c>
      <c r="F35" s="125" t="s">
        <v>185</v>
      </c>
      <c r="M35" t="s">
        <v>30</v>
      </c>
      <c r="N35">
        <v>120</v>
      </c>
    </row>
    <row r="36" spans="4:14" ht="15.75" x14ac:dyDescent="0.25">
      <c r="D36" s="2" t="s">
        <v>69</v>
      </c>
      <c r="F36" s="125" t="s">
        <v>186</v>
      </c>
    </row>
    <row r="37" spans="4:14" ht="15.75" x14ac:dyDescent="0.25">
      <c r="F37" s="125" t="s">
        <v>187</v>
      </c>
    </row>
    <row r="38" spans="4:14" ht="15.75" x14ac:dyDescent="0.25">
      <c r="F38" s="125" t="s">
        <v>188</v>
      </c>
    </row>
    <row r="39" spans="4:14" ht="15.75" x14ac:dyDescent="0.25">
      <c r="F39" s="125" t="s">
        <v>189</v>
      </c>
    </row>
    <row r="40" spans="4:14" ht="15.75" x14ac:dyDescent="0.25">
      <c r="F40" s="125" t="s">
        <v>190</v>
      </c>
    </row>
    <row r="41" spans="4:14" ht="15.75" x14ac:dyDescent="0.25">
      <c r="F41" s="125" t="s">
        <v>191</v>
      </c>
    </row>
    <row r="42" spans="4:14" ht="15.75" x14ac:dyDescent="0.25">
      <c r="F42" s="125" t="s">
        <v>192</v>
      </c>
    </row>
    <row r="43" spans="4:14" ht="15.75" x14ac:dyDescent="0.25">
      <c r="F43" s="125" t="s">
        <v>163</v>
      </c>
    </row>
    <row r="44" spans="4:14" ht="15.75" x14ac:dyDescent="0.25">
      <c r="F44" s="125" t="s">
        <v>193</v>
      </c>
    </row>
    <row r="45" spans="4:14" ht="15.75" x14ac:dyDescent="0.25">
      <c r="F45" s="125" t="s">
        <v>194</v>
      </c>
    </row>
    <row r="46" spans="4:14" ht="15.75" x14ac:dyDescent="0.25">
      <c r="F46" s="125" t="s">
        <v>195</v>
      </c>
    </row>
    <row r="47" spans="4:14" ht="15.75" x14ac:dyDescent="0.25">
      <c r="F47" s="125" t="s">
        <v>59</v>
      </c>
    </row>
    <row r="60" spans="4:7" x14ac:dyDescent="0.25">
      <c r="D60" s="214" t="s">
        <v>235</v>
      </c>
      <c r="F60" s="214" t="s">
        <v>236</v>
      </c>
    </row>
    <row r="61" spans="4:7" x14ac:dyDescent="0.25">
      <c r="D61">
        <v>1</v>
      </c>
      <c r="E61" s="216">
        <v>0.01</v>
      </c>
      <c r="F61">
        <v>1</v>
      </c>
      <c r="G61" s="216">
        <v>0.01</v>
      </c>
    </row>
    <row r="62" spans="4:7" x14ac:dyDescent="0.25">
      <c r="D62">
        <v>2</v>
      </c>
      <c r="E62" s="216">
        <v>0.01</v>
      </c>
      <c r="F62">
        <v>2</v>
      </c>
      <c r="G62" s="216">
        <v>0.01</v>
      </c>
    </row>
    <row r="63" spans="4:7" x14ac:dyDescent="0.25">
      <c r="D63">
        <v>3</v>
      </c>
      <c r="E63" s="216">
        <v>0.01</v>
      </c>
      <c r="F63">
        <v>3</v>
      </c>
      <c r="G63" s="216">
        <v>0.01</v>
      </c>
    </row>
    <row r="64" spans="4:7" x14ac:dyDescent="0.25">
      <c r="D64">
        <v>4</v>
      </c>
      <c r="E64" s="216">
        <v>0.01</v>
      </c>
      <c r="F64">
        <v>4</v>
      </c>
      <c r="G64" s="216">
        <v>0.01</v>
      </c>
    </row>
    <row r="65" spans="4:7" x14ac:dyDescent="0.25">
      <c r="D65">
        <v>5</v>
      </c>
      <c r="E65" s="216">
        <v>0.01</v>
      </c>
      <c r="F65">
        <v>5</v>
      </c>
      <c r="G65" s="216">
        <v>0.01</v>
      </c>
    </row>
    <row r="66" spans="4:7" x14ac:dyDescent="0.25">
      <c r="D66">
        <v>6</v>
      </c>
      <c r="E66" s="216">
        <v>0.01</v>
      </c>
      <c r="F66">
        <v>6</v>
      </c>
      <c r="G66" s="216">
        <v>0.01</v>
      </c>
    </row>
    <row r="67" spans="4:7" x14ac:dyDescent="0.25">
      <c r="D67">
        <v>7</v>
      </c>
      <c r="E67" s="216">
        <v>0.01</v>
      </c>
      <c r="F67">
        <v>7</v>
      </c>
      <c r="G67" s="216">
        <v>0.01</v>
      </c>
    </row>
    <row r="68" spans="4:7" x14ac:dyDescent="0.25">
      <c r="D68">
        <v>8</v>
      </c>
      <c r="E68" s="216">
        <v>0.01</v>
      </c>
      <c r="F68">
        <v>8</v>
      </c>
      <c r="G68" s="216">
        <v>0.01</v>
      </c>
    </row>
    <row r="69" spans="4:7" x14ac:dyDescent="0.25">
      <c r="D69">
        <v>9</v>
      </c>
      <c r="E69" s="216">
        <v>0.01</v>
      </c>
      <c r="F69">
        <v>9</v>
      </c>
      <c r="G69" s="216">
        <v>0.01</v>
      </c>
    </row>
    <row r="70" spans="4:7" x14ac:dyDescent="0.25">
      <c r="D70">
        <v>10</v>
      </c>
      <c r="E70" s="216">
        <v>0.01</v>
      </c>
      <c r="F70">
        <v>10</v>
      </c>
      <c r="G70" s="216">
        <v>0.01</v>
      </c>
    </row>
    <row r="71" spans="4:7" x14ac:dyDescent="0.25">
      <c r="D71">
        <v>11</v>
      </c>
      <c r="E71" s="216">
        <v>0.01</v>
      </c>
      <c r="F71">
        <v>11</v>
      </c>
      <c r="G71" s="216">
        <v>0.01</v>
      </c>
    </row>
    <row r="72" spans="4:7" x14ac:dyDescent="0.25">
      <c r="D72">
        <v>12</v>
      </c>
      <c r="E72" s="216">
        <v>0.01</v>
      </c>
      <c r="F72">
        <v>12</v>
      </c>
      <c r="G72" s="216">
        <v>0.01</v>
      </c>
    </row>
    <row r="73" spans="4:7" x14ac:dyDescent="0.25">
      <c r="D73">
        <v>13</v>
      </c>
      <c r="E73" s="216">
        <v>0.01</v>
      </c>
      <c r="F73">
        <v>13</v>
      </c>
      <c r="G73" s="216">
        <v>0.01</v>
      </c>
    </row>
    <row r="74" spans="4:7" x14ac:dyDescent="0.25">
      <c r="D74">
        <v>14</v>
      </c>
      <c r="E74" s="216">
        <v>0.01</v>
      </c>
      <c r="F74">
        <v>14</v>
      </c>
      <c r="G74" s="216">
        <v>0.01</v>
      </c>
    </row>
    <row r="75" spans="4:7" x14ac:dyDescent="0.25">
      <c r="D75">
        <v>15</v>
      </c>
      <c r="E75" s="216">
        <v>0.01</v>
      </c>
      <c r="F75">
        <v>15</v>
      </c>
      <c r="G75" s="216">
        <v>0.01</v>
      </c>
    </row>
    <row r="76" spans="4:7" x14ac:dyDescent="0.25">
      <c r="D76">
        <v>16</v>
      </c>
      <c r="E76" s="216">
        <v>0.01</v>
      </c>
      <c r="F76">
        <v>16</v>
      </c>
      <c r="G76" s="216">
        <v>0.01</v>
      </c>
    </row>
    <row r="77" spans="4:7" x14ac:dyDescent="0.25">
      <c r="D77">
        <v>17</v>
      </c>
      <c r="E77" s="216">
        <v>0.01</v>
      </c>
      <c r="F77">
        <v>17</v>
      </c>
      <c r="G77" s="216">
        <v>0.01</v>
      </c>
    </row>
    <row r="78" spans="4:7" x14ac:dyDescent="0.25">
      <c r="D78">
        <v>18</v>
      </c>
      <c r="E78" s="216">
        <v>0.01</v>
      </c>
      <c r="F78">
        <v>18</v>
      </c>
      <c r="G78" s="216">
        <v>0.01</v>
      </c>
    </row>
    <row r="79" spans="4:7" x14ac:dyDescent="0.25">
      <c r="D79">
        <v>19</v>
      </c>
      <c r="E79" s="216">
        <v>0.01</v>
      </c>
      <c r="F79">
        <v>19</v>
      </c>
      <c r="G79" s="216">
        <v>0.01</v>
      </c>
    </row>
    <row r="80" spans="4:7" x14ac:dyDescent="0.25">
      <c r="D80">
        <v>20</v>
      </c>
      <c r="E80" s="216">
        <v>0.01</v>
      </c>
      <c r="F80">
        <v>20</v>
      </c>
      <c r="G80" s="216">
        <v>0.01</v>
      </c>
    </row>
    <row r="81" spans="4:7" x14ac:dyDescent="0.25">
      <c r="D81">
        <v>21</v>
      </c>
      <c r="E81" s="216">
        <v>0.01</v>
      </c>
      <c r="F81">
        <v>21</v>
      </c>
      <c r="G81" s="216">
        <v>0.01</v>
      </c>
    </row>
    <row r="82" spans="4:7" x14ac:dyDescent="0.25">
      <c r="D82">
        <v>22</v>
      </c>
      <c r="E82" s="216">
        <v>0.01</v>
      </c>
      <c r="F82">
        <v>22</v>
      </c>
      <c r="G82" s="216">
        <v>0.01</v>
      </c>
    </row>
    <row r="83" spans="4:7" x14ac:dyDescent="0.25">
      <c r="D83">
        <v>23</v>
      </c>
      <c r="E83" s="216">
        <v>0.01</v>
      </c>
      <c r="F83">
        <v>23</v>
      </c>
      <c r="G83" s="216">
        <v>0.01</v>
      </c>
    </row>
    <row r="84" spans="4:7" x14ac:dyDescent="0.25">
      <c r="D84">
        <v>24</v>
      </c>
      <c r="E84" s="216">
        <v>0.01</v>
      </c>
      <c r="F84">
        <v>24</v>
      </c>
      <c r="G84" s="216">
        <v>0.01</v>
      </c>
    </row>
    <row r="85" spans="4:7" x14ac:dyDescent="0.25">
      <c r="D85">
        <v>25</v>
      </c>
      <c r="E85" s="216">
        <v>0.01</v>
      </c>
      <c r="F85">
        <v>25</v>
      </c>
      <c r="G85" s="216">
        <v>0.01</v>
      </c>
    </row>
    <row r="86" spans="4:7" x14ac:dyDescent="0.25">
      <c r="D86">
        <v>26</v>
      </c>
      <c r="E86" s="216">
        <v>0.01</v>
      </c>
      <c r="F86">
        <v>26</v>
      </c>
      <c r="G86" s="216">
        <v>0.01</v>
      </c>
    </row>
    <row r="87" spans="4:7" x14ac:dyDescent="0.25">
      <c r="D87">
        <v>27</v>
      </c>
      <c r="E87" s="216">
        <v>0.01</v>
      </c>
      <c r="F87">
        <v>27</v>
      </c>
      <c r="G87" s="216">
        <v>0.01</v>
      </c>
    </row>
    <row r="88" spans="4:7" x14ac:dyDescent="0.25">
      <c r="D88">
        <v>28</v>
      </c>
      <c r="E88" s="216">
        <v>0.01</v>
      </c>
      <c r="F88">
        <v>28</v>
      </c>
      <c r="G88" s="216">
        <v>0.01</v>
      </c>
    </row>
    <row r="89" spans="4:7" x14ac:dyDescent="0.25">
      <c r="D89">
        <v>29</v>
      </c>
      <c r="E89" s="216">
        <v>0.01</v>
      </c>
      <c r="F89">
        <v>29</v>
      </c>
      <c r="G89" s="216">
        <v>0.01</v>
      </c>
    </row>
    <row r="90" spans="4:7" x14ac:dyDescent="0.25">
      <c r="D90">
        <v>30</v>
      </c>
      <c r="E90" s="216">
        <v>0.01</v>
      </c>
      <c r="F90">
        <v>30</v>
      </c>
      <c r="G90" s="216">
        <v>0.01</v>
      </c>
    </row>
    <row r="91" spans="4:7" x14ac:dyDescent="0.25">
      <c r="D91">
        <v>31</v>
      </c>
      <c r="E91" s="216">
        <v>0.01</v>
      </c>
      <c r="F91">
        <v>31</v>
      </c>
      <c r="G91" s="216">
        <v>0.01</v>
      </c>
    </row>
    <row r="92" spans="4:7" x14ac:dyDescent="0.25">
      <c r="D92">
        <v>32</v>
      </c>
      <c r="E92" s="216">
        <v>0.01</v>
      </c>
      <c r="F92">
        <v>32</v>
      </c>
      <c r="G92" s="216">
        <v>0.01</v>
      </c>
    </row>
    <row r="93" spans="4:7" x14ac:dyDescent="0.25">
      <c r="D93">
        <v>33</v>
      </c>
      <c r="E93" s="216">
        <v>0.01</v>
      </c>
      <c r="F93">
        <v>33</v>
      </c>
      <c r="G93" s="216">
        <v>0.01</v>
      </c>
    </row>
    <row r="94" spans="4:7" x14ac:dyDescent="0.25">
      <c r="D94">
        <v>34</v>
      </c>
      <c r="E94" s="216">
        <v>0.01</v>
      </c>
      <c r="F94">
        <v>34</v>
      </c>
      <c r="G94" s="216">
        <v>0.01</v>
      </c>
    </row>
    <row r="95" spans="4:7" x14ac:dyDescent="0.25">
      <c r="D95">
        <v>35</v>
      </c>
      <c r="E95" s="216">
        <v>0.01</v>
      </c>
      <c r="F95">
        <v>35</v>
      </c>
      <c r="G95" s="216">
        <v>0.01</v>
      </c>
    </row>
    <row r="96" spans="4:7" x14ac:dyDescent="0.25">
      <c r="D96">
        <v>36</v>
      </c>
      <c r="E96" s="216">
        <v>0.01</v>
      </c>
      <c r="F96">
        <v>36</v>
      </c>
      <c r="G96" s="216">
        <v>0.01</v>
      </c>
    </row>
    <row r="97" spans="4:7" x14ac:dyDescent="0.25">
      <c r="D97">
        <v>37</v>
      </c>
      <c r="E97" s="216">
        <v>0.01</v>
      </c>
      <c r="F97">
        <v>37</v>
      </c>
      <c r="G97" s="216">
        <v>0.01</v>
      </c>
    </row>
    <row r="98" spans="4:7" x14ac:dyDescent="0.25">
      <c r="D98">
        <v>38</v>
      </c>
      <c r="E98" s="216">
        <v>0.01</v>
      </c>
      <c r="F98">
        <v>38</v>
      </c>
      <c r="G98" s="216">
        <v>0.01</v>
      </c>
    </row>
    <row r="99" spans="4:7" x14ac:dyDescent="0.25">
      <c r="D99">
        <v>39</v>
      </c>
      <c r="E99" s="216">
        <v>0.01</v>
      </c>
      <c r="F99">
        <v>39</v>
      </c>
      <c r="G99" s="216">
        <v>0.01</v>
      </c>
    </row>
    <row r="100" spans="4:7" x14ac:dyDescent="0.25">
      <c r="D100">
        <v>40</v>
      </c>
      <c r="E100" s="216">
        <v>0.01</v>
      </c>
      <c r="F100">
        <v>40</v>
      </c>
      <c r="G100" s="216">
        <v>0.01</v>
      </c>
    </row>
    <row r="101" spans="4:7" x14ac:dyDescent="0.25">
      <c r="D101">
        <v>41</v>
      </c>
      <c r="E101" s="216">
        <v>0.01</v>
      </c>
      <c r="F101">
        <v>41</v>
      </c>
      <c r="G101" s="216">
        <v>0.01</v>
      </c>
    </row>
    <row r="102" spans="4:7" x14ac:dyDescent="0.25">
      <c r="D102">
        <v>42</v>
      </c>
      <c r="E102" s="216">
        <v>0.01</v>
      </c>
      <c r="F102">
        <v>42</v>
      </c>
      <c r="G102" s="216">
        <v>0.01</v>
      </c>
    </row>
    <row r="103" spans="4:7" x14ac:dyDescent="0.25">
      <c r="D103">
        <v>43</v>
      </c>
      <c r="E103" s="216">
        <v>0.01</v>
      </c>
      <c r="F103">
        <v>43</v>
      </c>
      <c r="G103" s="216">
        <v>0.01</v>
      </c>
    </row>
    <row r="104" spans="4:7" x14ac:dyDescent="0.25">
      <c r="D104">
        <v>44</v>
      </c>
      <c r="E104" s="216">
        <v>0.01</v>
      </c>
      <c r="F104">
        <v>44</v>
      </c>
      <c r="G104" s="216">
        <v>0.01</v>
      </c>
    </row>
    <row r="105" spans="4:7" x14ac:dyDescent="0.25">
      <c r="D105">
        <v>45</v>
      </c>
      <c r="E105" s="216">
        <v>0.01</v>
      </c>
      <c r="F105">
        <v>45</v>
      </c>
      <c r="G105" s="216">
        <v>0.01</v>
      </c>
    </row>
    <row r="106" spans="4:7" x14ac:dyDescent="0.25">
      <c r="D106">
        <v>46</v>
      </c>
      <c r="E106" s="216">
        <v>0.01</v>
      </c>
      <c r="F106">
        <v>46</v>
      </c>
      <c r="G106" s="216">
        <v>0.01</v>
      </c>
    </row>
    <row r="107" spans="4:7" x14ac:dyDescent="0.25">
      <c r="D107">
        <v>47</v>
      </c>
      <c r="E107" s="216">
        <v>0.01</v>
      </c>
      <c r="F107">
        <v>47</v>
      </c>
      <c r="G107" s="216">
        <v>0.01</v>
      </c>
    </row>
    <row r="108" spans="4:7" x14ac:dyDescent="0.25">
      <c r="D108">
        <v>48</v>
      </c>
      <c r="E108" s="216">
        <v>0.01</v>
      </c>
      <c r="F108">
        <v>48</v>
      </c>
      <c r="G108" s="216">
        <v>0.01</v>
      </c>
    </row>
    <row r="109" spans="4:7" x14ac:dyDescent="0.25">
      <c r="D109">
        <v>49</v>
      </c>
      <c r="E109" s="216">
        <v>0.01</v>
      </c>
      <c r="F109">
        <v>49</v>
      </c>
      <c r="G109" s="216">
        <v>0.01</v>
      </c>
    </row>
    <row r="110" spans="4:7" x14ac:dyDescent="0.25">
      <c r="D110">
        <v>50</v>
      </c>
      <c r="E110" s="216">
        <v>0.01</v>
      </c>
      <c r="F110">
        <v>50</v>
      </c>
      <c r="G110" s="216">
        <v>0.01</v>
      </c>
    </row>
    <row r="111" spans="4:7" x14ac:dyDescent="0.25">
      <c r="D111">
        <v>51</v>
      </c>
      <c r="E111" s="216">
        <v>0.01</v>
      </c>
      <c r="F111">
        <v>51</v>
      </c>
      <c r="G111" s="216">
        <v>0.01</v>
      </c>
    </row>
    <row r="112" spans="4:7" x14ac:dyDescent="0.25">
      <c r="D112">
        <v>52</v>
      </c>
      <c r="E112" s="216">
        <v>0.01</v>
      </c>
      <c r="F112">
        <v>52</v>
      </c>
      <c r="G112" s="216">
        <v>0.01</v>
      </c>
    </row>
    <row r="113" spans="4:7" x14ac:dyDescent="0.25">
      <c r="D113">
        <v>53</v>
      </c>
      <c r="E113" s="216">
        <v>0.01</v>
      </c>
      <c r="F113">
        <v>53</v>
      </c>
      <c r="G113" s="216">
        <v>0.01</v>
      </c>
    </row>
    <row r="114" spans="4:7" x14ac:dyDescent="0.25">
      <c r="D114">
        <v>54</v>
      </c>
      <c r="E114" s="216">
        <v>0.01</v>
      </c>
      <c r="F114">
        <v>54</v>
      </c>
      <c r="G114" s="216">
        <v>0.01</v>
      </c>
    </row>
    <row r="115" spans="4:7" x14ac:dyDescent="0.25">
      <c r="D115">
        <v>55</v>
      </c>
      <c r="E115" s="216">
        <v>0</v>
      </c>
      <c r="F115">
        <v>55</v>
      </c>
      <c r="G115" s="216">
        <v>0.01</v>
      </c>
    </row>
    <row r="116" spans="4:7" x14ac:dyDescent="0.25">
      <c r="D116">
        <v>56</v>
      </c>
      <c r="E116" s="216">
        <v>0</v>
      </c>
      <c r="F116">
        <v>56</v>
      </c>
      <c r="G116" s="216">
        <v>0.01</v>
      </c>
    </row>
    <row r="117" spans="4:7" x14ac:dyDescent="0.25">
      <c r="D117">
        <v>57</v>
      </c>
      <c r="E117" s="216">
        <v>0</v>
      </c>
      <c r="F117">
        <v>57</v>
      </c>
      <c r="G117" s="216">
        <v>0.01</v>
      </c>
    </row>
    <row r="118" spans="4:7" x14ac:dyDescent="0.25">
      <c r="D118">
        <v>58</v>
      </c>
      <c r="E118" s="216">
        <v>0</v>
      </c>
      <c r="F118">
        <v>58</v>
      </c>
      <c r="G118" s="216">
        <v>0.01</v>
      </c>
    </row>
    <row r="119" spans="4:7" x14ac:dyDescent="0.25">
      <c r="D119">
        <v>59</v>
      </c>
      <c r="E119" s="216">
        <v>0</v>
      </c>
      <c r="F119">
        <v>59</v>
      </c>
      <c r="G119" s="216">
        <v>0.01</v>
      </c>
    </row>
    <row r="120" spans="4:7" x14ac:dyDescent="0.25">
      <c r="D120">
        <v>60</v>
      </c>
      <c r="E120" s="216">
        <v>0</v>
      </c>
      <c r="F120">
        <v>60</v>
      </c>
      <c r="G120" s="216">
        <v>0</v>
      </c>
    </row>
    <row r="121" spans="4:7" x14ac:dyDescent="0.25">
      <c r="D121">
        <v>61</v>
      </c>
      <c r="E121" s="216">
        <v>0</v>
      </c>
      <c r="F121">
        <v>61</v>
      </c>
      <c r="G121" s="216">
        <v>0</v>
      </c>
    </row>
    <row r="122" spans="4:7" x14ac:dyDescent="0.25">
      <c r="D122">
        <v>62</v>
      </c>
      <c r="E122" s="216">
        <v>0</v>
      </c>
      <c r="F122">
        <v>62</v>
      </c>
      <c r="G122" s="216">
        <v>0</v>
      </c>
    </row>
    <row r="123" spans="4:7" x14ac:dyDescent="0.25">
      <c r="D123">
        <v>63</v>
      </c>
      <c r="E123" s="216">
        <v>0</v>
      </c>
      <c r="F123">
        <v>63</v>
      </c>
      <c r="G123" s="216">
        <v>0</v>
      </c>
    </row>
    <row r="124" spans="4:7" x14ac:dyDescent="0.25">
      <c r="D124">
        <v>64</v>
      </c>
      <c r="E124" s="216">
        <v>0</v>
      </c>
      <c r="F124">
        <v>64</v>
      </c>
      <c r="G124" s="216">
        <v>0</v>
      </c>
    </row>
    <row r="125" spans="4:7" x14ac:dyDescent="0.25">
      <c r="D125">
        <v>65</v>
      </c>
      <c r="E125" s="216">
        <v>0</v>
      </c>
      <c r="F125">
        <v>65</v>
      </c>
      <c r="G125" s="216">
        <v>0</v>
      </c>
    </row>
    <row r="126" spans="4:7" x14ac:dyDescent="0.25">
      <c r="D126">
        <v>66</v>
      </c>
      <c r="E126" s="216">
        <v>0</v>
      </c>
      <c r="F126">
        <v>66</v>
      </c>
      <c r="G126" s="216">
        <v>0</v>
      </c>
    </row>
    <row r="127" spans="4:7" x14ac:dyDescent="0.25">
      <c r="D127">
        <v>67</v>
      </c>
      <c r="E127" s="216">
        <v>0</v>
      </c>
      <c r="F127">
        <v>67</v>
      </c>
      <c r="G127" s="216">
        <v>0</v>
      </c>
    </row>
    <row r="128" spans="4:7" x14ac:dyDescent="0.25">
      <c r="D128">
        <v>68</v>
      </c>
      <c r="E128" s="216">
        <v>0</v>
      </c>
      <c r="F128">
        <v>68</v>
      </c>
      <c r="G128" s="216">
        <v>0</v>
      </c>
    </row>
    <row r="129" spans="4:7" x14ac:dyDescent="0.25">
      <c r="D129">
        <v>69</v>
      </c>
      <c r="E129" s="216">
        <v>0</v>
      </c>
      <c r="F129">
        <v>69</v>
      </c>
      <c r="G129" s="216">
        <v>0</v>
      </c>
    </row>
    <row r="130" spans="4:7" x14ac:dyDescent="0.25">
      <c r="D130">
        <v>70</v>
      </c>
      <c r="E130" s="216">
        <v>0</v>
      </c>
      <c r="F130">
        <v>70</v>
      </c>
      <c r="G130" s="216">
        <v>0</v>
      </c>
    </row>
    <row r="131" spans="4:7" x14ac:dyDescent="0.25">
      <c r="D131">
        <v>71</v>
      </c>
      <c r="E131" s="216">
        <v>0</v>
      </c>
      <c r="F131">
        <v>71</v>
      </c>
      <c r="G131" s="216">
        <v>0</v>
      </c>
    </row>
    <row r="132" spans="4:7" x14ac:dyDescent="0.25">
      <c r="D132">
        <v>72</v>
      </c>
      <c r="E132" s="216">
        <v>0</v>
      </c>
      <c r="F132">
        <v>72</v>
      </c>
      <c r="G132" s="216">
        <v>0</v>
      </c>
    </row>
    <row r="133" spans="4:7" x14ac:dyDescent="0.25">
      <c r="D133">
        <v>73</v>
      </c>
      <c r="E133" s="216">
        <v>0</v>
      </c>
      <c r="F133">
        <v>73</v>
      </c>
      <c r="G133" s="216">
        <v>0</v>
      </c>
    </row>
    <row r="134" spans="4:7" x14ac:dyDescent="0.25">
      <c r="D134">
        <v>74</v>
      </c>
      <c r="E134" s="216">
        <v>0</v>
      </c>
      <c r="F134">
        <v>74</v>
      </c>
      <c r="G134" s="216">
        <v>0</v>
      </c>
    </row>
    <row r="135" spans="4:7" x14ac:dyDescent="0.25">
      <c r="D135">
        <v>75</v>
      </c>
      <c r="E135" s="216">
        <v>0</v>
      </c>
      <c r="F135">
        <v>75</v>
      </c>
      <c r="G135" s="216">
        <v>0</v>
      </c>
    </row>
    <row r="136" spans="4:7" x14ac:dyDescent="0.25">
      <c r="D136">
        <v>76</v>
      </c>
      <c r="E136" s="216">
        <v>0</v>
      </c>
      <c r="F136">
        <v>76</v>
      </c>
      <c r="G136" s="216">
        <v>0</v>
      </c>
    </row>
    <row r="137" spans="4:7" x14ac:dyDescent="0.25">
      <c r="D137">
        <v>77</v>
      </c>
      <c r="E137" s="216">
        <v>0</v>
      </c>
      <c r="F137">
        <v>77</v>
      </c>
      <c r="G137" s="216">
        <v>0</v>
      </c>
    </row>
    <row r="138" spans="4:7" x14ac:dyDescent="0.25">
      <c r="D138">
        <v>78</v>
      </c>
      <c r="E138" s="216">
        <v>0</v>
      </c>
      <c r="F138">
        <v>78</v>
      </c>
      <c r="G138" s="216">
        <v>0</v>
      </c>
    </row>
    <row r="139" spans="4:7" x14ac:dyDescent="0.25">
      <c r="D139">
        <v>79</v>
      </c>
      <c r="E139" s="216">
        <v>0</v>
      </c>
      <c r="F139">
        <v>79</v>
      </c>
      <c r="G139" s="216">
        <v>0</v>
      </c>
    </row>
    <row r="140" spans="4:7" x14ac:dyDescent="0.25">
      <c r="D140">
        <v>80</v>
      </c>
      <c r="E140" s="216">
        <v>0</v>
      </c>
      <c r="F140">
        <v>80</v>
      </c>
      <c r="G140" s="216">
        <v>0</v>
      </c>
    </row>
    <row r="141" spans="4:7" x14ac:dyDescent="0.25">
      <c r="D141">
        <v>81</v>
      </c>
      <c r="E141" s="216">
        <v>0</v>
      </c>
      <c r="F141">
        <v>81</v>
      </c>
      <c r="G141" s="216">
        <v>0</v>
      </c>
    </row>
    <row r="142" spans="4:7" x14ac:dyDescent="0.25">
      <c r="D142">
        <v>82</v>
      </c>
      <c r="E142" s="216">
        <v>0</v>
      </c>
      <c r="F142">
        <v>82</v>
      </c>
      <c r="G142" s="216">
        <v>0</v>
      </c>
    </row>
    <row r="143" spans="4:7" x14ac:dyDescent="0.25">
      <c r="D143">
        <v>83</v>
      </c>
      <c r="E143" s="216">
        <v>0</v>
      </c>
      <c r="F143">
        <v>83</v>
      </c>
      <c r="G143" s="216">
        <v>0</v>
      </c>
    </row>
    <row r="144" spans="4:7" x14ac:dyDescent="0.25">
      <c r="D144">
        <v>84</v>
      </c>
      <c r="E144" s="216">
        <v>0</v>
      </c>
      <c r="F144">
        <v>84</v>
      </c>
      <c r="G144" s="216">
        <v>0</v>
      </c>
    </row>
    <row r="145" spans="4:7" x14ac:dyDescent="0.25">
      <c r="D145">
        <v>85</v>
      </c>
      <c r="E145" s="216">
        <v>0</v>
      </c>
      <c r="F145">
        <v>85</v>
      </c>
      <c r="G145" s="216">
        <v>0</v>
      </c>
    </row>
    <row r="146" spans="4:7" x14ac:dyDescent="0.25">
      <c r="D146">
        <v>86</v>
      </c>
      <c r="E146" s="216">
        <v>0</v>
      </c>
      <c r="F146">
        <v>86</v>
      </c>
      <c r="G146" s="216">
        <v>0</v>
      </c>
    </row>
    <row r="147" spans="4:7" x14ac:dyDescent="0.25">
      <c r="D147">
        <v>87</v>
      </c>
      <c r="E147" s="216">
        <v>0</v>
      </c>
      <c r="F147">
        <v>87</v>
      </c>
      <c r="G147" s="216">
        <v>0</v>
      </c>
    </row>
    <row r="148" spans="4:7" x14ac:dyDescent="0.25">
      <c r="D148">
        <v>88</v>
      </c>
      <c r="E148" s="216">
        <v>0</v>
      </c>
      <c r="F148">
        <v>88</v>
      </c>
      <c r="G148" s="216">
        <v>0</v>
      </c>
    </row>
    <row r="149" spans="4:7" x14ac:dyDescent="0.25">
      <c r="D149">
        <v>89</v>
      </c>
      <c r="E149" s="216">
        <v>0</v>
      </c>
      <c r="F149">
        <v>89</v>
      </c>
      <c r="G149" s="216">
        <v>0</v>
      </c>
    </row>
    <row r="150" spans="4:7" x14ac:dyDescent="0.25">
      <c r="D150">
        <v>90</v>
      </c>
      <c r="E150" s="216">
        <v>0</v>
      </c>
      <c r="F150">
        <v>90</v>
      </c>
      <c r="G150" s="216">
        <v>0</v>
      </c>
    </row>
  </sheetData>
  <sheetProtection algorithmName="SHA-512" hashValue="VAkGzGjZMkFuYm770FcnBZiEYUEE8FTX/a3d+2DN1PK74v42y5swt2avN93MshBVkiCiNQSHJuBB5yp22/yfDw==" saltValue="1KbefXAIafH1maP2P5DmwQ==" spinCount="100000" sheet="1" objects="1" scenarios="1" selectLockedCells="1" selectUnlockedCells="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D1899023C231304B9DAB565EE292510F" ma:contentTypeVersion="9" ma:contentTypeDescription="Crear nuevo documento." ma:contentTypeScope="" ma:versionID="21ceef22feb96adbcd40f50685c8b495">
  <xsd:schema xmlns:xsd="http://www.w3.org/2001/XMLSchema" xmlns:p="http://schemas.microsoft.com/office/2006/metadata/properties" targetNamespace="http://schemas.microsoft.com/office/2006/metadata/properties" ma:root="true" ma:fieldsID="a842e179fd711325ceab02fb645713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47809D0-308D-4133-BDFE-944960BAA064}"/>
</file>

<file path=customXml/itemProps2.xml><?xml version="1.0" encoding="utf-8"?>
<ds:datastoreItem xmlns:ds="http://schemas.openxmlformats.org/officeDocument/2006/customXml" ds:itemID="{4D065D9C-B811-447E-919B-64044FE5A762}"/>
</file>

<file path=customXml/itemProps3.xml><?xml version="1.0" encoding="utf-8"?>
<ds:datastoreItem xmlns:ds="http://schemas.openxmlformats.org/officeDocument/2006/customXml" ds:itemID="{320FEB7F-CEA4-4F6B-A869-9503D3A67C2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59</vt:i4>
      </vt:variant>
    </vt:vector>
  </HeadingPairs>
  <TitlesOfParts>
    <vt:vector size="60" baseType="lpstr">
      <vt:lpstr>calculadora</vt:lpstr>
      <vt:lpstr>año_actual</vt:lpstr>
      <vt:lpstr>'Cotización-Análisis_personal'!Área_de_impresión</vt:lpstr>
      <vt:lpstr>'PORTADA DE CARPETA'!Área_de_impresión</vt:lpstr>
      <vt:lpstr>Cancela</vt:lpstr>
      <vt:lpstr>Cancelaciones</vt:lpstr>
      <vt:lpstr>calculadora!Cargo</vt:lpstr>
      <vt:lpstr>Cargo</vt:lpstr>
      <vt:lpstr>categoria</vt:lpstr>
      <vt:lpstr>Categoría_trámite</vt:lpstr>
      <vt:lpstr>Cédula</vt:lpstr>
      <vt:lpstr>clasif_elegir</vt:lpstr>
      <vt:lpstr>Clasif_tipo_préstamo</vt:lpstr>
      <vt:lpstr>Edad</vt:lpstr>
      <vt:lpstr>edad1</vt:lpstr>
      <vt:lpstr>Ejec_negocios</vt:lpstr>
      <vt:lpstr>ejecutivod</vt:lpstr>
      <vt:lpstr>ejecutivodd</vt:lpstr>
      <vt:lpstr>EJECUTIVOS</vt:lpstr>
      <vt:lpstr>Empresa</vt:lpstr>
      <vt:lpstr>empresa_anterior</vt:lpstr>
      <vt:lpstr>empresas</vt:lpstr>
      <vt:lpstr>EXCEPCIONES</vt:lpstr>
      <vt:lpstr>fecha_nac</vt:lpstr>
      <vt:lpstr>FECI</vt:lpstr>
      <vt:lpstr>Feci1</vt:lpstr>
      <vt:lpstr>Forma_pago</vt:lpstr>
      <vt:lpstr>Mercado</vt:lpstr>
      <vt:lpstr>No</vt:lpstr>
      <vt:lpstr>Nombre</vt:lpstr>
      <vt:lpstr>Nuevo</vt:lpstr>
      <vt:lpstr>num_colab</vt:lpstr>
      <vt:lpstr>num_ente</vt:lpstr>
      <vt:lpstr>pago_elegir</vt:lpstr>
      <vt:lpstr>plazo_dic</vt:lpstr>
      <vt:lpstr>Propósito</vt:lpstr>
      <vt:lpstr>propósito_prest</vt:lpstr>
      <vt:lpstr>propositos</vt:lpstr>
      <vt:lpstr>recargo</vt:lpstr>
      <vt:lpstr>recargo1</vt:lpstr>
      <vt:lpstr>referencias</vt:lpstr>
      <vt:lpstr>Refinanciamiento</vt:lpstr>
      <vt:lpstr>salario</vt:lpstr>
      <vt:lpstr>Seguro</vt:lpstr>
      <vt:lpstr>seguro_seleccionar</vt:lpstr>
      <vt:lpstr>Seguro_vida</vt:lpstr>
      <vt:lpstr>Sí</vt:lpstr>
      <vt:lpstr>tasa_banco</vt:lpstr>
      <vt:lpstr>calculadora!tasa1</vt:lpstr>
      <vt:lpstr>tasa1</vt:lpstr>
      <vt:lpstr>Tasas</vt:lpstr>
      <vt:lpstr>tiempo_actual</vt:lpstr>
      <vt:lpstr>tiempo_anterior</vt:lpstr>
      <vt:lpstr>tipo</vt:lpstr>
      <vt:lpstr>Tipo_contacto</vt:lpstr>
      <vt:lpstr>tipo_excepcion</vt:lpstr>
      <vt:lpstr>Tipo_préstamo</vt:lpstr>
      <vt:lpstr>tipo_Referencias</vt:lpstr>
      <vt:lpstr>tipopago</vt:lpstr>
      <vt:lpstr>trabajo</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dc:creator>
  <cp:lastModifiedBy>Degonzalez</cp:lastModifiedBy>
  <cp:lastPrinted>2016-06-10T21:21:03Z</cp:lastPrinted>
  <dcterms:created xsi:type="dcterms:W3CDTF">2013-08-14T17:12:10Z</dcterms:created>
  <dcterms:modified xsi:type="dcterms:W3CDTF">2019-01-11T20:49:03Z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0x010100D1899023C231304B9DAB565EE292510F</vt:lpwstr>
  </property>
</Properties>
</file>