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_\Documents\Estudio\Carrera Ingeniería Informatica\Primer Semestre\Sistemas Operativos\Laboratorio No. 1\"/>
    </mc:Choice>
  </mc:AlternateContent>
  <xr:revisionPtr revIDLastSave="0" documentId="13_ncr:1_{5DBDA91F-0627-4C22-AE86-D81EEB0402DC}" xr6:coauthVersionLast="47" xr6:coauthVersionMax="47" xr10:uidLastSave="{00000000-0000-0000-0000-000000000000}"/>
  <bookViews>
    <workbookView xWindow="-120" yWindow="-120" windowWidth="29040" windowHeight="15720" activeTab="1" xr2:uid="{9E062910-622E-45FA-ADFF-F1B5CB97B991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" l="1"/>
  <c r="G68" i="2"/>
  <c r="G67" i="2"/>
  <c r="G62" i="2"/>
  <c r="I62" i="2"/>
  <c r="K62" i="2"/>
  <c r="K61" i="2"/>
  <c r="K60" i="2"/>
  <c r="F58" i="2"/>
  <c r="F59" i="2"/>
  <c r="F60" i="2"/>
  <c r="F61" i="2"/>
  <c r="F57" i="2"/>
  <c r="K59" i="2"/>
  <c r="K58" i="2"/>
  <c r="K57" i="2"/>
  <c r="K40" i="2"/>
  <c r="K44" i="2"/>
  <c r="K43" i="2"/>
  <c r="K42" i="2"/>
  <c r="K41" i="2"/>
  <c r="F41" i="2"/>
  <c r="H41" i="2" s="1"/>
  <c r="J41" i="2" s="1"/>
  <c r="F42" i="2"/>
  <c r="H42" i="2" s="1"/>
  <c r="J42" i="2" s="1"/>
  <c r="F43" i="2"/>
  <c r="H43" i="2" s="1"/>
  <c r="J43" i="2" s="1"/>
  <c r="F44" i="2"/>
  <c r="H44" i="2" s="1"/>
  <c r="J44" i="2" s="1"/>
  <c r="F40" i="2"/>
  <c r="H40" i="2" s="1"/>
  <c r="J40" i="2" s="1"/>
  <c r="I45" i="2"/>
  <c r="G45" i="2"/>
  <c r="D12" i="1"/>
  <c r="T20" i="1" s="1"/>
  <c r="T29" i="1" s="1"/>
  <c r="T38" i="1" s="1"/>
  <c r="C58" i="1"/>
  <c r="C54" i="1"/>
  <c r="C55" i="1" s="1"/>
  <c r="C51" i="1"/>
  <c r="C57" i="1" s="1"/>
  <c r="C47" i="1"/>
  <c r="B47" i="1" s="1"/>
  <c r="D16" i="1"/>
  <c r="C16" i="1" s="1"/>
  <c r="B24" i="1" s="1"/>
  <c r="K45" i="2" l="1"/>
  <c r="D13" i="1"/>
  <c r="I46" i="1"/>
  <c r="I53" i="1"/>
  <c r="C56" i="1"/>
  <c r="B55" i="1"/>
  <c r="C48" i="1"/>
  <c r="B51" i="1"/>
  <c r="C50" i="1"/>
  <c r="B54" i="1"/>
  <c r="D47" i="1"/>
  <c r="D15" i="1"/>
  <c r="E12" i="1"/>
  <c r="F12" i="1" s="1"/>
  <c r="E16" i="1"/>
  <c r="V24" i="1" s="1"/>
  <c r="C12" i="1"/>
  <c r="E53" i="1" s="1"/>
  <c r="S24" i="1"/>
  <c r="U24" i="1" s="1"/>
  <c r="W24" i="1" s="1"/>
  <c r="V20" i="1" l="1"/>
  <c r="X20" i="1" s="1"/>
  <c r="D54" i="1"/>
  <c r="D55" i="1"/>
  <c r="D51" i="1"/>
  <c r="C49" i="1"/>
  <c r="B50" i="1"/>
  <c r="B56" i="1"/>
  <c r="B57" i="1"/>
  <c r="B20" i="1"/>
  <c r="E46" i="1"/>
  <c r="D14" i="1"/>
  <c r="C29" i="1" s="1"/>
  <c r="B48" i="1"/>
  <c r="C13" i="1"/>
  <c r="F53" i="1" s="1"/>
  <c r="E13" i="1"/>
  <c r="V21" i="1" s="1"/>
  <c r="E47" i="1"/>
  <c r="J47" i="1" s="1"/>
  <c r="C15" i="1"/>
  <c r="H53" i="1" s="1"/>
  <c r="E15" i="1"/>
  <c r="F13" i="1" l="1"/>
  <c r="E55" i="1"/>
  <c r="J54" i="1"/>
  <c r="E54" i="1"/>
  <c r="S20" i="1"/>
  <c r="U20" i="1" s="1"/>
  <c r="W20" i="1" s="1"/>
  <c r="B29" i="1"/>
  <c r="E51" i="1"/>
  <c r="D50" i="1"/>
  <c r="E50" i="1" s="1"/>
  <c r="D57" i="1"/>
  <c r="D56" i="1"/>
  <c r="Q38" i="1"/>
  <c r="O38" i="1"/>
  <c r="I38" i="1"/>
  <c r="J20" i="1"/>
  <c r="H38" i="1"/>
  <c r="D38" i="1"/>
  <c r="L38" i="1"/>
  <c r="P38" i="1"/>
  <c r="C38" i="1"/>
  <c r="F38" i="1"/>
  <c r="K38" i="1"/>
  <c r="G38" i="1"/>
  <c r="N38" i="1"/>
  <c r="M38" i="1"/>
  <c r="J38" i="1"/>
  <c r="E38" i="1"/>
  <c r="B58" i="1"/>
  <c r="B23" i="1"/>
  <c r="S23" i="1" s="1"/>
  <c r="U23" i="1" s="1"/>
  <c r="W23" i="1" s="1"/>
  <c r="H46" i="1"/>
  <c r="B21" i="1"/>
  <c r="S21" i="1" s="1"/>
  <c r="U21" i="1" s="1"/>
  <c r="W21" i="1" s="1"/>
  <c r="F46" i="1"/>
  <c r="B49" i="1"/>
  <c r="D48" i="1"/>
  <c r="N29" i="1"/>
  <c r="D29" i="1"/>
  <c r="J29" i="1"/>
  <c r="L20" i="1"/>
  <c r="M20" i="1"/>
  <c r="I29" i="1"/>
  <c r="F29" i="1"/>
  <c r="C14" i="1"/>
  <c r="G53" i="1" s="1"/>
  <c r="E14" i="1"/>
  <c r="V22" i="1" s="1"/>
  <c r="C20" i="1"/>
  <c r="O20" i="1"/>
  <c r="P29" i="1"/>
  <c r="O29" i="1"/>
  <c r="E20" i="1"/>
  <c r="M29" i="1"/>
  <c r="D20" i="1"/>
  <c r="H20" i="1"/>
  <c r="H29" i="1"/>
  <c r="P20" i="1"/>
  <c r="K29" i="1"/>
  <c r="Q20" i="1"/>
  <c r="F20" i="1"/>
  <c r="G20" i="1"/>
  <c r="G29" i="1"/>
  <c r="I20" i="1"/>
  <c r="E29" i="1"/>
  <c r="N20" i="1"/>
  <c r="K20" i="1"/>
  <c r="L29" i="1"/>
  <c r="Q29" i="1"/>
  <c r="X21" i="1"/>
  <c r="F55" i="1" l="1"/>
  <c r="K54" i="1"/>
  <c r="J50" i="1"/>
  <c r="J57" i="1"/>
  <c r="J51" i="1"/>
  <c r="J58" i="1"/>
  <c r="E56" i="1"/>
  <c r="F54" i="1"/>
  <c r="F47" i="1"/>
  <c r="E57" i="1"/>
  <c r="F57" i="1" s="1"/>
  <c r="D58" i="1"/>
  <c r="C21" i="1"/>
  <c r="I21" i="1"/>
  <c r="F50" i="1"/>
  <c r="X22" i="1"/>
  <c r="F51" i="1"/>
  <c r="B22" i="1"/>
  <c r="S22" i="1" s="1"/>
  <c r="U22" i="1" s="1"/>
  <c r="W22" i="1" s="1"/>
  <c r="G46" i="1"/>
  <c r="E48" i="1"/>
  <c r="J55" i="1" s="1"/>
  <c r="F21" i="1"/>
  <c r="Q21" i="1"/>
  <c r="M21" i="1"/>
  <c r="E21" i="1"/>
  <c r="K21" i="1"/>
  <c r="D49" i="1"/>
  <c r="N21" i="1"/>
  <c r="L21" i="1"/>
  <c r="P21" i="1"/>
  <c r="O21" i="1"/>
  <c r="H21" i="1"/>
  <c r="G21" i="1"/>
  <c r="D21" i="1"/>
  <c r="J21" i="1"/>
  <c r="F14" i="1"/>
  <c r="T23" i="1" s="1"/>
  <c r="V23" i="1" s="1"/>
  <c r="G55" i="1" l="1"/>
  <c r="K55" i="1"/>
  <c r="E58" i="1"/>
  <c r="F58" i="1" s="1"/>
  <c r="G58" i="1" s="1"/>
  <c r="G57" i="1"/>
  <c r="F56" i="1"/>
  <c r="G56" i="1" s="1"/>
  <c r="G47" i="1"/>
  <c r="G54" i="1"/>
  <c r="K57" i="1"/>
  <c r="G50" i="1"/>
  <c r="C22" i="1"/>
  <c r="F48" i="1"/>
  <c r="J48" i="1"/>
  <c r="E49" i="1"/>
  <c r="J56" i="1" s="1"/>
  <c r="X23" i="1"/>
  <c r="G51" i="1"/>
  <c r="I22" i="1"/>
  <c r="P22" i="1"/>
  <c r="H22" i="1"/>
  <c r="D22" i="1"/>
  <c r="F15" i="1"/>
  <c r="N22" i="1"/>
  <c r="O22" i="1"/>
  <c r="L22" i="1"/>
  <c r="M22" i="1"/>
  <c r="Q22" i="1"/>
  <c r="K22" i="1"/>
  <c r="J22" i="1"/>
  <c r="G22" i="1"/>
  <c r="E22" i="1"/>
  <c r="F22" i="1"/>
  <c r="K56" i="1" l="1"/>
  <c r="K58" i="1"/>
  <c r="M54" i="1"/>
  <c r="H50" i="1"/>
  <c r="H55" i="1"/>
  <c r="H56" i="1"/>
  <c r="H54" i="1"/>
  <c r="C23" i="1"/>
  <c r="G48" i="1"/>
  <c r="F49" i="1"/>
  <c r="J49" i="1"/>
  <c r="K47" i="1" s="1"/>
  <c r="L47" i="1" s="1"/>
  <c r="J23" i="1"/>
  <c r="H47" i="1"/>
  <c r="H51" i="1"/>
  <c r="I23" i="1"/>
  <c r="Q23" i="1"/>
  <c r="K23" i="1"/>
  <c r="M23" i="1"/>
  <c r="P23" i="1"/>
  <c r="L23" i="1"/>
  <c r="D23" i="1"/>
  <c r="F16" i="1"/>
  <c r="O23" i="1"/>
  <c r="E23" i="1"/>
  <c r="G23" i="1"/>
  <c r="N23" i="1"/>
  <c r="H23" i="1"/>
  <c r="F23" i="1"/>
  <c r="I55" i="1" l="1"/>
  <c r="L54" i="1"/>
  <c r="N54" i="1" s="1"/>
  <c r="O54" i="1" s="1"/>
  <c r="I47" i="1"/>
  <c r="I54" i="1"/>
  <c r="I56" i="1"/>
  <c r="H58" i="1"/>
  <c r="H57" i="1"/>
  <c r="I50" i="1"/>
  <c r="G49" i="1"/>
  <c r="H48" i="1"/>
  <c r="J24" i="1"/>
  <c r="I51" i="1"/>
  <c r="T25" i="1"/>
  <c r="O24" i="1"/>
  <c r="K24" i="1"/>
  <c r="D24" i="1"/>
  <c r="Q24" i="1"/>
  <c r="I24" i="1"/>
  <c r="N24" i="1"/>
  <c r="M24" i="1"/>
  <c r="F24" i="1"/>
  <c r="L24" i="1"/>
  <c r="P24" i="1"/>
  <c r="H24" i="1"/>
  <c r="G24" i="1"/>
  <c r="E24" i="1"/>
  <c r="C24" i="1"/>
  <c r="O58" i="1" l="1"/>
  <c r="O56" i="1"/>
  <c r="O57" i="1"/>
  <c r="O55" i="1"/>
  <c r="I57" i="1"/>
  <c r="I58" i="1"/>
  <c r="I48" i="1"/>
  <c r="H49" i="1"/>
  <c r="X24" i="1"/>
  <c r="X25" i="1" s="1"/>
  <c r="M11" i="1" s="1"/>
  <c r="V25" i="1"/>
  <c r="P54" i="1" l="1"/>
  <c r="I49" i="1"/>
  <c r="B38" i="1" l="1"/>
  <c r="CC54" i="1" s="1"/>
  <c r="CD54" i="1" s="1"/>
  <c r="AW47" i="1"/>
  <c r="AX47" i="1" s="1"/>
  <c r="S29" i="1"/>
  <c r="U29" i="1" s="1"/>
  <c r="W29" i="1" s="1"/>
  <c r="M47" i="1" l="1"/>
  <c r="Q55" i="1"/>
  <c r="Q57" i="1"/>
  <c r="Q58" i="1"/>
  <c r="Q56" i="1"/>
  <c r="Q54" i="1"/>
  <c r="M49" i="1"/>
  <c r="V29" i="1"/>
  <c r="M48" i="1"/>
  <c r="AY47" i="1"/>
  <c r="AZ47" i="1" s="1"/>
  <c r="M50" i="1"/>
  <c r="S38" i="1"/>
  <c r="U38" i="1" s="1"/>
  <c r="W38" i="1" s="1"/>
  <c r="M51" i="1"/>
  <c r="N49" i="1" l="1"/>
  <c r="N47" i="1"/>
  <c r="R56" i="1"/>
  <c r="R57" i="1"/>
  <c r="R58" i="1"/>
  <c r="R55" i="1"/>
  <c r="R54" i="1"/>
  <c r="N48" i="1"/>
  <c r="N50" i="1"/>
  <c r="X29" i="1"/>
  <c r="N51" i="1"/>
  <c r="CE54" i="1"/>
  <c r="S57" i="1" l="1"/>
  <c r="S58" i="1"/>
  <c r="S56" i="1"/>
  <c r="U54" i="1"/>
  <c r="S54" i="1"/>
  <c r="S55" i="1"/>
  <c r="W55" i="1" s="1"/>
  <c r="O47" i="1"/>
  <c r="P47" i="1" s="1"/>
  <c r="CF54" i="1"/>
  <c r="V38" i="1"/>
  <c r="Q47" i="1" l="1"/>
  <c r="T54" i="1"/>
  <c r="V54" i="1" s="1"/>
  <c r="W56" i="1" s="1"/>
  <c r="X38" i="1"/>
  <c r="Q49" i="1"/>
  <c r="Q48" i="1"/>
  <c r="Q51" i="1"/>
  <c r="Q50" i="1"/>
  <c r="W58" i="1" l="1"/>
  <c r="W54" i="1"/>
  <c r="R47" i="1"/>
  <c r="W57" i="1"/>
  <c r="R51" i="1"/>
  <c r="R49" i="1"/>
  <c r="R50" i="1"/>
  <c r="R48" i="1"/>
  <c r="X54" i="1" l="1"/>
  <c r="Y57" i="1" s="1"/>
  <c r="Z57" i="1" s="1"/>
  <c r="S47" i="1"/>
  <c r="T47" i="1" s="1"/>
  <c r="Y55" i="1" l="1"/>
  <c r="Z55" i="1" s="1"/>
  <c r="AA55" i="1" s="1"/>
  <c r="Y56" i="1"/>
  <c r="Z56" i="1" s="1"/>
  <c r="AA56" i="1" s="1"/>
  <c r="Y58" i="1"/>
  <c r="Z58" i="1" s="1"/>
  <c r="AA58" i="1" s="1"/>
  <c r="Y54" i="1"/>
  <c r="Z54" i="1" s="1"/>
  <c r="AA54" i="1" s="1"/>
  <c r="AP47" i="1"/>
  <c r="AP48" i="1" s="1"/>
  <c r="AP49" i="1" s="1"/>
  <c r="AP50" i="1" s="1"/>
  <c r="AP51" i="1" s="1"/>
  <c r="AA57" i="1"/>
  <c r="U49" i="1"/>
  <c r="U47" i="1"/>
  <c r="U48" i="1"/>
  <c r="U50" i="1"/>
  <c r="U51" i="1"/>
  <c r="AC54" i="1" l="1"/>
  <c r="V47" i="1"/>
  <c r="AB54" i="1"/>
  <c r="AD54" i="1" s="1"/>
  <c r="AE56" i="1" s="1"/>
  <c r="V48" i="1"/>
  <c r="V49" i="1"/>
  <c r="V50" i="1"/>
  <c r="V51" i="1"/>
  <c r="AE55" i="1" l="1"/>
  <c r="AE54" i="1"/>
  <c r="AE58" i="1"/>
  <c r="AE57" i="1"/>
  <c r="W47" i="1"/>
  <c r="X47" i="1" s="1"/>
  <c r="AQ47" i="1" l="1"/>
  <c r="AF54" i="1"/>
  <c r="BV54" i="1"/>
  <c r="BV55" i="1" s="1"/>
  <c r="BV56" i="1" s="1"/>
  <c r="BV57" i="1" s="1"/>
  <c r="BV58" i="1" s="1"/>
  <c r="CC55" i="1" s="1"/>
  <c r="Y51" i="1"/>
  <c r="Y48" i="1"/>
  <c r="Y50" i="1"/>
  <c r="Y47" i="1"/>
  <c r="Y49" i="1"/>
  <c r="BW54" i="1" l="1"/>
  <c r="BW55" i="1" s="1"/>
  <c r="Z47" i="1"/>
  <c r="AG54" i="1"/>
  <c r="AG57" i="1"/>
  <c r="AH57" i="1" s="1"/>
  <c r="AG56" i="1"/>
  <c r="AH56" i="1" s="1"/>
  <c r="AG58" i="1"/>
  <c r="AH58" i="1" s="1"/>
  <c r="AG55" i="1"/>
  <c r="AH55" i="1" s="1"/>
  <c r="CD55" i="1"/>
  <c r="CF55" i="1" s="1"/>
  <c r="B39" i="1"/>
  <c r="S39" i="1" s="1"/>
  <c r="U39" i="1" s="1"/>
  <c r="W39" i="1" s="1"/>
  <c r="CE55" i="1"/>
  <c r="T39" i="1" s="1"/>
  <c r="Z49" i="1"/>
  <c r="Z50" i="1"/>
  <c r="Z48" i="1"/>
  <c r="Z51" i="1"/>
  <c r="AH54" i="1" l="1"/>
  <c r="AK54" i="1" s="1"/>
  <c r="AI58" i="1"/>
  <c r="AI57" i="1"/>
  <c r="V39" i="1"/>
  <c r="X39" i="1" s="1"/>
  <c r="AI55" i="1"/>
  <c r="AI56" i="1"/>
  <c r="AA47" i="1"/>
  <c r="AB47" i="1" s="1"/>
  <c r="AR47" i="1" s="1"/>
  <c r="AQ48" i="1" s="1"/>
  <c r="AI54" i="1" l="1"/>
  <c r="AM54" i="1" s="1"/>
  <c r="AC49" i="1"/>
  <c r="AC50" i="1"/>
  <c r="AC51" i="1"/>
  <c r="AC48" i="1"/>
  <c r="AC47" i="1"/>
  <c r="AJ54" i="1" l="1"/>
  <c r="AL54" i="1" s="1"/>
  <c r="AD47" i="1"/>
  <c r="AM58" i="1"/>
  <c r="AD48" i="1"/>
  <c r="AD51" i="1"/>
  <c r="AD50" i="1"/>
  <c r="AD49" i="1"/>
  <c r="AM56" i="1" l="1"/>
  <c r="AM55" i="1"/>
  <c r="AM57" i="1"/>
  <c r="AE47" i="1"/>
  <c r="AF47" i="1" s="1"/>
  <c r="AN54" i="1" l="1"/>
  <c r="AS47" i="1"/>
  <c r="AG47" i="1"/>
  <c r="AG48" i="1"/>
  <c r="AG50" i="1"/>
  <c r="AG49" i="1"/>
  <c r="AG51" i="1"/>
  <c r="AO55" i="1" l="1"/>
  <c r="AP55" i="1" s="1"/>
  <c r="AO56" i="1"/>
  <c r="AP56" i="1" s="1"/>
  <c r="AQ56" i="1" s="1"/>
  <c r="AO57" i="1"/>
  <c r="AP57" i="1" s="1"/>
  <c r="AO58" i="1"/>
  <c r="AP58" i="1" s="1"/>
  <c r="AQ58" i="1" s="1"/>
  <c r="AO54" i="1"/>
  <c r="AP54" i="1" s="1"/>
  <c r="AQ54" i="1" s="1"/>
  <c r="AH51" i="1"/>
  <c r="AH47" i="1"/>
  <c r="AH49" i="1"/>
  <c r="AH50" i="1"/>
  <c r="AH48" i="1"/>
  <c r="AR48" i="1"/>
  <c r="AQ55" i="1"/>
  <c r="AI47" i="1" l="1"/>
  <c r="AJ47" i="1" s="1"/>
  <c r="AR49" i="1"/>
  <c r="AQ49" i="1"/>
  <c r="AQ50" i="1" s="1"/>
  <c r="AQ51" i="1" s="1"/>
  <c r="AQ57" i="1"/>
  <c r="AS54" i="1"/>
  <c r="AW49" i="1" l="1"/>
  <c r="AW48" i="1"/>
  <c r="AK51" i="1"/>
  <c r="AL51" i="1" s="1"/>
  <c r="AK48" i="1"/>
  <c r="AL48" i="1" s="1"/>
  <c r="AK50" i="1"/>
  <c r="AL50" i="1" s="1"/>
  <c r="AT47" i="1"/>
  <c r="AK49" i="1"/>
  <c r="AK47" i="1"/>
  <c r="AS48" i="1"/>
  <c r="AR54" i="1"/>
  <c r="AT54" i="1" s="1"/>
  <c r="B31" i="1"/>
  <c r="S31" i="1" s="1"/>
  <c r="U31" i="1" s="1"/>
  <c r="W31" i="1" s="1"/>
  <c r="AY49" i="1"/>
  <c r="AX49" i="1"/>
  <c r="B30" i="1" l="1"/>
  <c r="S30" i="1" s="1"/>
  <c r="U30" i="1" s="1"/>
  <c r="W30" i="1" s="1"/>
  <c r="AY48" i="1"/>
  <c r="T30" i="1" s="1"/>
  <c r="AX48" i="1"/>
  <c r="AZ48" i="1" s="1"/>
  <c r="T31" i="1" s="1"/>
  <c r="V31" i="1" s="1"/>
  <c r="AU54" i="1"/>
  <c r="AU55" i="1"/>
  <c r="AL47" i="1"/>
  <c r="AL49" i="1"/>
  <c r="AU57" i="1"/>
  <c r="AU58" i="1"/>
  <c r="AU56" i="1"/>
  <c r="AZ49" i="1" l="1"/>
  <c r="V30" i="1"/>
  <c r="X30" i="1" s="1"/>
  <c r="AM47" i="1"/>
  <c r="AN47" i="1" s="1"/>
  <c r="AV54" i="1"/>
  <c r="BX54" i="1" s="1"/>
  <c r="X31" i="1"/>
  <c r="AO49" i="1" l="1"/>
  <c r="AU47" i="1"/>
  <c r="AT48" i="1" s="1"/>
  <c r="AO48" i="1"/>
  <c r="AO50" i="1"/>
  <c r="AO51" i="1"/>
  <c r="AV47" i="1"/>
  <c r="AO47" i="1"/>
  <c r="AW55" i="1"/>
  <c r="AX55" i="1" s="1"/>
  <c r="AY55" i="1" s="1"/>
  <c r="BC55" i="1" s="1"/>
  <c r="AW54" i="1"/>
  <c r="AW58" i="1"/>
  <c r="AX58" i="1" s="1"/>
  <c r="AY58" i="1" s="1"/>
  <c r="AW57" i="1"/>
  <c r="AX57" i="1" s="1"/>
  <c r="AY57" i="1" s="1"/>
  <c r="BC57" i="1" s="1"/>
  <c r="AW56" i="1"/>
  <c r="AX56" i="1" s="1"/>
  <c r="AY56" i="1" s="1"/>
  <c r="AU48" i="1" l="1"/>
  <c r="AU49" i="1" s="1"/>
  <c r="AT49" i="1"/>
  <c r="AS49" i="1"/>
  <c r="AX54" i="1"/>
  <c r="AY54" i="1" s="1"/>
  <c r="BC54" i="1" s="1"/>
  <c r="AS50" i="1" l="1"/>
  <c r="AR50" i="1"/>
  <c r="AR51" i="1" s="1"/>
  <c r="AT50" i="1"/>
  <c r="AZ54" i="1"/>
  <c r="BB54" i="1" s="1"/>
  <c r="BC58" i="1" s="1"/>
  <c r="BA54" i="1"/>
  <c r="BC56" i="1"/>
  <c r="AT51" i="1" l="1"/>
  <c r="AS51" i="1"/>
  <c r="AW50" i="1" s="1"/>
  <c r="BD54" i="1"/>
  <c r="BE56" i="1" s="1"/>
  <c r="BF56" i="1" s="1"/>
  <c r="BG56" i="1" s="1"/>
  <c r="AY50" i="1" l="1"/>
  <c r="T32" i="1" s="1"/>
  <c r="AX50" i="1"/>
  <c r="AZ50" i="1" s="1"/>
  <c r="B32" i="1"/>
  <c r="S32" i="1" s="1"/>
  <c r="U32" i="1" s="1"/>
  <c r="W32" i="1" s="1"/>
  <c r="AW51" i="1"/>
  <c r="BY54" i="1"/>
  <c r="BY55" i="1" s="1"/>
  <c r="BE58" i="1"/>
  <c r="BF58" i="1" s="1"/>
  <c r="BG58" i="1" s="1"/>
  <c r="BE54" i="1"/>
  <c r="BF54" i="1" s="1"/>
  <c r="BG54" i="1" s="1"/>
  <c r="BE55" i="1"/>
  <c r="BF55" i="1" s="1"/>
  <c r="BG55" i="1" s="1"/>
  <c r="BE57" i="1"/>
  <c r="BF57" i="1" s="1"/>
  <c r="BG57" i="1" s="1"/>
  <c r="B33" i="1" l="1"/>
  <c r="S33" i="1" s="1"/>
  <c r="U33" i="1" s="1"/>
  <c r="W33" i="1" s="1"/>
  <c r="AY51" i="1"/>
  <c r="T33" i="1" s="1"/>
  <c r="AX51" i="1"/>
  <c r="AZ51" i="1" s="1"/>
  <c r="K30" i="1" s="1"/>
  <c r="K31" i="1" s="1"/>
  <c r="K32" i="1" s="1"/>
  <c r="K33" i="1" s="1"/>
  <c r="V32" i="1"/>
  <c r="X32" i="1" s="1"/>
  <c r="BX55" i="1"/>
  <c r="BX56" i="1" s="1"/>
  <c r="BH54" i="1"/>
  <c r="BJ54" i="1" s="1"/>
  <c r="BK57" i="1" s="1"/>
  <c r="BI54" i="1"/>
  <c r="BW56" i="1"/>
  <c r="Q30" i="1" l="1"/>
  <c r="Q31" i="1" s="1"/>
  <c r="Q32" i="1" s="1"/>
  <c r="Q33" i="1" s="1"/>
  <c r="N30" i="1"/>
  <c r="G30" i="1"/>
  <c r="J30" i="1"/>
  <c r="J31" i="1" s="1"/>
  <c r="J32" i="1" s="1"/>
  <c r="J33" i="1" s="1"/>
  <c r="L30" i="1"/>
  <c r="L31" i="1" s="1"/>
  <c r="L32" i="1" s="1"/>
  <c r="L33" i="1" s="1"/>
  <c r="D30" i="1"/>
  <c r="D31" i="1" s="1"/>
  <c r="D32" i="1" s="1"/>
  <c r="D33" i="1" s="1"/>
  <c r="I30" i="1"/>
  <c r="H30" i="1"/>
  <c r="H31" i="1" s="1"/>
  <c r="H32" i="1" s="1"/>
  <c r="H33" i="1" s="1"/>
  <c r="M30" i="1"/>
  <c r="M31" i="1" s="1"/>
  <c r="M32" i="1" s="1"/>
  <c r="M33" i="1" s="1"/>
  <c r="F30" i="1"/>
  <c r="F31" i="1" s="1"/>
  <c r="F32" i="1" s="1"/>
  <c r="F33" i="1" s="1"/>
  <c r="C30" i="1"/>
  <c r="C31" i="1" s="1"/>
  <c r="C32" i="1" s="1"/>
  <c r="C33" i="1" s="1"/>
  <c r="P30" i="1"/>
  <c r="P31" i="1" s="1"/>
  <c r="P32" i="1" s="1"/>
  <c r="P33" i="1" s="1"/>
  <c r="T34" i="1"/>
  <c r="V33" i="1"/>
  <c r="X33" i="1" s="1"/>
  <c r="X34" i="1" s="1"/>
  <c r="M12" i="1" s="1"/>
  <c r="BK55" i="1"/>
  <c r="BK56" i="1"/>
  <c r="O30" i="1"/>
  <c r="O31" i="1" s="1"/>
  <c r="O32" i="1" s="1"/>
  <c r="O33" i="1" s="1"/>
  <c r="E30" i="1"/>
  <c r="BW57" i="1"/>
  <c r="BW58" i="1" s="1"/>
  <c r="CC56" i="1" s="1"/>
  <c r="BK54" i="1"/>
  <c r="BZ54" i="1" s="1"/>
  <c r="BK58" i="1"/>
  <c r="V34" i="1" l="1"/>
  <c r="I31" i="1"/>
  <c r="I32" i="1" s="1"/>
  <c r="I33" i="1" s="1"/>
  <c r="E31" i="1"/>
  <c r="E32" i="1" s="1"/>
  <c r="G31" i="1"/>
  <c r="G32" i="1" s="1"/>
  <c r="N31" i="1"/>
  <c r="N32" i="1" s="1"/>
  <c r="CE56" i="1"/>
  <c r="T40" i="1" s="1"/>
  <c r="B40" i="1"/>
  <c r="S40" i="1" s="1"/>
  <c r="U40" i="1" s="1"/>
  <c r="W40" i="1" s="1"/>
  <c r="CD56" i="1"/>
  <c r="CF56" i="1" s="1"/>
  <c r="BL54" i="1"/>
  <c r="E33" i="1" l="1"/>
  <c r="N33" i="1"/>
  <c r="G33" i="1"/>
  <c r="BM57" i="1"/>
  <c r="BN57" i="1" s="1"/>
  <c r="BO57" i="1" s="1"/>
  <c r="BS57" i="1" s="1"/>
  <c r="CA54" i="1"/>
  <c r="V40" i="1"/>
  <c r="X40" i="1" s="1"/>
  <c r="BM58" i="1"/>
  <c r="BN58" i="1" s="1"/>
  <c r="BM56" i="1"/>
  <c r="BN56" i="1" s="1"/>
  <c r="BM54" i="1"/>
  <c r="BN54" i="1" s="1"/>
  <c r="BM55" i="1"/>
  <c r="BN55" i="1" s="1"/>
  <c r="BU57" i="1" l="1"/>
  <c r="BZ55" i="1"/>
  <c r="BO56" i="1"/>
  <c r="BS56" i="1" s="1"/>
  <c r="BQ54" i="1"/>
  <c r="BO54" i="1"/>
  <c r="BS54" i="1" s="1"/>
  <c r="BO58" i="1"/>
  <c r="BS58" i="1" s="1"/>
  <c r="BO55" i="1"/>
  <c r="BU56" i="1"/>
  <c r="BU58" i="1"/>
  <c r="BU55" i="1"/>
  <c r="BU54" i="1"/>
  <c r="BY56" i="1" l="1"/>
  <c r="BP54" i="1"/>
  <c r="BR54" i="1" s="1"/>
  <c r="BS55" i="1" s="1"/>
  <c r="BT54" i="1" s="1"/>
  <c r="CB54" i="1" s="1"/>
  <c r="CA55" i="1" s="1"/>
  <c r="BZ56" i="1" l="1"/>
  <c r="BZ57" i="1" s="1"/>
  <c r="BX57" i="1"/>
  <c r="BX58" i="1" s="1"/>
  <c r="BY57" i="1"/>
  <c r="BY58" i="1" l="1"/>
  <c r="BZ58" i="1"/>
  <c r="CC58" i="1" l="1"/>
  <c r="CC57" i="1"/>
  <c r="CE57" i="1" s="1"/>
  <c r="T41" i="1" s="1"/>
  <c r="B42" i="1"/>
  <c r="S42" i="1" s="1"/>
  <c r="U42" i="1" s="1"/>
  <c r="W42" i="1" s="1"/>
  <c r="B41" i="1" l="1"/>
  <c r="S41" i="1" s="1"/>
  <c r="U41" i="1" s="1"/>
  <c r="W41" i="1" s="1"/>
  <c r="CD58" i="1"/>
  <c r="CE58" i="1"/>
  <c r="CD57" i="1"/>
  <c r="CF57" i="1" s="1"/>
  <c r="V41" i="1" l="1"/>
  <c r="X41" i="1" s="1"/>
  <c r="T42" i="1"/>
  <c r="CF58" i="1"/>
  <c r="J39" i="1" s="1"/>
  <c r="J40" i="1" s="1"/>
  <c r="J41" i="1" s="1"/>
  <c r="J42" i="1" s="1"/>
  <c r="F39" i="1" l="1"/>
  <c r="F40" i="1" s="1"/>
  <c r="F41" i="1" s="1"/>
  <c r="F42" i="1" s="1"/>
  <c r="C39" i="1"/>
  <c r="C40" i="1" s="1"/>
  <c r="C41" i="1" s="1"/>
  <c r="M39" i="1"/>
  <c r="E39" i="1"/>
  <c r="G39" i="1"/>
  <c r="G40" i="1" s="1"/>
  <c r="G41" i="1" s="1"/>
  <c r="P39" i="1"/>
  <c r="P40" i="1" s="1"/>
  <c r="P41" i="1" s="1"/>
  <c r="P42" i="1" s="1"/>
  <c r="K39" i="1"/>
  <c r="K40" i="1" s="1"/>
  <c r="K41" i="1" s="1"/>
  <c r="K42" i="1" s="1"/>
  <c r="D39" i="1"/>
  <c r="L39" i="1"/>
  <c r="N39" i="1"/>
  <c r="N40" i="1" s="1"/>
  <c r="N41" i="1" s="1"/>
  <c r="I39" i="1"/>
  <c r="I40" i="1" s="1"/>
  <c r="I41" i="1" s="1"/>
  <c r="Q39" i="1"/>
  <c r="T43" i="1"/>
  <c r="V42" i="1"/>
  <c r="C42" i="1"/>
  <c r="H39" i="1"/>
  <c r="H40" i="1" s="1"/>
  <c r="H41" i="1" s="1"/>
  <c r="H42" i="1" s="1"/>
  <c r="O39" i="1"/>
  <c r="O40" i="1" s="1"/>
  <c r="O41" i="1" s="1"/>
  <c r="O42" i="1" s="1"/>
  <c r="I42" i="1" l="1"/>
  <c r="N42" i="1"/>
  <c r="L40" i="1"/>
  <c r="L41" i="1" s="1"/>
  <c r="D40" i="1"/>
  <c r="D41" i="1" s="1"/>
  <c r="X42" i="1"/>
  <c r="X43" i="1" s="1"/>
  <c r="M13" i="1" s="1"/>
  <c r="V43" i="1"/>
  <c r="E40" i="1"/>
  <c r="E41" i="1" s="1"/>
  <c r="Q40" i="1"/>
  <c r="Q41" i="1" s="1"/>
  <c r="G42" i="1"/>
  <c r="M40" i="1"/>
  <c r="M41" i="1" s="1"/>
  <c r="M42" i="1" s="1"/>
  <c r="Q42" i="1" l="1"/>
  <c r="D42" i="1"/>
  <c r="L42" i="1"/>
  <c r="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De Mendoza</author>
  </authors>
  <commentList>
    <comment ref="E5" authorId="0" shapeId="0" xr:uid="{F75FA531-168A-4AA7-AD24-19A4494F704F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Tiempo de espera en color verde claro.</t>
        </r>
      </text>
    </comment>
    <comment ref="C32" authorId="0" shapeId="0" xr:uid="{BFB27EA6-85E0-4DD8-8627-C1E4A1F18861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Tiempo de espera es 0.</t>
        </r>
      </text>
    </comment>
    <comment ref="F33" authorId="0" shapeId="0" xr:uid="{1BB671C3-E047-4639-845C-32B5DBFB2600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Tiempo de espera 1, color de tiempo de espera es rosado claro.</t>
        </r>
      </text>
    </comment>
    <comment ref="H34" authorId="0" shapeId="0" xr:uid="{0C5F0316-B4DF-47A2-B348-3EF132892660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Este proceso se ejecutó de inmediato, no hay tiempo de espera.</t>
        </r>
      </text>
    </comment>
    <comment ref="J35" authorId="0" shapeId="0" xr:uid="{20CD2F92-4E4A-4B81-B002-C1F7280E176C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Entra el proceso E con un tiempo de CPU de 2.</t>
        </r>
      </text>
    </comment>
    <comment ref="E36" authorId="0" shapeId="0" xr:uid="{E53EDD37-2DF3-4B5A-B265-23A22B9D11A1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Este proceso tiene un tiempo de CPU de 5.</t>
        </r>
      </text>
    </comment>
    <comment ref="C49" authorId="0" shapeId="0" xr:uid="{0754E3F6-6E14-4129-AD35-237AEAD83CEB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No tuvo tiempo de espera se ejecutó de inmediato.</t>
        </r>
      </text>
    </comment>
    <comment ref="F50" authorId="0" shapeId="0" xr:uid="{FE6819F0-E281-43D1-B9B6-00BF293172F0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El tiempo de espera de A es 1, se denota en color amarillo pollito.</t>
        </r>
      </text>
    </comment>
    <comment ref="H51" authorId="0" shapeId="0" xr:uid="{9FF17A3A-31E3-4685-98E9-7651CB4E7FF6}">
      <text>
        <r>
          <rPr>
            <b/>
            <sz val="9"/>
            <color indexed="81"/>
            <rFont val="Tahoma"/>
            <family val="2"/>
          </rPr>
          <t>Alejandro De Mendoza:</t>
        </r>
        <r>
          <rPr>
            <sz val="9"/>
            <color indexed="81"/>
            <rFont val="Tahoma"/>
            <family val="2"/>
          </rPr>
          <t xml:space="preserve">
El proceso arranco de inmediato no hay tiempo de espera.</t>
        </r>
      </text>
    </comment>
  </commentList>
</comments>
</file>

<file path=xl/sharedStrings.xml><?xml version="1.0" encoding="utf-8"?>
<sst xmlns="http://schemas.openxmlformats.org/spreadsheetml/2006/main" count="327" uniqueCount="55">
  <si>
    <t>PROCESOS</t>
  </si>
  <si>
    <t>TIEMPO DE CREACION</t>
  </si>
  <si>
    <t>TIEMPO DE CPU</t>
  </si>
  <si>
    <t>PRIORIADES</t>
  </si>
  <si>
    <t>A</t>
  </si>
  <si>
    <t>B</t>
  </si>
  <si>
    <t>C</t>
  </si>
  <si>
    <t>D</t>
  </si>
  <si>
    <t>E</t>
  </si>
  <si>
    <t>TABLA DE PROCESOS</t>
  </si>
  <si>
    <t>Tiempo de Creación (C): Tiempo que tarda un proceso en pasar de 'Nuevo' a 'Listo'</t>
  </si>
  <si>
    <t>Tiempo o Ráfaga de CPU (t): Tiempo que un proceso está en 'Ejecutando'</t>
  </si>
  <si>
    <t>Penalización (P): Proporción del tiempo de respuesta en que el proceso estuvo en 'Listo'. P=F/t</t>
  </si>
  <si>
    <t>Quantum (q): Intervalo de tiempo de ejecución</t>
  </si>
  <si>
    <t>PARAMETROS Y LISTAS A EVALUAR</t>
  </si>
  <si>
    <t>No Apropiativo</t>
  </si>
  <si>
    <t>FIFO - FCFS (FIRST TO COME, FIRST TO SERVE)</t>
  </si>
  <si>
    <t>Clock</t>
  </si>
  <si>
    <t>SJF - SHORT JOB FIRST</t>
  </si>
  <si>
    <t>ASIGNACIÓN POR PRIORIDADES</t>
  </si>
  <si>
    <t>Tiempo de Espera (E): Tiempo ue un proceso permanece en estado 'Listo'. E=F-t</t>
  </si>
  <si>
    <t>TIEMPO DE ESPERA</t>
  </si>
  <si>
    <t>TIEMPO DE RESPUESTA</t>
  </si>
  <si>
    <t>PENALIZACIÓN</t>
  </si>
  <si>
    <t>FIFO</t>
  </si>
  <si>
    <t>SJF</t>
  </si>
  <si>
    <t>PRIORIDADES</t>
  </si>
  <si>
    <t>MIN2</t>
  </si>
  <si>
    <t>MIN3</t>
  </si>
  <si>
    <t>MIN4</t>
  </si>
  <si>
    <t>MIN5</t>
  </si>
  <si>
    <t>MIN1</t>
  </si>
  <si>
    <t>E(Media)</t>
  </si>
  <si>
    <t>F(Media)</t>
  </si>
  <si>
    <t>P(Media)</t>
  </si>
  <si>
    <t>PROCESO</t>
  </si>
  <si>
    <t>TIEMPO CREACION</t>
  </si>
  <si>
    <t>TIEMPO CPU</t>
  </si>
  <si>
    <t>SUMATORIA TIEMPOS</t>
  </si>
  <si>
    <t>Minimo</t>
  </si>
  <si>
    <t>Proceso</t>
  </si>
  <si>
    <t>Nuevo Estado</t>
  </si>
  <si>
    <t>Orden</t>
  </si>
  <si>
    <t>SUMA DE TIEMPOS</t>
  </si>
  <si>
    <t>Prioridad</t>
  </si>
  <si>
    <t>Minimo Prioridad</t>
  </si>
  <si>
    <t>Minimo Normal</t>
  </si>
  <si>
    <t>Minimo Total</t>
  </si>
  <si>
    <t>Validación del Proceso</t>
  </si>
  <si>
    <t>MINIMOS</t>
  </si>
  <si>
    <t>TABLA DE ALGORITMOS</t>
  </si>
  <si>
    <t>X</t>
  </si>
  <si>
    <t>EL TIEMPO DE ESPERA SE INGRESA MANUALMENTE CON BASE EN LA GRAFICA DE LA HOJA 2</t>
  </si>
  <si>
    <t>Tiempo de Respuesta o Finalización (F): Tiempo total para completar el proceso F=t+E</t>
  </si>
  <si>
    <t>Tiempo de Espera (E): Tiempo que un proceso permanece en estado 'Listo'. E=F-t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</si>
</sst>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6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7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0" fillId="6" borderId="21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21" xfId="0" applyFill="1" applyBorder="1"/>
    <xf numFmtId="0" fontId="0" fillId="3" borderId="1" xfId="0" applyFill="1" applyBorder="1"/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21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21" xfId="0" applyFill="1" applyBorder="1"/>
    <xf numFmtId="0" fontId="0" fillId="5" borderId="1" xfId="0" applyFill="1" applyBorder="1"/>
    <xf numFmtId="0" fontId="0" fillId="5" borderId="4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2" xfId="0" applyFill="1" applyBorder="1"/>
    <xf numFmtId="0" fontId="0" fillId="5" borderId="21" xfId="0" applyFill="1" applyBorder="1"/>
    <xf numFmtId="0" fontId="0" fillId="7" borderId="4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7" borderId="5" xfId="0" applyFill="1" applyBorder="1" applyAlignment="1">
      <alignment horizontal="left" wrapText="1"/>
    </xf>
    <xf numFmtId="0" fontId="0" fillId="7" borderId="7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22" xfId="0" applyFill="1" applyBorder="1" applyAlignment="1">
      <alignment horizontal="left" wrapText="1"/>
    </xf>
    <xf numFmtId="0" fontId="0" fillId="7" borderId="2" xfId="0" applyFill="1" applyBorder="1"/>
    <xf numFmtId="0" fontId="0" fillId="7" borderId="21" xfId="0" applyFill="1" applyBorder="1"/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7" xfId="0" applyFill="1" applyBorder="1"/>
    <xf numFmtId="0" fontId="0" fillId="8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1" xfId="0" applyFill="1" applyBorder="1"/>
    <xf numFmtId="0" fontId="0" fillId="9" borderId="4" xfId="0" applyFill="1" applyBorder="1" applyAlignment="1">
      <alignment horizontal="left" wrapText="1"/>
    </xf>
    <xf numFmtId="0" fontId="0" fillId="9" borderId="5" xfId="0" applyFill="1" applyBorder="1" applyAlignment="1">
      <alignment horizontal="left" wrapText="1"/>
    </xf>
    <xf numFmtId="0" fontId="0" fillId="9" borderId="6" xfId="0" applyFill="1" applyBorder="1" applyAlignment="1">
      <alignment horizontal="left" wrapText="1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1" xfId="0" applyFill="1" applyBorder="1"/>
    <xf numFmtId="0" fontId="0" fillId="10" borderId="4" xfId="0" applyFill="1" applyBorder="1" applyAlignment="1">
      <alignment horizontal="left" wrapText="1"/>
    </xf>
    <xf numFmtId="0" fontId="0" fillId="10" borderId="5" xfId="0" applyFill="1" applyBorder="1" applyAlignment="1">
      <alignment horizontal="left" wrapText="1"/>
    </xf>
    <xf numFmtId="0" fontId="0" fillId="10" borderId="7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22" xfId="0" applyFill="1" applyBorder="1" applyAlignment="1">
      <alignment horizontal="left" wrapText="1"/>
    </xf>
    <xf numFmtId="0" fontId="0" fillId="4" borderId="3" xfId="0" applyFill="1" applyBorder="1"/>
    <xf numFmtId="0" fontId="0" fillId="4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2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20" xfId="0" applyFill="1" applyBorder="1"/>
    <xf numFmtId="0" fontId="0" fillId="4" borderId="19" xfId="0" applyFill="1" applyBorder="1"/>
    <xf numFmtId="0" fontId="0" fillId="4" borderId="18" xfId="0" applyFill="1" applyBorder="1"/>
    <xf numFmtId="0" fontId="0" fillId="6" borderId="23" xfId="0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0" fillId="6" borderId="24" xfId="0" applyFill="1" applyBorder="1" applyAlignment="1">
      <alignment horizontal="left" wrapText="1"/>
    </xf>
    <xf numFmtId="0" fontId="0" fillId="6" borderId="25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3" borderId="23" xfId="0" applyFill="1" applyBorder="1" applyAlignment="1">
      <alignment horizontal="left" wrapText="1"/>
    </xf>
    <xf numFmtId="0" fontId="0" fillId="3" borderId="24" xfId="0" applyFill="1" applyBorder="1" applyAlignment="1">
      <alignment horizontal="left" wrapText="1"/>
    </xf>
    <xf numFmtId="0" fontId="0" fillId="3" borderId="25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5" borderId="23" xfId="0" applyFill="1" applyBorder="1" applyAlignment="1">
      <alignment horizontal="left" wrapText="1"/>
    </xf>
    <xf numFmtId="0" fontId="0" fillId="5" borderId="24" xfId="0" applyFill="1" applyBorder="1" applyAlignment="1">
      <alignment horizontal="left" wrapText="1"/>
    </xf>
    <xf numFmtId="0" fontId="0" fillId="5" borderId="26" xfId="0" applyFill="1" applyBorder="1" applyAlignment="1">
      <alignment horizontal="left" wrapText="1"/>
    </xf>
    <xf numFmtId="0" fontId="0" fillId="4" borderId="24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0" fillId="11" borderId="7" xfId="0" applyFill="1" applyBorder="1"/>
    <xf numFmtId="0" fontId="0" fillId="11" borderId="1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0" borderId="2" xfId="0" applyFill="1" applyBorder="1"/>
    <xf numFmtId="0" fontId="0" fillId="10" borderId="21" xfId="0" applyFill="1" applyBorder="1"/>
    <xf numFmtId="0" fontId="0" fillId="12" borderId="7" xfId="0" applyFill="1" applyBorder="1"/>
    <xf numFmtId="0" fontId="0" fillId="12" borderId="1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5" borderId="28" xfId="0" applyFill="1" applyBorder="1" applyAlignment="1">
      <alignment horizontal="left" wrapText="1"/>
    </xf>
    <xf numFmtId="0" fontId="0" fillId="5" borderId="29" xfId="0" applyFill="1" applyBorder="1" applyAlignment="1">
      <alignment horizontal="left" wrapText="1"/>
    </xf>
    <xf numFmtId="0" fontId="0" fillId="5" borderId="4" xfId="0" applyFill="1" applyBorder="1"/>
    <xf numFmtId="0" fontId="0" fillId="5" borderId="5" xfId="0" applyFill="1" applyBorder="1"/>
    <xf numFmtId="0" fontId="0" fillId="5" borderId="31" xfId="0" applyFill="1" applyBorder="1" applyAlignment="1">
      <alignment horizontal="left" wrapText="1"/>
    </xf>
    <xf numFmtId="0" fontId="0" fillId="5" borderId="22" xfId="0" applyFill="1" applyBorder="1"/>
    <xf numFmtId="0" fontId="0" fillId="4" borderId="27" xfId="0" applyFill="1" applyBorder="1" applyAlignment="1">
      <alignment wrapText="1"/>
    </xf>
    <xf numFmtId="0" fontId="0" fillId="11" borderId="4" xfId="0" applyFill="1" applyBorder="1" applyAlignment="1">
      <alignment horizontal="left" wrapText="1"/>
    </xf>
    <xf numFmtId="0" fontId="0" fillId="11" borderId="5" xfId="0" applyFill="1" applyBorder="1" applyAlignment="1">
      <alignment horizontal="left" wrapText="1"/>
    </xf>
    <xf numFmtId="0" fontId="0" fillId="11" borderId="6" xfId="0" applyFill="1" applyBorder="1" applyAlignment="1">
      <alignment horizontal="left" wrapText="1"/>
    </xf>
    <xf numFmtId="0" fontId="0" fillId="9" borderId="22" xfId="0" applyFill="1" applyBorder="1" applyAlignment="1">
      <alignment horizontal="left" wrapText="1"/>
    </xf>
    <xf numFmtId="0" fontId="0" fillId="9" borderId="2" xfId="0" applyFill="1" applyBorder="1"/>
    <xf numFmtId="0" fontId="0" fillId="9" borderId="21" xfId="0" applyFill="1" applyBorder="1"/>
    <xf numFmtId="0" fontId="0" fillId="12" borderId="28" xfId="0" applyFill="1" applyBorder="1" applyAlignment="1">
      <alignment wrapText="1"/>
    </xf>
    <xf numFmtId="0" fontId="0" fillId="12" borderId="29" xfId="0" applyFill="1" applyBorder="1" applyAlignment="1">
      <alignment wrapText="1"/>
    </xf>
    <xf numFmtId="0" fontId="0" fillId="12" borderId="30" xfId="0" applyFill="1" applyBorder="1" applyAlignment="1">
      <alignment wrapText="1"/>
    </xf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20" borderId="0" xfId="0" applyFill="1"/>
    <xf numFmtId="0" fontId="0" fillId="20" borderId="1" xfId="0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C30-F0B8-4C0C-AD4F-15C9D2F3328B}">
  <dimension ref="B1:CF58"/>
  <sheetViews>
    <sheetView zoomScale="85" zoomScaleNormal="85" workbookViewId="0">
      <selection activeCell="L10" sqref="L10:M13"/>
    </sheetView>
  </sheetViews>
  <sheetFormatPr baseColWidth="10" defaultRowHeight="15" x14ac:dyDescent="0.25"/>
  <cols>
    <col min="2" max="2" width="14.42578125" bestFit="1" customWidth="1"/>
    <col min="3" max="5" width="11.28515625" customWidth="1"/>
    <col min="6" max="6" width="12.85546875" customWidth="1"/>
    <col min="7" max="11" width="11.28515625" customWidth="1"/>
    <col min="12" max="12" width="13.140625" bestFit="1" customWidth="1"/>
    <col min="13" max="24" width="11.28515625" customWidth="1"/>
    <col min="26" max="26" width="14.7109375" bestFit="1" customWidth="1"/>
  </cols>
  <sheetData>
    <row r="1" spans="2:24" ht="15.75" thickBot="1" x14ac:dyDescent="0.3"/>
    <row r="2" spans="2:24" x14ac:dyDescent="0.25">
      <c r="B2" s="191" t="s">
        <v>9</v>
      </c>
      <c r="C2" s="192"/>
      <c r="D2" s="192"/>
      <c r="E2" s="192"/>
      <c r="F2" s="192"/>
      <c r="G2" s="192"/>
      <c r="H2" s="193"/>
      <c r="L2" s="194" t="s">
        <v>14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</row>
    <row r="3" spans="2:24" ht="28.5" customHeight="1" thickBot="1" x14ac:dyDescent="0.3">
      <c r="B3" s="9" t="s">
        <v>0</v>
      </c>
      <c r="C3" s="195" t="s">
        <v>1</v>
      </c>
      <c r="D3" s="195"/>
      <c r="E3" s="195" t="s">
        <v>2</v>
      </c>
      <c r="F3" s="195"/>
      <c r="G3" s="195" t="s">
        <v>3</v>
      </c>
      <c r="H3" s="198"/>
      <c r="L3" s="189" t="s">
        <v>13</v>
      </c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</row>
    <row r="4" spans="2:24" x14ac:dyDescent="0.25">
      <c r="B4" s="11" t="s">
        <v>4</v>
      </c>
      <c r="C4" s="187">
        <v>3</v>
      </c>
      <c r="D4" s="187"/>
      <c r="E4" s="187">
        <v>1</v>
      </c>
      <c r="F4" s="187"/>
      <c r="G4" s="187">
        <v>2</v>
      </c>
      <c r="H4" s="196"/>
      <c r="L4" s="189" t="s">
        <v>10</v>
      </c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</row>
    <row r="5" spans="2:24" x14ac:dyDescent="0.25">
      <c r="B5" s="5" t="s">
        <v>5</v>
      </c>
      <c r="C5" s="188">
        <v>2</v>
      </c>
      <c r="D5" s="188"/>
      <c r="E5" s="188">
        <v>5</v>
      </c>
      <c r="F5" s="188"/>
      <c r="G5" s="188">
        <v>3</v>
      </c>
      <c r="H5" s="197"/>
      <c r="L5" s="189" t="s">
        <v>11</v>
      </c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</row>
    <row r="6" spans="2:24" x14ac:dyDescent="0.25">
      <c r="B6" s="5" t="s">
        <v>6</v>
      </c>
      <c r="C6" s="188">
        <v>0</v>
      </c>
      <c r="D6" s="188"/>
      <c r="E6" s="188">
        <v>4</v>
      </c>
      <c r="F6" s="188"/>
      <c r="G6" s="188">
        <v>3</v>
      </c>
      <c r="H6" s="197"/>
      <c r="L6" s="189" t="s">
        <v>53</v>
      </c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</row>
    <row r="7" spans="2:24" x14ac:dyDescent="0.25">
      <c r="B7" s="5" t="s">
        <v>7</v>
      </c>
      <c r="C7" s="188">
        <v>5</v>
      </c>
      <c r="D7" s="188"/>
      <c r="E7" s="188">
        <v>3</v>
      </c>
      <c r="F7" s="188"/>
      <c r="G7" s="188">
        <v>1</v>
      </c>
      <c r="H7" s="197"/>
      <c r="L7" s="189" t="s">
        <v>20</v>
      </c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</row>
    <row r="8" spans="2:24" ht="15.75" thickBot="1" x14ac:dyDescent="0.3">
      <c r="B8" s="6" t="s">
        <v>8</v>
      </c>
      <c r="C8" s="182">
        <v>7</v>
      </c>
      <c r="D8" s="182"/>
      <c r="E8" s="182">
        <v>2</v>
      </c>
      <c r="F8" s="182"/>
      <c r="G8" s="182">
        <v>2</v>
      </c>
      <c r="H8" s="183"/>
      <c r="L8" s="189" t="s">
        <v>12</v>
      </c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</row>
    <row r="9" spans="2:24" ht="15.75" thickBot="1" x14ac:dyDescent="0.3">
      <c r="B9" s="3"/>
      <c r="C9" s="3"/>
      <c r="D9" s="3"/>
      <c r="E9" s="3"/>
      <c r="F9" s="3"/>
      <c r="G9" s="3"/>
      <c r="H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2:24" ht="15.75" thickBot="1" x14ac:dyDescent="0.3">
      <c r="B10" s="184" t="s">
        <v>50</v>
      </c>
      <c r="C10" s="185"/>
      <c r="D10" s="185"/>
      <c r="E10" s="185"/>
      <c r="F10" s="186"/>
      <c r="G10" s="3"/>
      <c r="H10" s="3"/>
      <c r="L10" s="190" t="s">
        <v>23</v>
      </c>
      <c r="M10" s="19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2:24" s="13" customFormat="1" ht="30" x14ac:dyDescent="0.25">
      <c r="B11" s="15" t="s">
        <v>49</v>
      </c>
      <c r="C11" s="16" t="s">
        <v>35</v>
      </c>
      <c r="D11" s="16" t="s">
        <v>36</v>
      </c>
      <c r="E11" s="16" t="s">
        <v>37</v>
      </c>
      <c r="F11" s="17" t="s">
        <v>38</v>
      </c>
      <c r="G11" s="14"/>
      <c r="H11" s="14"/>
      <c r="L11" s="2" t="s">
        <v>24</v>
      </c>
      <c r="M11" s="2">
        <f>+X25</f>
        <v>3.2133333333333334</v>
      </c>
    </row>
    <row r="12" spans="2:24" x14ac:dyDescent="0.25">
      <c r="B12" s="5" t="s">
        <v>31</v>
      </c>
      <c r="C12" s="1" t="str">
        <f>+IF(D12=$C$4,$B$4,IF(D12=$C$5,$B$5,IF(D12=$C$6,$B$6,IF(D12=$C$7,$B$7,IF(D12=$C$8,$B$8,"revisar")))))</f>
        <v>C</v>
      </c>
      <c r="D12" s="2">
        <f>+MIN(C4:C8)</f>
        <v>0</v>
      </c>
      <c r="E12" s="2">
        <f>+IF(D12=$C$4,$E$4,IF(D12=$C$5,$E$5,IF(D12=$C$6,$E$6,IF(D12=$C$7,$E$7,IF(D12=$C$8,$E$8,"revisar")))))</f>
        <v>4</v>
      </c>
      <c r="F12" s="8">
        <f>+E12+D12</f>
        <v>4</v>
      </c>
      <c r="L12" s="2" t="s">
        <v>25</v>
      </c>
      <c r="M12" s="2">
        <f>+X34</f>
        <v>2.0866666666666669</v>
      </c>
      <c r="S12" s="181" t="s">
        <v>52</v>
      </c>
      <c r="T12" s="181"/>
      <c r="U12" s="181"/>
      <c r="V12" s="181"/>
      <c r="W12" s="181"/>
      <c r="X12" s="181"/>
    </row>
    <row r="13" spans="2:24" x14ac:dyDescent="0.25">
      <c r="B13" s="5" t="s">
        <v>27</v>
      </c>
      <c r="C13" s="1" t="str">
        <f>+IF(D13=$C$4,$B$4,IF(D13=$C$5,$B$5,IF(D13=$C$6,$B$6,IF(D13=$C$7,$B$7,IF(D13=$C$8,$B$8,"revisar")))))</f>
        <v>B</v>
      </c>
      <c r="D13" s="2">
        <f>+IF(C4=D12,MIN(C5:D8),IF(C5=D12,MIN(C4,C6:D8),IF(C6=D12,MIN(C4:D5,C7:D8),IF(C7=D12,MIN(C4:D6,C8),IF(C8=D12,MIN(C4:D7),"revisar")))))</f>
        <v>2</v>
      </c>
      <c r="E13" s="2">
        <f>+IF(D13=$C$4,$E$4,IF(D13=$C$5,$E$5,IF(D13=$C$6,$E$6,IF(D13=$C$7,$E$7,IF(D13=$C$8,$E$8,"revisar")))))</f>
        <v>5</v>
      </c>
      <c r="F13" s="8">
        <f>+E13+F12</f>
        <v>9</v>
      </c>
      <c r="L13" s="2" t="s">
        <v>26</v>
      </c>
      <c r="M13" s="2">
        <f>+X43</f>
        <v>2.253333333333333</v>
      </c>
      <c r="S13" s="181"/>
      <c r="T13" s="181"/>
      <c r="U13" s="181"/>
      <c r="V13" s="181"/>
      <c r="W13" s="181"/>
      <c r="X13" s="181"/>
    </row>
    <row r="14" spans="2:24" x14ac:dyDescent="0.25">
      <c r="B14" s="5" t="s">
        <v>28</v>
      </c>
      <c r="C14" s="1" t="str">
        <f>+IF(D14=$C$4,$B$4,IF(D14=$C$5,$B$5,IF(D14=$C$6,$B$6,IF(D14=$C$7,$B$7,IF(D14=$C$8,$B$8,"revisar")))))</f>
        <v>A</v>
      </c>
      <c r="D14" s="2">
        <f>+IF(AND(C4&lt;&gt;D13,C4&lt;&gt;D12,C4&lt;&gt;D16,C4&lt;&gt;D15),C4,IF(AND(C5&lt;&gt;D13,C5&lt;&gt;D12,C5&lt;&gt;D16,C5&lt;&gt;D15),C5,IF(AND(C6&lt;&gt;D13,C6&lt;&gt;D12,C6&lt;&gt;D16,C6&lt;&gt;D15),C6,IF(AND(C7&lt;&gt;D13,C7&lt;&gt;D12,C7&lt;&gt;D16,C7&lt;&gt;D15),C7,IF(AND(C8&lt;&gt;D13,C8&lt;&gt;D12,C8&lt;&gt;D16,C8&lt;&gt;D15),C8,"revisar")))))</f>
        <v>3</v>
      </c>
      <c r="E14" s="2">
        <f>+IF(D14=$C$4,$E$4,IF(D14=$C$5,$E$5,IF(D14=$C$6,$E$6,IF(D14=$C$7,$E$7,IF(D14=$C$8,$E$8,"revisar")))))</f>
        <v>1</v>
      </c>
      <c r="F14" s="8">
        <f>+E14+F13</f>
        <v>10</v>
      </c>
      <c r="S14" s="181"/>
      <c r="T14" s="181"/>
      <c r="U14" s="181"/>
      <c r="V14" s="181"/>
      <c r="W14" s="181"/>
      <c r="X14" s="181"/>
    </row>
    <row r="15" spans="2:24" x14ac:dyDescent="0.25">
      <c r="B15" s="5" t="s">
        <v>29</v>
      </c>
      <c r="C15" s="1" t="str">
        <f>+IF(D15=$C$4,$B$4,IF(D15=$C$5,$B$5,IF(D15=$C$6,$B$6,IF(D15=$C$7,$B$7,IF(D15=$C$8,$B$8,"revisar")))))</f>
        <v>D</v>
      </c>
      <c r="D15" s="2">
        <f>+IF(C4=D16,MAX(C5:D8),IF(C5=D16,MAX(C4,C6:D8),IF(C6=D16,MAX(C4:D5,C7:D8),IF(C7=D16,MAX(C4:D6,C8),IF(C8=D16,MAX(C4:D7),"Revisar")))))</f>
        <v>5</v>
      </c>
      <c r="E15" s="2">
        <f>+IF(D15=$C$4,$E$4,IF(D15=$C$5,$E$5,IF(D15=$C$6,$E$6,IF(D15=$C$7,$E$7,IF(D15=$C$8,$E$8,"revisar")))))</f>
        <v>3</v>
      </c>
      <c r="F15" s="8">
        <f>+E15+F14</f>
        <v>13</v>
      </c>
    </row>
    <row r="16" spans="2:24" ht="15.75" thickBot="1" x14ac:dyDescent="0.3">
      <c r="B16" s="6" t="s">
        <v>30</v>
      </c>
      <c r="C16" s="7" t="str">
        <f>+IF(D16=$C$4,$B$4,IF(D16=$C$5,$B$5,IF(D16=$C$6,$B$6,IF(D16=$C$7,$B$7,IF(D16=$C$8,$B$8,"revisar")))))</f>
        <v>E</v>
      </c>
      <c r="D16" s="12">
        <f>+MAX(C4:D8)</f>
        <v>7</v>
      </c>
      <c r="E16" s="12">
        <f>+IF(D16=$C$4,$E$4,IF(D16=$C$5,$E$5,IF(D16=$C$6,$E$6,IF(D16=$C$7,$E$7,IF(D16=$C$8,$E$8,"revisar")))))</f>
        <v>2</v>
      </c>
      <c r="F16" s="10">
        <f>+E16+F15</f>
        <v>15</v>
      </c>
    </row>
    <row r="17" spans="2:24" x14ac:dyDescent="0.25">
      <c r="B17" s="3"/>
      <c r="C17" s="3"/>
      <c r="D17" s="3"/>
    </row>
    <row r="18" spans="2:24" x14ac:dyDescent="0.25">
      <c r="B18" s="3"/>
      <c r="C18" s="3"/>
      <c r="D18" s="3"/>
    </row>
    <row r="19" spans="2:24" x14ac:dyDescent="0.25">
      <c r="B19" s="149" t="s">
        <v>15</v>
      </c>
      <c r="C19" s="180" t="s">
        <v>16</v>
      </c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S19" s="180" t="s">
        <v>21</v>
      </c>
      <c r="T19" s="180"/>
      <c r="U19" s="180" t="s">
        <v>22</v>
      </c>
      <c r="V19" s="180"/>
      <c r="W19" s="180" t="s">
        <v>23</v>
      </c>
      <c r="X19" s="180"/>
    </row>
    <row r="20" spans="2:24" x14ac:dyDescent="0.25">
      <c r="B20" s="1" t="str">
        <f>+C12</f>
        <v>C</v>
      </c>
      <c r="C20" s="1">
        <f t="shared" ref="C20:Q20" si="0">+IF(AND($D$12=MIN($D$12:$D$16),$E$12&gt;C25),1,0)</f>
        <v>1</v>
      </c>
      <c r="D20" s="1">
        <f t="shared" si="0"/>
        <v>1</v>
      </c>
      <c r="E20" s="1">
        <f t="shared" si="0"/>
        <v>1</v>
      </c>
      <c r="F20" s="1">
        <f t="shared" si="0"/>
        <v>1</v>
      </c>
      <c r="G20" s="1">
        <f t="shared" si="0"/>
        <v>0</v>
      </c>
      <c r="H20" s="1">
        <f t="shared" si="0"/>
        <v>0</v>
      </c>
      <c r="I20" s="1">
        <f t="shared" si="0"/>
        <v>0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  <c r="N20" s="1">
        <f t="shared" si="0"/>
        <v>0</v>
      </c>
      <c r="O20" s="1">
        <f t="shared" si="0"/>
        <v>0</v>
      </c>
      <c r="P20" s="1">
        <f t="shared" si="0"/>
        <v>0</v>
      </c>
      <c r="Q20" s="1">
        <f t="shared" si="0"/>
        <v>0</v>
      </c>
      <c r="S20" s="1" t="str">
        <f>+B20</f>
        <v>C</v>
      </c>
      <c r="T20" s="1">
        <f>G10-D12</f>
        <v>0</v>
      </c>
      <c r="U20" s="1" t="str">
        <f>+S20</f>
        <v>C</v>
      </c>
      <c r="V20" s="1">
        <f>+T20+E12</f>
        <v>4</v>
      </c>
      <c r="W20" s="1" t="str">
        <f>+U20</f>
        <v>C</v>
      </c>
      <c r="X20" s="1">
        <f>+V20/E12</f>
        <v>1</v>
      </c>
    </row>
    <row r="21" spans="2:24" x14ac:dyDescent="0.25">
      <c r="B21" s="1" t="str">
        <f>+C13</f>
        <v>B</v>
      </c>
      <c r="C21" s="1">
        <f t="shared" ref="C21:Q21" si="1">+IF(AND(C20=0,$D$13=MIN($D$13:$D$16),$F$13&gt;C25),1,0)</f>
        <v>0</v>
      </c>
      <c r="D21" s="170">
        <f t="shared" si="1"/>
        <v>0</v>
      </c>
      <c r="E21" s="173">
        <f t="shared" si="1"/>
        <v>0</v>
      </c>
      <c r="F21" s="173">
        <f t="shared" si="1"/>
        <v>0</v>
      </c>
      <c r="G21" s="1">
        <f t="shared" si="1"/>
        <v>1</v>
      </c>
      <c r="H21" s="1">
        <f t="shared" si="1"/>
        <v>1</v>
      </c>
      <c r="I21" s="1">
        <f t="shared" si="1"/>
        <v>1</v>
      </c>
      <c r="J21" s="1">
        <f t="shared" si="1"/>
        <v>1</v>
      </c>
      <c r="K21" s="1">
        <f t="shared" si="1"/>
        <v>1</v>
      </c>
      <c r="L21" s="1">
        <f t="shared" si="1"/>
        <v>0</v>
      </c>
      <c r="M21" s="1">
        <f t="shared" si="1"/>
        <v>0</v>
      </c>
      <c r="N21" s="1">
        <f t="shared" si="1"/>
        <v>0</v>
      </c>
      <c r="O21" s="1">
        <f t="shared" si="1"/>
        <v>0</v>
      </c>
      <c r="P21" s="1">
        <f t="shared" si="1"/>
        <v>0</v>
      </c>
      <c r="Q21" s="1">
        <f t="shared" si="1"/>
        <v>0</v>
      </c>
      <c r="S21" s="1" t="str">
        <f t="shared" ref="S21:S24" si="2">+B21</f>
        <v>B</v>
      </c>
      <c r="T21" s="1">
        <v>2</v>
      </c>
      <c r="U21" s="1" t="str">
        <f t="shared" ref="U21:U24" si="3">+S21</f>
        <v>B</v>
      </c>
      <c r="V21" s="1">
        <f t="shared" ref="V21:V24" si="4">+T21+E13</f>
        <v>7</v>
      </c>
      <c r="W21" s="1" t="str">
        <f t="shared" ref="W21:W24" si="5">+U21</f>
        <v>B</v>
      </c>
      <c r="X21" s="1">
        <f>+V21/E13</f>
        <v>1.4</v>
      </c>
    </row>
    <row r="22" spans="2:24" x14ac:dyDescent="0.25">
      <c r="B22" s="1" t="str">
        <f>+C14</f>
        <v>A</v>
      </c>
      <c r="C22" s="1">
        <f t="shared" ref="C22:Q22" si="6">+IF(AND(C21=0,C20=0,$D$14=MIN($D$14:$D$16),$F$14&gt;C25),1,0)</f>
        <v>0</v>
      </c>
      <c r="D22" s="1">
        <f t="shared" si="6"/>
        <v>0</v>
      </c>
      <c r="E22" s="1">
        <f t="shared" si="6"/>
        <v>0</v>
      </c>
      <c r="F22" s="173">
        <f t="shared" si="6"/>
        <v>0</v>
      </c>
      <c r="G22" s="173">
        <f t="shared" si="6"/>
        <v>0</v>
      </c>
      <c r="H22" s="173">
        <f t="shared" si="6"/>
        <v>0</v>
      </c>
      <c r="I22" s="173">
        <f t="shared" si="6"/>
        <v>0</v>
      </c>
      <c r="J22" s="173">
        <f t="shared" si="6"/>
        <v>0</v>
      </c>
      <c r="K22" s="173">
        <f t="shared" si="6"/>
        <v>0</v>
      </c>
      <c r="L22" s="1">
        <f t="shared" si="6"/>
        <v>1</v>
      </c>
      <c r="M22" s="1">
        <f t="shared" si="6"/>
        <v>0</v>
      </c>
      <c r="N22" s="1">
        <f t="shared" si="6"/>
        <v>0</v>
      </c>
      <c r="O22" s="1">
        <f t="shared" si="6"/>
        <v>0</v>
      </c>
      <c r="P22" s="1">
        <f t="shared" si="6"/>
        <v>0</v>
      </c>
      <c r="Q22" s="1">
        <f t="shared" si="6"/>
        <v>0</v>
      </c>
      <c r="S22" s="1" t="str">
        <f t="shared" si="2"/>
        <v>A</v>
      </c>
      <c r="T22" s="1">
        <v>6</v>
      </c>
      <c r="U22" s="1" t="str">
        <f t="shared" si="3"/>
        <v>A</v>
      </c>
      <c r="V22" s="1">
        <f t="shared" si="4"/>
        <v>7</v>
      </c>
      <c r="W22" s="1" t="str">
        <f t="shared" si="5"/>
        <v>A</v>
      </c>
      <c r="X22" s="1">
        <f>+V22/E14</f>
        <v>7</v>
      </c>
    </row>
    <row r="23" spans="2:24" x14ac:dyDescent="0.25">
      <c r="B23" s="1" t="str">
        <f>+C15</f>
        <v>D</v>
      </c>
      <c r="C23" s="1">
        <f t="shared" ref="C23:Q23" si="7">+IF(AND(C21=0,C20=0,C22=0,$D$15=MIN($D$15:$D$16),$F$15&gt;C25),1,0)</f>
        <v>0</v>
      </c>
      <c r="D23" s="1">
        <f t="shared" si="7"/>
        <v>0</v>
      </c>
      <c r="E23" s="1">
        <f t="shared" si="7"/>
        <v>0</v>
      </c>
      <c r="F23" s="1">
        <f t="shared" si="7"/>
        <v>0</v>
      </c>
      <c r="G23" s="1">
        <f t="shared" si="7"/>
        <v>0</v>
      </c>
      <c r="H23" s="173">
        <f t="shared" si="7"/>
        <v>0</v>
      </c>
      <c r="I23" s="173">
        <f t="shared" si="7"/>
        <v>0</v>
      </c>
      <c r="J23" s="173">
        <f t="shared" si="7"/>
        <v>0</v>
      </c>
      <c r="K23" s="173">
        <f t="shared" si="7"/>
        <v>0</v>
      </c>
      <c r="L23" s="173">
        <f t="shared" si="7"/>
        <v>0</v>
      </c>
      <c r="M23" s="1">
        <f t="shared" si="7"/>
        <v>1</v>
      </c>
      <c r="N23" s="1">
        <f t="shared" si="7"/>
        <v>1</v>
      </c>
      <c r="O23" s="1">
        <f t="shared" si="7"/>
        <v>1</v>
      </c>
      <c r="P23" s="1">
        <f t="shared" si="7"/>
        <v>0</v>
      </c>
      <c r="Q23" s="1">
        <f t="shared" si="7"/>
        <v>0</v>
      </c>
      <c r="S23" s="1" t="str">
        <f t="shared" si="2"/>
        <v>D</v>
      </c>
      <c r="T23" s="1">
        <f>+F14-D15</f>
        <v>5</v>
      </c>
      <c r="U23" s="1" t="str">
        <f t="shared" si="3"/>
        <v>D</v>
      </c>
      <c r="V23" s="1">
        <f t="shared" si="4"/>
        <v>8</v>
      </c>
      <c r="W23" s="1" t="str">
        <f t="shared" si="5"/>
        <v>D</v>
      </c>
      <c r="X23" s="1">
        <f>+V23/E15</f>
        <v>2.6666666666666665</v>
      </c>
    </row>
    <row r="24" spans="2:24" x14ac:dyDescent="0.25">
      <c r="B24" s="1" t="str">
        <f>+C16</f>
        <v>E</v>
      </c>
      <c r="C24" s="1">
        <f t="shared" ref="C24:Q24" si="8">+IF(AND(C21=0,C20=0,C22=0,C23=0,$D$16=MIN($D$16:$D$16),$F$16&gt;C25),1,0)</f>
        <v>0</v>
      </c>
      <c r="D24" s="1">
        <f t="shared" si="8"/>
        <v>0</v>
      </c>
      <c r="E24" s="1">
        <f t="shared" si="8"/>
        <v>0</v>
      </c>
      <c r="F24" s="1">
        <f t="shared" si="8"/>
        <v>0</v>
      </c>
      <c r="G24" s="1">
        <f t="shared" si="8"/>
        <v>0</v>
      </c>
      <c r="H24" s="1">
        <f t="shared" si="8"/>
        <v>0</v>
      </c>
      <c r="I24" s="1">
        <f t="shared" si="8"/>
        <v>0</v>
      </c>
      <c r="J24" s="173">
        <f t="shared" si="8"/>
        <v>0</v>
      </c>
      <c r="K24" s="173">
        <f t="shared" si="8"/>
        <v>0</v>
      </c>
      <c r="L24" s="173">
        <f t="shared" si="8"/>
        <v>0</v>
      </c>
      <c r="M24" s="173">
        <f t="shared" si="8"/>
        <v>0</v>
      </c>
      <c r="N24" s="173">
        <f t="shared" si="8"/>
        <v>0</v>
      </c>
      <c r="O24" s="173">
        <f t="shared" si="8"/>
        <v>0</v>
      </c>
      <c r="P24" s="1">
        <f t="shared" si="8"/>
        <v>1</v>
      </c>
      <c r="Q24" s="1">
        <f t="shared" si="8"/>
        <v>1</v>
      </c>
      <c r="S24" s="1" t="str">
        <f t="shared" si="2"/>
        <v>E</v>
      </c>
      <c r="T24" s="1">
        <v>6</v>
      </c>
      <c r="U24" s="1" t="str">
        <f t="shared" si="3"/>
        <v>E</v>
      </c>
      <c r="V24" s="1">
        <f t="shared" si="4"/>
        <v>8</v>
      </c>
      <c r="W24" s="1" t="str">
        <f t="shared" si="5"/>
        <v>E</v>
      </c>
      <c r="X24" s="1">
        <f>+V24/E16</f>
        <v>4</v>
      </c>
    </row>
    <row r="25" spans="2:24" x14ac:dyDescent="0.25">
      <c r="B25" s="149" t="s">
        <v>17</v>
      </c>
      <c r="C25" s="1">
        <v>0</v>
      </c>
      <c r="D25" s="1">
        <v>1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>
        <v>11</v>
      </c>
      <c r="O25" s="1">
        <v>12</v>
      </c>
      <c r="P25" s="1">
        <v>13</v>
      </c>
      <c r="Q25" s="1">
        <v>14</v>
      </c>
      <c r="S25" s="146" t="s">
        <v>32</v>
      </c>
      <c r="T25" s="1">
        <f>+AVERAGE(T20:T24)</f>
        <v>3.8</v>
      </c>
      <c r="U25" s="146" t="s">
        <v>33</v>
      </c>
      <c r="V25" s="1">
        <f>+AVERAGE(V20:V24)</f>
        <v>6.8</v>
      </c>
      <c r="W25" s="146" t="s">
        <v>34</v>
      </c>
      <c r="X25" s="1">
        <f>+AVERAGE(X20:X24)</f>
        <v>3.2133333333333334</v>
      </c>
    </row>
    <row r="28" spans="2:24" x14ac:dyDescent="0.25">
      <c r="B28" s="149" t="s">
        <v>15</v>
      </c>
      <c r="C28" s="178" t="s">
        <v>18</v>
      </c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S28" s="178" t="s">
        <v>21</v>
      </c>
      <c r="T28" s="178"/>
      <c r="U28" s="178" t="s">
        <v>22</v>
      </c>
      <c r="V28" s="178"/>
      <c r="W28" s="178" t="s">
        <v>23</v>
      </c>
      <c r="X28" s="178"/>
    </row>
    <row r="29" spans="2:24" x14ac:dyDescent="0.25">
      <c r="B29" s="1" t="str">
        <f>+B20</f>
        <v>C</v>
      </c>
      <c r="C29" s="1">
        <f t="shared" ref="C29:Q29" si="9">+IF(AND($D$12=MIN($D$12:$D$16),$E$12&gt;C25),1,0)</f>
        <v>1</v>
      </c>
      <c r="D29" s="1">
        <f t="shared" si="9"/>
        <v>1</v>
      </c>
      <c r="E29" s="1">
        <f t="shared" si="9"/>
        <v>1</v>
      </c>
      <c r="F29" s="1">
        <f t="shared" si="9"/>
        <v>1</v>
      </c>
      <c r="G29" s="1">
        <f t="shared" si="9"/>
        <v>0</v>
      </c>
      <c r="H29" s="1">
        <f t="shared" si="9"/>
        <v>0</v>
      </c>
      <c r="I29" s="1">
        <f t="shared" si="9"/>
        <v>0</v>
      </c>
      <c r="J29" s="1">
        <f t="shared" si="9"/>
        <v>0</v>
      </c>
      <c r="K29" s="1">
        <f t="shared" si="9"/>
        <v>0</v>
      </c>
      <c r="L29" s="1">
        <f t="shared" si="9"/>
        <v>0</v>
      </c>
      <c r="M29" s="1">
        <f t="shared" si="9"/>
        <v>0</v>
      </c>
      <c r="N29" s="1">
        <f t="shared" si="9"/>
        <v>0</v>
      </c>
      <c r="O29" s="1">
        <f t="shared" si="9"/>
        <v>0</v>
      </c>
      <c r="P29" s="1">
        <f t="shared" si="9"/>
        <v>0</v>
      </c>
      <c r="Q29" s="1">
        <f t="shared" si="9"/>
        <v>0</v>
      </c>
      <c r="S29" s="1" t="str">
        <f>+B29</f>
        <v>C</v>
      </c>
      <c r="T29" s="1">
        <f>+T20</f>
        <v>0</v>
      </c>
      <c r="U29" s="1" t="str">
        <f>+S29</f>
        <v>C</v>
      </c>
      <c r="V29" s="1">
        <f>+T29+AX47</f>
        <v>4</v>
      </c>
      <c r="W29" s="1" t="str">
        <f>+U29</f>
        <v>C</v>
      </c>
      <c r="X29" s="1">
        <f>+V29/AX47</f>
        <v>1</v>
      </c>
    </row>
    <row r="30" spans="2:24" x14ac:dyDescent="0.25">
      <c r="B30" s="1" t="str">
        <f>+AW48</f>
        <v>A</v>
      </c>
      <c r="C30" s="1">
        <f t="shared" ref="C30:Q30" si="10">+IF(AND(C29=0,$AZ$48=MIN($AZ$48:$AZ$51),$AZ$48&gt;C34),1,0)</f>
        <v>0</v>
      </c>
      <c r="D30" s="1">
        <f t="shared" si="10"/>
        <v>0</v>
      </c>
      <c r="E30" s="1">
        <f t="shared" si="10"/>
        <v>0</v>
      </c>
      <c r="F30" s="1">
        <f t="shared" si="10"/>
        <v>0</v>
      </c>
      <c r="G30" s="1">
        <f t="shared" si="10"/>
        <v>1</v>
      </c>
      <c r="H30" s="1">
        <f t="shared" si="10"/>
        <v>0</v>
      </c>
      <c r="I30" s="1">
        <f t="shared" si="10"/>
        <v>0</v>
      </c>
      <c r="J30" s="1">
        <f t="shared" si="10"/>
        <v>0</v>
      </c>
      <c r="K30" s="1">
        <f t="shared" si="10"/>
        <v>0</v>
      </c>
      <c r="L30" s="1">
        <f t="shared" si="10"/>
        <v>0</v>
      </c>
      <c r="M30" s="1">
        <f t="shared" si="10"/>
        <v>0</v>
      </c>
      <c r="N30" s="1">
        <f t="shared" si="10"/>
        <v>0</v>
      </c>
      <c r="O30" s="1">
        <f t="shared" si="10"/>
        <v>0</v>
      </c>
      <c r="P30" s="1">
        <f t="shared" si="10"/>
        <v>0</v>
      </c>
      <c r="Q30" s="1">
        <f t="shared" si="10"/>
        <v>0</v>
      </c>
      <c r="S30" s="1" t="str">
        <f t="shared" ref="S30:S33" si="11">+B30</f>
        <v>A</v>
      </c>
      <c r="T30" s="1">
        <f>+AZ47-AY48</f>
        <v>1</v>
      </c>
      <c r="U30" s="1" t="str">
        <f t="shared" ref="U30:U33" si="12">+S30</f>
        <v>A</v>
      </c>
      <c r="V30" s="1">
        <f>+T30+AX48</f>
        <v>2</v>
      </c>
      <c r="W30" s="1" t="str">
        <f t="shared" ref="W30:W33" si="13">+U30</f>
        <v>A</v>
      </c>
      <c r="X30" s="1">
        <f>+V30/AX48</f>
        <v>2</v>
      </c>
    </row>
    <row r="31" spans="2:24" x14ac:dyDescent="0.25">
      <c r="B31" s="1" t="str">
        <f>+AW49</f>
        <v>B</v>
      </c>
      <c r="C31" s="1">
        <f t="shared" ref="C31:Q31" si="14">+IF(AND(C30=0,C29=0,$AZ$49=MIN($AZ$49:$AZ$51),$AZ$49&gt;C34),1,0)</f>
        <v>0</v>
      </c>
      <c r="D31" s="1">
        <f t="shared" si="14"/>
        <v>0</v>
      </c>
      <c r="E31" s="1">
        <f t="shared" si="14"/>
        <v>0</v>
      </c>
      <c r="F31" s="1">
        <f t="shared" si="14"/>
        <v>0</v>
      </c>
      <c r="G31" s="1">
        <f t="shared" si="14"/>
        <v>0</v>
      </c>
      <c r="H31" s="1">
        <f t="shared" si="14"/>
        <v>1</v>
      </c>
      <c r="I31" s="1">
        <f t="shared" si="14"/>
        <v>1</v>
      </c>
      <c r="J31" s="1">
        <f t="shared" si="14"/>
        <v>1</v>
      </c>
      <c r="K31" s="1">
        <f t="shared" si="14"/>
        <v>1</v>
      </c>
      <c r="L31" s="1">
        <f t="shared" si="14"/>
        <v>1</v>
      </c>
      <c r="M31" s="1">
        <f t="shared" si="14"/>
        <v>0</v>
      </c>
      <c r="N31" s="1">
        <f t="shared" si="14"/>
        <v>0</v>
      </c>
      <c r="O31" s="1">
        <f t="shared" si="14"/>
        <v>0</v>
      </c>
      <c r="P31" s="1">
        <f t="shared" si="14"/>
        <v>0</v>
      </c>
      <c r="Q31" s="1">
        <f t="shared" si="14"/>
        <v>0</v>
      </c>
      <c r="S31" s="1" t="str">
        <f t="shared" si="11"/>
        <v>B</v>
      </c>
      <c r="T31" s="1">
        <f>+AZ48-AY49</f>
        <v>3</v>
      </c>
      <c r="U31" s="1" t="str">
        <f t="shared" si="12"/>
        <v>B</v>
      </c>
      <c r="V31" s="1">
        <f>+T31+AX49</f>
        <v>8</v>
      </c>
      <c r="W31" s="1" t="str">
        <f t="shared" si="13"/>
        <v>B</v>
      </c>
      <c r="X31" s="1">
        <f>+V31/AX49</f>
        <v>1.6</v>
      </c>
    </row>
    <row r="32" spans="2:24" x14ac:dyDescent="0.25">
      <c r="B32" s="1" t="str">
        <f>+AW50</f>
        <v>E</v>
      </c>
      <c r="C32" s="1">
        <f t="shared" ref="C32:Q32" si="15">+IF(AND(C30=0,C29=0,C31=0,$AZ$50=MIN($AZ$50:$AZ$51),$AZ$50&gt;C34),1,0)</f>
        <v>0</v>
      </c>
      <c r="D32" s="1">
        <f t="shared" si="15"/>
        <v>0</v>
      </c>
      <c r="E32" s="1">
        <f t="shared" si="15"/>
        <v>0</v>
      </c>
      <c r="F32" s="1">
        <f t="shared" si="15"/>
        <v>0</v>
      </c>
      <c r="G32" s="1">
        <f t="shared" si="15"/>
        <v>0</v>
      </c>
      <c r="H32" s="1">
        <f t="shared" si="15"/>
        <v>0</v>
      </c>
      <c r="I32" s="1">
        <f t="shared" si="15"/>
        <v>0</v>
      </c>
      <c r="J32" s="1">
        <f t="shared" si="15"/>
        <v>0</v>
      </c>
      <c r="K32" s="1">
        <f t="shared" si="15"/>
        <v>0</v>
      </c>
      <c r="L32" s="1">
        <f t="shared" si="15"/>
        <v>0</v>
      </c>
      <c r="M32" s="1">
        <f t="shared" si="15"/>
        <v>1</v>
      </c>
      <c r="N32" s="1">
        <f t="shared" si="15"/>
        <v>1</v>
      </c>
      <c r="O32" s="1">
        <f t="shared" si="15"/>
        <v>0</v>
      </c>
      <c r="P32" s="1">
        <f t="shared" si="15"/>
        <v>0</v>
      </c>
      <c r="Q32" s="1">
        <f t="shared" si="15"/>
        <v>0</v>
      </c>
      <c r="S32" s="1" t="str">
        <f t="shared" si="11"/>
        <v>E</v>
      </c>
      <c r="T32" s="1">
        <f>+AZ49-AY50</f>
        <v>3</v>
      </c>
      <c r="U32" s="1" t="str">
        <f t="shared" si="12"/>
        <v>E</v>
      </c>
      <c r="V32" s="1">
        <f>+T32+AX50</f>
        <v>5</v>
      </c>
      <c r="W32" s="1" t="str">
        <f t="shared" si="13"/>
        <v>E</v>
      </c>
      <c r="X32" s="1">
        <f>+V32/AX50</f>
        <v>2.5</v>
      </c>
    </row>
    <row r="33" spans="2:52" x14ac:dyDescent="0.25">
      <c r="B33" s="1" t="str">
        <f>+AW51</f>
        <v>D</v>
      </c>
      <c r="C33" s="1">
        <f t="shared" ref="C33:Q33" si="16">+IF(AND(C30=0,C29=0,C31=0,C32=0,$AZ$51=MIN($AZ$51),$AZ$51&gt;C34),1,0)</f>
        <v>0</v>
      </c>
      <c r="D33" s="1">
        <f t="shared" si="16"/>
        <v>0</v>
      </c>
      <c r="E33" s="1">
        <f t="shared" si="16"/>
        <v>0</v>
      </c>
      <c r="F33" s="1">
        <f t="shared" si="16"/>
        <v>0</v>
      </c>
      <c r="G33" s="1">
        <f t="shared" si="16"/>
        <v>0</v>
      </c>
      <c r="H33" s="1">
        <f t="shared" si="16"/>
        <v>0</v>
      </c>
      <c r="I33" s="1">
        <f t="shared" si="16"/>
        <v>0</v>
      </c>
      <c r="J33" s="1">
        <f t="shared" si="16"/>
        <v>0</v>
      </c>
      <c r="K33" s="1">
        <f t="shared" si="16"/>
        <v>0</v>
      </c>
      <c r="L33" s="1">
        <f t="shared" si="16"/>
        <v>0</v>
      </c>
      <c r="M33" s="1">
        <f t="shared" si="16"/>
        <v>0</v>
      </c>
      <c r="N33" s="1">
        <f t="shared" si="16"/>
        <v>0</v>
      </c>
      <c r="O33" s="1">
        <f t="shared" si="16"/>
        <v>1</v>
      </c>
      <c r="P33" s="1">
        <f t="shared" si="16"/>
        <v>1</v>
      </c>
      <c r="Q33" s="1">
        <f t="shared" si="16"/>
        <v>1</v>
      </c>
      <c r="S33" s="1" t="str">
        <f t="shared" si="11"/>
        <v>D</v>
      </c>
      <c r="T33" s="1">
        <f>+AZ50-AY51</f>
        <v>7</v>
      </c>
      <c r="U33" s="1" t="str">
        <f t="shared" si="12"/>
        <v>D</v>
      </c>
      <c r="V33" s="1">
        <f>+T33+AX51</f>
        <v>10</v>
      </c>
      <c r="W33" s="1" t="str">
        <f t="shared" si="13"/>
        <v>D</v>
      </c>
      <c r="X33" s="1">
        <f>+V33/AX51</f>
        <v>3.3333333333333335</v>
      </c>
    </row>
    <row r="34" spans="2:52" x14ac:dyDescent="0.25">
      <c r="B34" s="149" t="s">
        <v>17</v>
      </c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>
        <v>10</v>
      </c>
      <c r="N34" s="1">
        <v>11</v>
      </c>
      <c r="O34" s="1">
        <v>12</v>
      </c>
      <c r="P34" s="1">
        <v>13</v>
      </c>
      <c r="Q34" s="1">
        <v>14</v>
      </c>
      <c r="S34" s="147" t="s">
        <v>32</v>
      </c>
      <c r="T34" s="1">
        <f>+AVERAGE(T29:T33)</f>
        <v>2.8</v>
      </c>
      <c r="U34" s="147" t="s">
        <v>33</v>
      </c>
      <c r="V34" s="1">
        <f>+AVERAGE(V29:V33)</f>
        <v>5.8</v>
      </c>
      <c r="W34" s="147" t="s">
        <v>34</v>
      </c>
      <c r="X34" s="1">
        <f>+AVERAGE(X29:X33)</f>
        <v>2.0866666666666669</v>
      </c>
    </row>
    <row r="37" spans="2:52" x14ac:dyDescent="0.25">
      <c r="B37" s="149" t="s">
        <v>15</v>
      </c>
      <c r="C37" s="179" t="s">
        <v>19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S37" s="179" t="s">
        <v>21</v>
      </c>
      <c r="T37" s="179"/>
      <c r="U37" s="179" t="s">
        <v>22</v>
      </c>
      <c r="V37" s="179"/>
      <c r="W37" s="179" t="s">
        <v>23</v>
      </c>
      <c r="X37" s="179"/>
    </row>
    <row r="38" spans="2:52" x14ac:dyDescent="0.25">
      <c r="B38" s="1" t="str">
        <f>+B29</f>
        <v>C</v>
      </c>
      <c r="C38" s="1">
        <f>+IF(AND($D$12=MIN($D$12:$D$16),$E$12&gt;C25),1,0)</f>
        <v>1</v>
      </c>
      <c r="D38" s="1">
        <f t="shared" ref="D38:Q38" si="17">+IF(AND($D$12=MIN($D$12:$D$16),$E$12&gt;D25),1,0)</f>
        <v>1</v>
      </c>
      <c r="E38" s="1">
        <f t="shared" si="17"/>
        <v>1</v>
      </c>
      <c r="F38" s="1">
        <f t="shared" si="17"/>
        <v>1</v>
      </c>
      <c r="G38" s="1">
        <f t="shared" si="17"/>
        <v>0</v>
      </c>
      <c r="H38" s="1">
        <f t="shared" si="17"/>
        <v>0</v>
      </c>
      <c r="I38" s="1">
        <f t="shared" si="17"/>
        <v>0</v>
      </c>
      <c r="J38" s="1">
        <f t="shared" si="17"/>
        <v>0</v>
      </c>
      <c r="K38" s="1">
        <f t="shared" si="17"/>
        <v>0</v>
      </c>
      <c r="L38" s="1">
        <f t="shared" si="17"/>
        <v>0</v>
      </c>
      <c r="M38" s="1">
        <f t="shared" si="17"/>
        <v>0</v>
      </c>
      <c r="N38" s="1">
        <f t="shared" si="17"/>
        <v>0</v>
      </c>
      <c r="O38" s="1">
        <f t="shared" si="17"/>
        <v>0</v>
      </c>
      <c r="P38" s="1">
        <f t="shared" si="17"/>
        <v>0</v>
      </c>
      <c r="Q38" s="1">
        <f t="shared" si="17"/>
        <v>0</v>
      </c>
      <c r="S38" s="1" t="str">
        <f>+B38</f>
        <v>C</v>
      </c>
      <c r="T38" s="1">
        <f>+T29</f>
        <v>0</v>
      </c>
      <c r="U38" s="1" t="str">
        <f>+S38</f>
        <v>C</v>
      </c>
      <c r="V38" s="1">
        <f>+T38+CD54</f>
        <v>4</v>
      </c>
      <c r="W38" s="1" t="str">
        <f>+U38</f>
        <v>C</v>
      </c>
      <c r="X38" s="1">
        <f>+V38/CD54</f>
        <v>1</v>
      </c>
    </row>
    <row r="39" spans="2:52" x14ac:dyDescent="0.25">
      <c r="B39" s="1" t="str">
        <f>+CC55</f>
        <v>A</v>
      </c>
      <c r="C39" s="1">
        <f t="shared" ref="C39:Q39" si="18">+IF(AND(C38=0,$CF$55=MIN($CF$55:$CF$58),$CF$55&gt;C43),1,0)</f>
        <v>0</v>
      </c>
      <c r="D39" s="1">
        <f t="shared" si="18"/>
        <v>0</v>
      </c>
      <c r="E39" s="1">
        <f t="shared" si="18"/>
        <v>0</v>
      </c>
      <c r="F39" s="1">
        <f t="shared" si="18"/>
        <v>0</v>
      </c>
      <c r="G39" s="1">
        <f t="shared" si="18"/>
        <v>1</v>
      </c>
      <c r="H39" s="1">
        <f t="shared" si="18"/>
        <v>0</v>
      </c>
      <c r="I39" s="1">
        <f t="shared" si="18"/>
        <v>0</v>
      </c>
      <c r="J39" s="1">
        <f t="shared" si="18"/>
        <v>0</v>
      </c>
      <c r="K39" s="1">
        <f t="shared" si="18"/>
        <v>0</v>
      </c>
      <c r="L39" s="1">
        <f t="shared" si="18"/>
        <v>0</v>
      </c>
      <c r="M39" s="1">
        <f t="shared" si="18"/>
        <v>0</v>
      </c>
      <c r="N39" s="1">
        <f t="shared" si="18"/>
        <v>0</v>
      </c>
      <c r="O39" s="1">
        <f t="shared" si="18"/>
        <v>0</v>
      </c>
      <c r="P39" s="1">
        <f t="shared" si="18"/>
        <v>0</v>
      </c>
      <c r="Q39" s="1">
        <f t="shared" si="18"/>
        <v>0</v>
      </c>
      <c r="S39" s="1" t="str">
        <f t="shared" ref="S39:S42" si="19">+B39</f>
        <v>A</v>
      </c>
      <c r="T39" s="1">
        <f>+CF54-CE55</f>
        <v>1</v>
      </c>
      <c r="U39" s="1" t="str">
        <f t="shared" ref="U39:U42" si="20">+S39</f>
        <v>A</v>
      </c>
      <c r="V39" s="1">
        <f>+T39+CD55</f>
        <v>2</v>
      </c>
      <c r="W39" s="1" t="str">
        <f t="shared" ref="W39:W42" si="21">+U39</f>
        <v>A</v>
      </c>
      <c r="X39" s="1">
        <f>+V39/CD55</f>
        <v>2</v>
      </c>
    </row>
    <row r="40" spans="2:52" x14ac:dyDescent="0.25">
      <c r="B40" s="1" t="str">
        <f t="shared" ref="B40:B42" si="22">+CC56</f>
        <v>B</v>
      </c>
      <c r="C40" s="1">
        <f t="shared" ref="C40:Q40" si="23">+IF(AND(C39=0,C38=0,$CF$56=MIN($CF$56:$CF$58),$CF$56&gt;C43),1,0)</f>
        <v>0</v>
      </c>
      <c r="D40" s="1">
        <f t="shared" si="23"/>
        <v>0</v>
      </c>
      <c r="E40" s="1">
        <f t="shared" si="23"/>
        <v>0</v>
      </c>
      <c r="F40" s="1">
        <f t="shared" si="23"/>
        <v>0</v>
      </c>
      <c r="G40" s="1">
        <f t="shared" si="23"/>
        <v>0</v>
      </c>
      <c r="H40" s="1">
        <f t="shared" si="23"/>
        <v>1</v>
      </c>
      <c r="I40" s="1">
        <f t="shared" si="23"/>
        <v>1</v>
      </c>
      <c r="J40" s="1">
        <f t="shared" si="23"/>
        <v>1</v>
      </c>
      <c r="K40" s="1">
        <f t="shared" si="23"/>
        <v>1</v>
      </c>
      <c r="L40" s="1">
        <f t="shared" si="23"/>
        <v>1</v>
      </c>
      <c r="M40" s="1">
        <f t="shared" si="23"/>
        <v>0</v>
      </c>
      <c r="N40" s="1">
        <f t="shared" si="23"/>
        <v>0</v>
      </c>
      <c r="O40" s="1">
        <f t="shared" si="23"/>
        <v>0</v>
      </c>
      <c r="P40" s="1">
        <f t="shared" si="23"/>
        <v>0</v>
      </c>
      <c r="Q40" s="1">
        <f t="shared" si="23"/>
        <v>0</v>
      </c>
      <c r="S40" s="1" t="str">
        <f t="shared" si="19"/>
        <v>B</v>
      </c>
      <c r="T40" s="1">
        <f t="shared" ref="T40:T42" si="24">+CF55-CE56</f>
        <v>3</v>
      </c>
      <c r="U40" s="1" t="str">
        <f t="shared" si="20"/>
        <v>B</v>
      </c>
      <c r="V40" s="1">
        <f>+T40+CD56</f>
        <v>8</v>
      </c>
      <c r="W40" s="1" t="str">
        <f t="shared" si="21"/>
        <v>B</v>
      </c>
      <c r="X40" s="1">
        <f>+V40/CD56</f>
        <v>1.6</v>
      </c>
    </row>
    <row r="41" spans="2:52" x14ac:dyDescent="0.25">
      <c r="B41" s="1" t="str">
        <f t="shared" si="22"/>
        <v>D</v>
      </c>
      <c r="C41" s="1">
        <f t="shared" ref="C41:Q41" si="25">+IF(AND(C39=0,C38=0,C40=0,$CF$57=MIN($CF$57:$CF$58),$CF$57&gt;C43),1,0)</f>
        <v>0</v>
      </c>
      <c r="D41" s="1">
        <f t="shared" si="25"/>
        <v>0</v>
      </c>
      <c r="E41" s="1">
        <f t="shared" si="25"/>
        <v>0</v>
      </c>
      <c r="F41" s="1">
        <f t="shared" si="25"/>
        <v>0</v>
      </c>
      <c r="G41" s="1">
        <f t="shared" si="25"/>
        <v>0</v>
      </c>
      <c r="H41" s="1">
        <f t="shared" si="25"/>
        <v>0</v>
      </c>
      <c r="I41" s="1">
        <f t="shared" si="25"/>
        <v>0</v>
      </c>
      <c r="J41" s="1">
        <f t="shared" si="25"/>
        <v>0</v>
      </c>
      <c r="K41" s="1">
        <f t="shared" si="25"/>
        <v>0</v>
      </c>
      <c r="L41" s="1">
        <f t="shared" si="25"/>
        <v>0</v>
      </c>
      <c r="M41" s="1">
        <f t="shared" si="25"/>
        <v>1</v>
      </c>
      <c r="N41" s="1">
        <f t="shared" si="25"/>
        <v>1</v>
      </c>
      <c r="O41" s="1">
        <f t="shared" si="25"/>
        <v>1</v>
      </c>
      <c r="P41" s="1">
        <f t="shared" si="25"/>
        <v>0</v>
      </c>
      <c r="Q41" s="1">
        <f t="shared" si="25"/>
        <v>0</v>
      </c>
      <c r="S41" s="1" t="str">
        <f t="shared" si="19"/>
        <v>D</v>
      </c>
      <c r="T41" s="1">
        <f t="shared" si="24"/>
        <v>5</v>
      </c>
      <c r="U41" s="1" t="str">
        <f t="shared" si="20"/>
        <v>D</v>
      </c>
      <c r="V41" s="1">
        <f>+T41+CD57</f>
        <v>8</v>
      </c>
      <c r="W41" s="1" t="str">
        <f t="shared" si="21"/>
        <v>D</v>
      </c>
      <c r="X41" s="1">
        <f>+V41/CD57</f>
        <v>2.6666666666666665</v>
      </c>
    </row>
    <row r="42" spans="2:52" x14ac:dyDescent="0.25">
      <c r="B42" s="1" t="str">
        <f t="shared" si="22"/>
        <v>E</v>
      </c>
      <c r="C42" s="1">
        <f t="shared" ref="C42:Q42" si="26">+IF(AND(C39=0,C38=0,C40=0,C41=0,$CF$58=MIN($CF$58),$CF$58&gt;C43),1,0)</f>
        <v>0</v>
      </c>
      <c r="D42" s="1">
        <f t="shared" si="26"/>
        <v>0</v>
      </c>
      <c r="E42" s="1">
        <f t="shared" si="26"/>
        <v>0</v>
      </c>
      <c r="F42" s="1">
        <f t="shared" si="26"/>
        <v>0</v>
      </c>
      <c r="G42" s="1">
        <f t="shared" si="26"/>
        <v>0</v>
      </c>
      <c r="H42" s="1">
        <f t="shared" si="26"/>
        <v>0</v>
      </c>
      <c r="I42" s="1">
        <f t="shared" si="26"/>
        <v>0</v>
      </c>
      <c r="J42" s="1">
        <f t="shared" si="26"/>
        <v>0</v>
      </c>
      <c r="K42" s="1">
        <f t="shared" si="26"/>
        <v>0</v>
      </c>
      <c r="L42" s="1">
        <f t="shared" si="26"/>
        <v>0</v>
      </c>
      <c r="M42" s="1">
        <f t="shared" si="26"/>
        <v>0</v>
      </c>
      <c r="N42" s="1">
        <f t="shared" si="26"/>
        <v>0</v>
      </c>
      <c r="O42" s="1">
        <f t="shared" si="26"/>
        <v>0</v>
      </c>
      <c r="P42" s="1">
        <f t="shared" si="26"/>
        <v>1</v>
      </c>
      <c r="Q42" s="1">
        <f t="shared" si="26"/>
        <v>1</v>
      </c>
      <c r="S42" s="1" t="str">
        <f t="shared" si="19"/>
        <v>E</v>
      </c>
      <c r="T42" s="1">
        <f t="shared" si="24"/>
        <v>6</v>
      </c>
      <c r="U42" s="1" t="str">
        <f t="shared" si="20"/>
        <v>E</v>
      </c>
      <c r="V42" s="1">
        <f>+T42+CD58</f>
        <v>8</v>
      </c>
      <c r="W42" s="1" t="str">
        <f t="shared" si="21"/>
        <v>E</v>
      </c>
      <c r="X42" s="1">
        <f>+V42/CD58</f>
        <v>4</v>
      </c>
    </row>
    <row r="43" spans="2:52" x14ac:dyDescent="0.25">
      <c r="B43" s="149" t="s">
        <v>17</v>
      </c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  <c r="S43" s="148" t="s">
        <v>32</v>
      </c>
      <c r="T43" s="1">
        <f>+AVERAGE(T38:T42)</f>
        <v>3</v>
      </c>
      <c r="U43" s="148" t="s">
        <v>33</v>
      </c>
      <c r="V43" s="1">
        <f>+AVERAGE(V38:V42)</f>
        <v>6</v>
      </c>
      <c r="W43" s="148" t="s">
        <v>34</v>
      </c>
      <c r="X43" s="1">
        <f>+AVERAGE(X38:X42)</f>
        <v>2.253333333333333</v>
      </c>
    </row>
    <row r="45" spans="2:52" ht="15.75" thickBot="1" x14ac:dyDescent="0.3"/>
    <row r="46" spans="2:52" ht="30.75" thickBot="1" x14ac:dyDescent="0.3">
      <c r="B46" s="114" t="s">
        <v>35</v>
      </c>
      <c r="C46" s="115" t="s">
        <v>37</v>
      </c>
      <c r="D46" s="116" t="s">
        <v>36</v>
      </c>
      <c r="E46" s="116" t="str">
        <f>+CONCATENATE("Empieza en ",C12)</f>
        <v>Empieza en C</v>
      </c>
      <c r="F46" s="116" t="str">
        <f>+CONCATENATE("Empieza en ",C13)</f>
        <v>Empieza en B</v>
      </c>
      <c r="G46" s="116" t="str">
        <f>+CONCATENATE("Empieza en ",C14)</f>
        <v>Empieza en A</v>
      </c>
      <c r="H46" s="116" t="str">
        <f>+CONCATENATE("Empieza en ",C15)</f>
        <v>Empieza en D</v>
      </c>
      <c r="I46" s="117" t="str">
        <f>+CONCATENATE("Empieza en ",C16)</f>
        <v>Empieza en E</v>
      </c>
      <c r="J46" s="118" t="s">
        <v>41</v>
      </c>
      <c r="K46" s="119" t="s">
        <v>39</v>
      </c>
      <c r="L46" s="119" t="s">
        <v>40</v>
      </c>
      <c r="M46" s="120" t="s">
        <v>41</v>
      </c>
      <c r="N46" s="118" t="s">
        <v>41</v>
      </c>
      <c r="O46" s="119" t="s">
        <v>39</v>
      </c>
      <c r="P46" s="119" t="s">
        <v>40</v>
      </c>
      <c r="Q46" s="120" t="s">
        <v>41</v>
      </c>
      <c r="R46" s="121" t="s">
        <v>41</v>
      </c>
      <c r="S46" s="122" t="s">
        <v>39</v>
      </c>
      <c r="T46" s="122" t="s">
        <v>40</v>
      </c>
      <c r="U46" s="123" t="s">
        <v>41</v>
      </c>
      <c r="V46" s="121" t="s">
        <v>41</v>
      </c>
      <c r="W46" s="122" t="s">
        <v>39</v>
      </c>
      <c r="X46" s="122" t="s">
        <v>40</v>
      </c>
      <c r="Y46" s="123" t="s">
        <v>41</v>
      </c>
      <c r="Z46" s="124" t="s">
        <v>41</v>
      </c>
      <c r="AA46" s="125" t="s">
        <v>39</v>
      </c>
      <c r="AB46" s="125" t="s">
        <v>40</v>
      </c>
      <c r="AC46" s="126" t="s">
        <v>41</v>
      </c>
      <c r="AD46" s="124" t="s">
        <v>41</v>
      </c>
      <c r="AE46" s="125" t="s">
        <v>39</v>
      </c>
      <c r="AF46" s="125" t="s">
        <v>40</v>
      </c>
      <c r="AG46" s="126" t="s">
        <v>41</v>
      </c>
      <c r="AH46" s="127" t="s">
        <v>41</v>
      </c>
      <c r="AI46" s="128" t="s">
        <v>39</v>
      </c>
      <c r="AJ46" s="128" t="s">
        <v>40</v>
      </c>
      <c r="AK46" s="129" t="s">
        <v>41</v>
      </c>
      <c r="AL46" s="150" t="s">
        <v>41</v>
      </c>
      <c r="AM46" s="151" t="s">
        <v>39</v>
      </c>
      <c r="AN46" s="151" t="s">
        <v>40</v>
      </c>
      <c r="AO46" s="154" t="s">
        <v>41</v>
      </c>
      <c r="AP46" s="157" t="s">
        <v>40</v>
      </c>
      <c r="AQ46" s="158" t="s">
        <v>40</v>
      </c>
      <c r="AR46" s="158" t="s">
        <v>40</v>
      </c>
      <c r="AS46" s="158" t="s">
        <v>40</v>
      </c>
      <c r="AT46" s="158" t="s">
        <v>40</v>
      </c>
      <c r="AU46" s="158" t="s">
        <v>40</v>
      </c>
      <c r="AV46" s="159" t="s">
        <v>40</v>
      </c>
      <c r="AW46" s="156" t="s">
        <v>42</v>
      </c>
      <c r="AX46" s="130" t="s">
        <v>37</v>
      </c>
      <c r="AY46" s="130" t="s">
        <v>36</v>
      </c>
      <c r="AZ46" s="131" t="s">
        <v>43</v>
      </c>
    </row>
    <row r="47" spans="2:52" x14ac:dyDescent="0.25">
      <c r="B47" s="97" t="str">
        <f>+IF(C47=$E$4,$B$4,IF(C47=$E$5,$B$5,IF(C47=$E$6,$B$6,IF(C47=$E$7,$B$7,IF(C47=$E$8,$B$8)))))</f>
        <v>A</v>
      </c>
      <c r="C47" s="98">
        <f>+MIN(E4:F8)</f>
        <v>1</v>
      </c>
      <c r="D47" s="98">
        <f>+IF(B47=$B$4,$C$4,IF(B47=$B$5,$C$5,IF(B47=$B$6,$C$6,IF(B47=$B$7,$C$7,IF(B47=$B$8,$C$8,"Revisar")))))</f>
        <v>3</v>
      </c>
      <c r="E47" s="98" t="str">
        <f>IF(B47=$C$12,"NO",IF(D47&lt;$F$12,"SI","NO"))</f>
        <v>SI</v>
      </c>
      <c r="F47" s="98" t="str">
        <f>IF(B47=$C$12,"NO",IF(AND(D47&lt;$F$13,E47&lt;&gt;"si"),"SI","NO"))</f>
        <v>NO</v>
      </c>
      <c r="G47" s="98" t="str">
        <f>IF(B47=$C$12,"NO",IF(AND(D47&lt;$F$14,E47&lt;&gt;"si",F47&lt;&gt;"SI"),"SI","NO"))</f>
        <v>NO</v>
      </c>
      <c r="H47" s="98" t="str">
        <f>IF(B47=$C$12,"NO",IF(AND(D47&lt;$F$15,E47&lt;&gt;"si",F47&lt;&gt;"SI",G47&lt;&gt;"si"),"SI","NO"))</f>
        <v>NO</v>
      </c>
      <c r="I47" s="99" t="str">
        <f>IF(B47=$C$12,"NO",IF(AND(D47&lt;$F$16,E47&lt;&gt;"si",F47&lt;&gt;"SI",G47&lt;&gt;"si",H47&lt;&gt;"SI"),"SI","NO"))</f>
        <v>NO</v>
      </c>
      <c r="J47" s="100">
        <f>+IF(E47="SI",C47,"NO")</f>
        <v>1</v>
      </c>
      <c r="K47" s="101">
        <f>+MIN(J47:J51)</f>
        <v>1</v>
      </c>
      <c r="L47" s="101" t="str">
        <f>IF(K47=0,"No",IF(K47=$C$47,$B$47,IF(K47=$C$48,$B$48,IF(K47=$C$49,$B$49,IF(K47=$C$50,$B$50,IF(K47=$C$51,$B$51,"revisar"))))))</f>
        <v>A</v>
      </c>
      <c r="M47" s="102" t="str">
        <f>IF(B47=$B$38,"Ya salio",IF($L$47=B47,"Ya salio","Sigue"))</f>
        <v>Ya salio</v>
      </c>
      <c r="N47" s="100" t="str">
        <f>IF(M47="ya salio","NO",IF(E47="SI",C47,"NO"))</f>
        <v>NO</v>
      </c>
      <c r="O47" s="101">
        <f>+MIN(N47:N51)</f>
        <v>5</v>
      </c>
      <c r="P47" s="101" t="str">
        <f>IF(O47=0,"No",IF(O47=$C$47,$B$47,IF(O47=$C$48,$B$48,IF(O47=$C$49,$B$49,IF(O47=$C$50,$B$50,IF(O47=$C$51,$B$51,"revisar"))))))</f>
        <v>B</v>
      </c>
      <c r="Q47" s="102" t="str">
        <f>+IF(OR(M47="Ya salio",$P$47=B47,B47=$B$38),"Ya salio","Sigue")</f>
        <v>Ya salio</v>
      </c>
      <c r="R47" s="103" t="str">
        <f>IF(OR(M47="ya salio",Q47="Ya salio"),"NO",IF(F47="SI",C47,"NO"))</f>
        <v>NO</v>
      </c>
      <c r="S47" s="104">
        <f>+MIN(R47:R51)</f>
        <v>2</v>
      </c>
      <c r="T47" s="104" t="str">
        <f>IF(S47=0,"No",IF(S47=$C$47,$B$47,IF(S47=$C$48,$B$48,IF(S47=$C$49,$B$49,IF(S47=$C$50,$B$50,IF(S47=$C$51,$B$51,"revisar"))))))</f>
        <v>E</v>
      </c>
      <c r="U47" s="105" t="str">
        <f>+IF(OR(M47="Ya salio",Q47="Ya salio",$T$47=B47,B47=$B$38),"Ya salio","Sigue")</f>
        <v>Ya salio</v>
      </c>
      <c r="V47" s="103" t="str">
        <f>IF(OR(M47="ya salio",Q47="Ya salio",U47="Ya salio"),"NO",IF(F47="SI",C47,"NO"))</f>
        <v>NO</v>
      </c>
      <c r="W47" s="104">
        <f>+MIN(V47:V51)</f>
        <v>3</v>
      </c>
      <c r="X47" s="104" t="str">
        <f>IF(W47=0,"No",IF(W47=$C$47,$B$47,IF(W47=$C$48,$B$48,IF(W47=$C$49,$B$49,IF(W47=$C$50,$B$50,IF(W47=$C$51,$B$51,"revisar"))))))</f>
        <v>D</v>
      </c>
      <c r="Y47" s="105" t="str">
        <f>+IF(OR(M47="Ya salio",Q47="Ya salio",U47="Ya salio",$X$47=B47,B47=$B$38),"Ya salio","Sigue")</f>
        <v>Ya salio</v>
      </c>
      <c r="Z47" s="106" t="str">
        <f>IF(OR(M47="ya salio",Q47="Ya salio",U47="Ya salio",Y47="Ya salio"),"NO",IF(G47="SI",C47,"NO"))</f>
        <v>NO</v>
      </c>
      <c r="AA47" s="107">
        <f>+MIN(Z47:Z51)</f>
        <v>0</v>
      </c>
      <c r="AB47" s="107" t="str">
        <f>IF(AA47=0,"No",IF(AA47=$C$47,$B$47,IF(AA47=$C$48,$B$48,IF(AA47=$C$49,$B$49,IF(AA47=$C$50,$B$50,IF(AA47=$C$51,$B$51,"revisar"))))))</f>
        <v>No</v>
      </c>
      <c r="AC47" s="108" t="str">
        <f>+IF(OR(M47="Ya salio",Q47="Ya salio",U47="Ya salio",Y47="Ya salio",$AB$47=B47,B47=$B$38),"Ya salio","Sigue")</f>
        <v>Ya salio</v>
      </c>
      <c r="AD47" s="106" t="str">
        <f>IF(OR(M47="ya salio",Q47="Ya salio",U47="Ya salio",Y47="Ya salio",AC47="Ya salio"),"NO",IF(G47="SI",C47,"NO"))</f>
        <v>NO</v>
      </c>
      <c r="AE47" s="107">
        <f>+MIN(AD47:AD51)</f>
        <v>0</v>
      </c>
      <c r="AF47" s="107" t="str">
        <f>IF(AE47=0,"No",IF(AE47=$C$47,$B$47,IF(AE47=$C$48,$B$48,IF(AE47=$C$49,$B$49,IF(AE47=$C$50,$B$50,IF(AE47=$C$51,$B$51,"revisar"))))))</f>
        <v>No</v>
      </c>
      <c r="AG47" s="108" t="str">
        <f>+IF(OR(M47="Ya salio",Q47="Ya salio",U47="Ya salio",Y47="Ya salio",AC47="Ya salio",$AF$47=B47,B47=$B$38),"Ya salio","Sigue")</f>
        <v>Ya salio</v>
      </c>
      <c r="AH47" s="109" t="str">
        <f>IF(OR(M47="ya salio",Q47="Ya salio",U47="Ya salio",Y47="Ya salio",AC47="Ya salio",AG47="Ya salio"),"NO",IF(H47="SI",C47,"NO"))</f>
        <v>NO</v>
      </c>
      <c r="AI47" s="110">
        <f>+MIN(AH47:AH51)</f>
        <v>0</v>
      </c>
      <c r="AJ47" s="110" t="str">
        <f>IF(AI47=0,"No",IF(AI47=$C$47,$B$47,IF(AI47=$C$48,$B$48,IF(AI47=$C$49,$B$49,IF(AI47=$C$50,$B$50,IF(AI47=$C$51,$B$51,"revisar"))))))</f>
        <v>No</v>
      </c>
      <c r="AK47" s="111" t="str">
        <f>+IF(OR(M47="Ya salio",Q47="Ya salio",U47="Ya salio",Y47="Ya salio",AC47="Ya salio",AG47="Ya salio",$AJ$47=B47,B47=$B$38),"Ya salio","Sigue")</f>
        <v>Ya salio</v>
      </c>
      <c r="AL47" s="152" t="str">
        <f>IF(OR(M47="ya salio",Q47="Ya salio",U47="Ya salio",Y47="Ya salio",AC47="Ya salio",AG47="Ya salio",AK47="Ya salio"),"NO",IF(H47="SI",C47,"NO"))</f>
        <v>NO</v>
      </c>
      <c r="AM47" s="153">
        <f>+MIN(AL47:AL51)</f>
        <v>0</v>
      </c>
      <c r="AN47" s="153" t="str">
        <f>IF(AM47=0,"No",IF(AM47=$C$47,$B$47,IF(AM47=$C$48,$B$48,IF(AM47=$C$49,$B$49,IF(AM47=$C$50,$B$50,IF(AM47=$C$51,$B$51,"revisar"))))))</f>
        <v>No</v>
      </c>
      <c r="AO47" s="155" t="str">
        <f>+IF(OR(M47="Ya salio",Q47="Ya salio",U47="Ya salio",Y47="Ya salio",AC47="Ya salio",AG47="Ya salio",AK47="Ya salio",$AN$47=B47,B47=$B$38),"Ya salio","Sigue")</f>
        <v>Ya salio</v>
      </c>
      <c r="AP47" s="132" t="str">
        <f>+IF(L47="No",IF(P47="no",T47,P47),L47)</f>
        <v>A</v>
      </c>
      <c r="AQ47" s="133" t="str">
        <f>+IF(P47="No",IF(T47="no",X47,T47),P47)</f>
        <v>B</v>
      </c>
      <c r="AR47" s="133" t="str">
        <f>+IF(T47="No",IF(X47="no",AB47,X47),T47)</f>
        <v>E</v>
      </c>
      <c r="AS47" s="133" t="str">
        <f>+IF(X47="No",IF(AB47="no",AF47,AB47),X47)</f>
        <v>D</v>
      </c>
      <c r="AT47" s="133" t="str">
        <f>+IF(AB47="No",IF(AF47="no",AJ47,AF47),AB47)</f>
        <v>No</v>
      </c>
      <c r="AU47" s="133" t="str">
        <f>+IF(AF47="No",IF(AJ47="no",AN47,AJ47),AF47)</f>
        <v>No</v>
      </c>
      <c r="AV47" s="134" t="str">
        <f>+AN47</f>
        <v>No</v>
      </c>
      <c r="AW47" s="112" t="str">
        <f>+B29</f>
        <v>C</v>
      </c>
      <c r="AX47" s="107">
        <f>+IF(AW47=$B$47,$C$47,IF(AW47=$B$48,$C$48,IF(AW47=$B$49,$C$49,IF(AW47=$B$50,$C$50,IF(AW47=$B$51,$C$51,"Revisar")))))</f>
        <v>4</v>
      </c>
      <c r="AY47" s="107">
        <f>+IF(AW47=$C$12,$D$12,IF(AW47=$C$13,$D$13,IF(AW47=$C$14,$D$14,IF(AW47=$C$15,$D$15,IF(AW47=$C$16,$D$16)))))</f>
        <v>0</v>
      </c>
      <c r="AZ47" s="113">
        <f>+AY47+AX47</f>
        <v>4</v>
      </c>
    </row>
    <row r="48" spans="2:52" x14ac:dyDescent="0.25">
      <c r="B48" s="18" t="str">
        <f t="shared" ref="B48:B51" si="27">+IF(C48=$E$4,$B$4,IF(C48=$E$5,$B$5,IF(C48=$E$6,$B$6,IF(C48=$E$7,$B$7,IF(C48=$E$8,$B$8)))))</f>
        <v>E</v>
      </c>
      <c r="C48" s="19">
        <f>+IF($E$4=C47,MIN($E$5:$F$8),IF($E$5=C47,MIN($E$4,$E$6:$F$8),IF($E$6=C47,MIN($E$4:$F$5,$E$7:$F$8),IF($E$7=C47,MIN($E$4:$F$6,$E$8),IF($E$8=C47,MIN($E$4:$F$7),"revisar")))))</f>
        <v>2</v>
      </c>
      <c r="D48" s="19">
        <f>+IF(B48=$B$4,$C$4,IF(B48=$B$5,$C$5,IF(B48=$B$6,$C$6,IF(B48=$B$7,$C$7,IF(B48=$B$8,$C$8,"Revisar")))))</f>
        <v>7</v>
      </c>
      <c r="E48" s="19" t="str">
        <f>IF(B48=$C$12,"NO",IF(D48&lt;$F$12,"SI","NO"))</f>
        <v>NO</v>
      </c>
      <c r="F48" s="19" t="str">
        <f>IF(B48=$C$12,"NO",IF(AND(D48&lt;$F$13,E48&lt;&gt;"si"),"SI","NO"))</f>
        <v>SI</v>
      </c>
      <c r="G48" s="19" t="str">
        <f>IF(B48=$C$12,"NO",IF(AND(D48&lt;$F$14,E48&lt;&gt;"si",F48&lt;&gt;"SI"),"SI","NO"))</f>
        <v>NO</v>
      </c>
      <c r="H48" s="19" t="str">
        <f>IF(B48=$C$12,"NO",IF(AND(D48&lt;$F$15,E48&lt;&gt;"si",F48&lt;&gt;"SI",G48&lt;&gt;"si"),"SI","NO"))</f>
        <v>NO</v>
      </c>
      <c r="I48" s="22" t="str">
        <f>IF(B48=$C$12,"NO",IF(AND(D48&lt;$F$16,E48&lt;&gt;"si",F48&lt;&gt;"SI",G48&lt;&gt;"si",H48&lt;&gt;"SI"),"SI","NO"))</f>
        <v>NO</v>
      </c>
      <c r="J48" s="25" t="str">
        <f>+IF(E48="SI",C48,"NO")</f>
        <v>NO</v>
      </c>
      <c r="K48" s="24"/>
      <c r="L48" s="24"/>
      <c r="M48" s="28" t="str">
        <f t="shared" ref="M48:M50" si="28">IF(B48=$B$38,"Ya salio",IF($L$47=B48,"Ya salio","Sigue"))</f>
        <v>Sigue</v>
      </c>
      <c r="N48" s="25" t="str">
        <f>IF(M48="ya salio","NO",IF(E48="SI",C48,"NO"))</f>
        <v>NO</v>
      </c>
      <c r="O48" s="24"/>
      <c r="P48" s="24"/>
      <c r="Q48" s="28" t="str">
        <f>+IF(OR(M48="Ya salio",$P$47=B48,B48=$B$38),"Ya salio","Sigue")</f>
        <v>Sigue</v>
      </c>
      <c r="R48" s="34">
        <f t="shared" ref="R48:R51" si="29">IF(OR(M48="ya salio",Q48="Ya salio"),"NO",IF(F48="SI",C48,"NO"))</f>
        <v>2</v>
      </c>
      <c r="S48" s="30"/>
      <c r="T48" s="30"/>
      <c r="U48" s="39" t="str">
        <f>+IF(OR(M48="Ya salio",Q48="Ya salio",$T$47=B48,B48=$B$38),"Ya salio","Sigue")</f>
        <v>Ya salio</v>
      </c>
      <c r="V48" s="34" t="str">
        <f t="shared" ref="V48:V51" si="30">IF(OR(M48="ya salio",Q48="Ya salio",U48="Ya salio"),"NO",IF(F48="SI",C48,"NO"))</f>
        <v>NO</v>
      </c>
      <c r="W48" s="30"/>
      <c r="X48" s="30"/>
      <c r="Y48" s="39" t="str">
        <f>+IF(OR(M48="Ya salio",Q48="Ya salio",U48="Ya salio",$X$47=B48,B48=$B$38),"Ya salio","Sigue")</f>
        <v>Ya salio</v>
      </c>
      <c r="Z48" s="42" t="str">
        <f t="shared" ref="Z48:Z51" si="31">IF(OR(M48="ya salio",Q48="Ya salio",U48="Ya salio",Y48="Ya salio"),"NO",IF(G48="SI",C48,"NO"))</f>
        <v>NO</v>
      </c>
      <c r="AA48" s="41"/>
      <c r="AB48" s="41"/>
      <c r="AC48" s="47" t="str">
        <f t="shared" ref="AC48:AC51" si="32">+IF(OR(M48="Ya salio",Q48="Ya salio",U48="Ya salio",Y48="Ya salio",$AB$47=B48,B48=$B$38),"Ya salio","Sigue")</f>
        <v>Ya salio</v>
      </c>
      <c r="AD48" s="42" t="str">
        <f t="shared" ref="AD48:AD51" si="33">IF(OR(M48="ya salio",Q48="Ya salio",U48="Ya salio",Y48="Ya salio",AC48="Ya salio"),"NO",IF(G48="SI",C48,"NO"))</f>
        <v>NO</v>
      </c>
      <c r="AE48" s="41"/>
      <c r="AF48" s="41"/>
      <c r="AG48" s="47" t="str">
        <f t="shared" ref="AG48:AG51" si="34">+IF(OR(M48="Ya salio",Q48="Ya salio",U48="Ya salio",Y48="Ya salio",AC48="Ya salio",$AF$47=B48,B48=$B$38),"Ya salio","Sigue")</f>
        <v>Ya salio</v>
      </c>
      <c r="AH48" s="53" t="str">
        <f t="shared" ref="AH48:AH51" si="35">IF(OR(M48="ya salio",Q48="Ya salio",U48="Ya salio",Y48="Ya salio",AC48="Ya salio",AG48="Ya salio"),"NO",IF(H48="SI",C48,"NO"))</f>
        <v>NO</v>
      </c>
      <c r="AI48" s="49"/>
      <c r="AJ48" s="49"/>
      <c r="AK48" s="58" t="str">
        <f t="shared" ref="AK48:AK51" si="36">+IF(OR(M48="Ya salio",Q48="Ya salio",U48="Ya salio",Y48="Ya salio",AC48="Ya salio",AG48="Ya salio",$AJ$47=B48,B48=$B$38),"Ya salio","Sigue")</f>
        <v>Ya salio</v>
      </c>
      <c r="AL48" s="53" t="str">
        <f t="shared" ref="AL48:AL51" si="37">IF(OR(M48="ya salio",Q48="Ya salio",U48="Ya salio",Y48="Ya salio",AC48="Ya salio",AG48="Ya salio",AK48="Ya salio"),"NO",IF(H48="SI",C48,"NO"))</f>
        <v>NO</v>
      </c>
      <c r="AM48" s="49"/>
      <c r="AN48" s="49"/>
      <c r="AO48" s="58" t="str">
        <f t="shared" ref="AO48:AO51" si="38">+IF(OR(M48="Ya salio",Q48="Ya salio",U48="Ya salio",Y48="Ya salio",AC48="Ya salio",AG48="Ya salio",AK48="Ya salio",$AN$47=B48,B48=$B$38),"Ya salio","Sigue")</f>
        <v>Ya salio</v>
      </c>
      <c r="AP48" s="132" t="str">
        <f>+AP47</f>
        <v>A</v>
      </c>
      <c r="AQ48" s="133" t="str">
        <f t="shared" ref="AQ48:AT49" si="39">+IF(AQ47=AP47,AR47,AQ47)</f>
        <v>B</v>
      </c>
      <c r="AR48" s="133" t="str">
        <f t="shared" si="39"/>
        <v>E</v>
      </c>
      <c r="AS48" s="133" t="str">
        <f t="shared" si="39"/>
        <v>D</v>
      </c>
      <c r="AT48" s="133" t="str">
        <f>+IF(AT47=AS47,AU47,AT47)</f>
        <v>No</v>
      </c>
      <c r="AU48" s="133" t="str">
        <f>+IF(AU47=AT47,AV47,AU47)</f>
        <v>No</v>
      </c>
      <c r="AV48" s="134"/>
      <c r="AW48" s="95" t="str">
        <f>+IF(AP51="No",AQ51,AP51)</f>
        <v>A</v>
      </c>
      <c r="AX48" s="41">
        <f>+IF(AW48=$B$47,$C$47,IF(AW48=$B$48,$C$48,IF(AW48=$B$49,$C$49,IF(AW48=$B$50,$C$50,IF(AW48=$B$51,$C$51,"Revisar")))))</f>
        <v>1</v>
      </c>
      <c r="AY48" s="41">
        <f t="shared" ref="AY48:AY51" si="40">+IF(AW48=$C$12,$D$12,IF(AW48=$C$13,$D$13,IF(AW48=$C$14,$D$14,IF(AW48=$C$15,$D$15,IF(AW48=$C$16,$D$16)))))</f>
        <v>3</v>
      </c>
      <c r="AZ48" s="43">
        <f>+AX47+AX48</f>
        <v>5</v>
      </c>
    </row>
    <row r="49" spans="2:84" x14ac:dyDescent="0.25">
      <c r="B49" s="18" t="str">
        <f t="shared" si="27"/>
        <v>D</v>
      </c>
      <c r="C49" s="19">
        <f>+IF(AND(E4&lt;&gt;C48,E4&lt;&gt;C47,E4&lt;&gt;C51,E4&lt;&gt;C50),E4,IF(AND(E5&lt;&gt;C48,E5&lt;&gt;C47,E5&lt;&gt;C51,E5&lt;&gt;C50),E5,IF(AND(E6&lt;&gt;C48,E6&lt;&gt;C47,E6&lt;&gt;C51,E6&lt;&gt;C50),E6,IF(AND(E7&lt;&gt;C48,E7&lt;&gt;C47,E7&lt;&gt;C51,E7&lt;&gt;C50),E7,IF(AND(E8&lt;&gt;C48,E8&lt;&gt;C47,E8&lt;&gt;C51,E8&lt;&gt;C50),E8,"revisar")))))</f>
        <v>3</v>
      </c>
      <c r="D49" s="19">
        <f>+IF(B49=$B$4,$C$4,IF(B49=$B$5,$C$5,IF(B49=$B$6,$C$6,IF(B49=$B$7,$C$7,IF(B49=$B$8,$C$8,"Revisar")))))</f>
        <v>5</v>
      </c>
      <c r="E49" s="19" t="str">
        <f>IF(B49=$C$12,"NO",IF(D49&lt;$F$12,"SI","NO"))</f>
        <v>NO</v>
      </c>
      <c r="F49" s="19" t="str">
        <f>IF(B49=$C$12,"NO",IF(AND(D49&lt;$F$13,E49&lt;&gt;"si"),"SI","NO"))</f>
        <v>SI</v>
      </c>
      <c r="G49" s="19" t="str">
        <f>IF(B49=$C$12,"NO",IF(AND(D49&lt;$F$14,E49&lt;&gt;"si",F49&lt;&gt;"SI"),"SI","NO"))</f>
        <v>NO</v>
      </c>
      <c r="H49" s="19" t="str">
        <f>IF(B49=$C$12,"NO",IF(AND(D49&lt;$F$15,E49&lt;&gt;"si",F49&lt;&gt;"SI",G49&lt;&gt;"si"),"SI","NO"))</f>
        <v>NO</v>
      </c>
      <c r="I49" s="22" t="str">
        <f>IF(B49=$C$12,"NO",IF(AND(D49&lt;$F$16,E49&lt;&gt;"si",F49&lt;&gt;"SI",G49&lt;&gt;"si",H49&lt;&gt;"SI"),"SI","NO"))</f>
        <v>NO</v>
      </c>
      <c r="J49" s="25" t="str">
        <f>+IF(E49="SI",C49,"NO")</f>
        <v>NO</v>
      </c>
      <c r="K49" s="24"/>
      <c r="L49" s="24"/>
      <c r="M49" s="28" t="str">
        <f t="shared" si="28"/>
        <v>Sigue</v>
      </c>
      <c r="N49" s="25" t="str">
        <f>IF(M49="ya salio","NO",IF(E49="SI",C49,"NO"))</f>
        <v>NO</v>
      </c>
      <c r="O49" s="24"/>
      <c r="P49" s="24"/>
      <c r="Q49" s="28" t="str">
        <f>+IF(OR(M49="Ya salio",$P$47=B49,B49=$B$38),"Ya salio","Sigue")</f>
        <v>Sigue</v>
      </c>
      <c r="R49" s="34">
        <f t="shared" si="29"/>
        <v>3</v>
      </c>
      <c r="S49" s="30"/>
      <c r="T49" s="30"/>
      <c r="U49" s="39" t="str">
        <f>+IF(OR(M49="Ya salio",Q49="Ya salio",$T$47=B49,B49=$B$38),"Ya salio","Sigue")</f>
        <v>Sigue</v>
      </c>
      <c r="V49" s="34">
        <f t="shared" si="30"/>
        <v>3</v>
      </c>
      <c r="W49" s="30"/>
      <c r="X49" s="30"/>
      <c r="Y49" s="39" t="str">
        <f>+IF(OR(M49="Ya salio",Q49="Ya salio",U49="Ya salio",$X$47=B49,B49=$B$38),"Ya salio","Sigue")</f>
        <v>Ya salio</v>
      </c>
      <c r="Z49" s="42" t="str">
        <f t="shared" si="31"/>
        <v>NO</v>
      </c>
      <c r="AA49" s="41"/>
      <c r="AB49" s="41"/>
      <c r="AC49" s="47" t="str">
        <f t="shared" si="32"/>
        <v>Ya salio</v>
      </c>
      <c r="AD49" s="42" t="str">
        <f t="shared" si="33"/>
        <v>NO</v>
      </c>
      <c r="AE49" s="41"/>
      <c r="AF49" s="41"/>
      <c r="AG49" s="47" t="str">
        <f t="shared" si="34"/>
        <v>Ya salio</v>
      </c>
      <c r="AH49" s="53" t="str">
        <f t="shared" si="35"/>
        <v>NO</v>
      </c>
      <c r="AI49" s="49"/>
      <c r="AJ49" s="49"/>
      <c r="AK49" s="58" t="str">
        <f t="shared" si="36"/>
        <v>Ya salio</v>
      </c>
      <c r="AL49" s="53" t="str">
        <f t="shared" si="37"/>
        <v>NO</v>
      </c>
      <c r="AM49" s="49"/>
      <c r="AN49" s="49"/>
      <c r="AO49" s="58" t="str">
        <f t="shared" si="38"/>
        <v>Ya salio</v>
      </c>
      <c r="AP49" s="132" t="str">
        <f>+AP48</f>
        <v>A</v>
      </c>
      <c r="AQ49" s="133" t="str">
        <f t="shared" si="39"/>
        <v>B</v>
      </c>
      <c r="AR49" s="133" t="str">
        <f t="shared" si="39"/>
        <v>E</v>
      </c>
      <c r="AS49" s="133" t="str">
        <f t="shared" si="39"/>
        <v>D</v>
      </c>
      <c r="AT49" s="133" t="str">
        <f t="shared" si="39"/>
        <v>No</v>
      </c>
      <c r="AU49" s="133" t="str">
        <f>+IF(AU48=AT48,AW48,AU48)</f>
        <v>A</v>
      </c>
      <c r="AV49" s="134"/>
      <c r="AW49" s="95" t="str">
        <f>+IF(AQ51="no",AR51,AQ51)</f>
        <v>B</v>
      </c>
      <c r="AX49" s="41">
        <f>+IF(AW49=$B$47,$C$47,IF(AW49=$B$48,$C$48,IF(AW49=$B$49,$C$49,IF(AW49=$B$50,$C$50,IF(AW49=$B$51,$C$51,"Revisar")))))</f>
        <v>5</v>
      </c>
      <c r="AY49" s="41">
        <f t="shared" si="40"/>
        <v>2</v>
      </c>
      <c r="AZ49" s="43">
        <f>+AX49+AX48+AX47</f>
        <v>10</v>
      </c>
    </row>
    <row r="50" spans="2:84" x14ac:dyDescent="0.25">
      <c r="B50" s="18" t="str">
        <f t="shared" si="27"/>
        <v>C</v>
      </c>
      <c r="C50" s="19">
        <f>+IF(E4=C51,MAX(E5:F8),IF(E5=C51,MAX(E4,E6:F8),IF(E6=C51,MAX(E4:F5,E7:F8),IF(E7=C51,MAX(E4:F6,E8),IF(E8=C51,MAX(E4:F7),"Revisar")))))</f>
        <v>4</v>
      </c>
      <c r="D50" s="19">
        <f>+IF(B50=$B$4,$C$4,IF(B50=$B$5,$C$5,IF(B50=$B$6,$C$6,IF(B50=$B$7,$C$7,IF(B50=$B$8,$C$8,"Revisar")))))</f>
        <v>0</v>
      </c>
      <c r="E50" s="19" t="str">
        <f>IF(B50=$C$12,"NO",IF(D50&lt;$F$12,"SI","NO"))</f>
        <v>NO</v>
      </c>
      <c r="F50" s="19" t="str">
        <f>IF(B50=$C$12,"NO",IF(AND(D50&lt;$F$13,E50&lt;&gt;"si"),"SI","NO"))</f>
        <v>NO</v>
      </c>
      <c r="G50" s="19" t="str">
        <f>IF(B50=$C$12,"NO",IF(AND(D50&lt;$F$14,E50&lt;&gt;"si",F50&lt;&gt;"SI"),"SI","NO"))</f>
        <v>NO</v>
      </c>
      <c r="H50" s="19" t="str">
        <f>IF(B50=$C$12,"NO",IF(AND(D50&lt;$F$15,E50&lt;&gt;"si",F50&lt;&gt;"SI",G50&lt;&gt;"si"),"SI","NO"))</f>
        <v>NO</v>
      </c>
      <c r="I50" s="22" t="str">
        <f>IF(B50=$C$12,"NO",IF(AND(D50&lt;$F$16,E50&lt;&gt;"si",F50&lt;&gt;"SI",G50&lt;&gt;"si",H50&lt;&gt;"SI"),"SI","NO"))</f>
        <v>NO</v>
      </c>
      <c r="J50" s="25" t="str">
        <f>+IF(E50="SI",C50,"NO")</f>
        <v>NO</v>
      </c>
      <c r="K50" s="24"/>
      <c r="L50" s="24"/>
      <c r="M50" s="28" t="str">
        <f t="shared" si="28"/>
        <v>Ya salio</v>
      </c>
      <c r="N50" s="25" t="str">
        <f>IF(M50="ya salio","NO",IF(E50="SI",C50,"NO"))</f>
        <v>NO</v>
      </c>
      <c r="O50" s="24"/>
      <c r="P50" s="24"/>
      <c r="Q50" s="28" t="str">
        <f>+IF(OR(M50="Ya salio",$P$47=B50,B50=$B$38),"Ya salio","Sigue")</f>
        <v>Ya salio</v>
      </c>
      <c r="R50" s="34" t="str">
        <f t="shared" si="29"/>
        <v>NO</v>
      </c>
      <c r="S50" s="30"/>
      <c r="T50" s="30"/>
      <c r="U50" s="39" t="str">
        <f>+IF(OR(M50="Ya salio",Q50="Ya salio",$T$47=B50,B50=$B$38),"Ya salio","Sigue")</f>
        <v>Ya salio</v>
      </c>
      <c r="V50" s="34" t="str">
        <f t="shared" si="30"/>
        <v>NO</v>
      </c>
      <c r="W50" s="30"/>
      <c r="X50" s="30"/>
      <c r="Y50" s="39" t="str">
        <f>+IF(OR(M50="Ya salio",Q50="Ya salio",U50="Ya salio",$X$47=B50,B50=$B$38),"Ya salio","Sigue")</f>
        <v>Ya salio</v>
      </c>
      <c r="Z50" s="42" t="str">
        <f t="shared" si="31"/>
        <v>NO</v>
      </c>
      <c r="AA50" s="41"/>
      <c r="AB50" s="41"/>
      <c r="AC50" s="47" t="str">
        <f t="shared" si="32"/>
        <v>Ya salio</v>
      </c>
      <c r="AD50" s="42" t="str">
        <f t="shared" si="33"/>
        <v>NO</v>
      </c>
      <c r="AE50" s="41"/>
      <c r="AF50" s="41"/>
      <c r="AG50" s="47" t="str">
        <f t="shared" si="34"/>
        <v>Ya salio</v>
      </c>
      <c r="AH50" s="53" t="str">
        <f t="shared" si="35"/>
        <v>NO</v>
      </c>
      <c r="AI50" s="49"/>
      <c r="AJ50" s="49"/>
      <c r="AK50" s="58" t="str">
        <f t="shared" si="36"/>
        <v>Ya salio</v>
      </c>
      <c r="AL50" s="53" t="str">
        <f t="shared" si="37"/>
        <v>NO</v>
      </c>
      <c r="AM50" s="49"/>
      <c r="AN50" s="49"/>
      <c r="AO50" s="58" t="str">
        <f t="shared" si="38"/>
        <v>Ya salio</v>
      </c>
      <c r="AP50" s="132" t="str">
        <f>+AP49</f>
        <v>A</v>
      </c>
      <c r="AQ50" s="133" t="str">
        <f t="shared" ref="AQ50:AT51" si="41">+IF(AQ49=AP49,AR49,AQ49)</f>
        <v>B</v>
      </c>
      <c r="AR50" s="133" t="str">
        <f t="shared" si="41"/>
        <v>E</v>
      </c>
      <c r="AS50" s="133" t="str">
        <f t="shared" si="41"/>
        <v>D</v>
      </c>
      <c r="AT50" s="133" t="str">
        <f t="shared" si="41"/>
        <v>No</v>
      </c>
      <c r="AU50" s="133"/>
      <c r="AV50" s="134"/>
      <c r="AW50" s="95" t="str">
        <f>+IF(AR51="no",AS51,AR51)</f>
        <v>E</v>
      </c>
      <c r="AX50" s="41">
        <f>+IF(AW50=$B$47,$C$47,IF(AW50=$B$48,$C$48,IF(AW50=$B$49,$C$49,IF(AW50=$B$50,$C$50,IF(AW50=$B$51,$C$51,"Revisar")))))</f>
        <v>2</v>
      </c>
      <c r="AY50" s="41">
        <f t="shared" si="40"/>
        <v>7</v>
      </c>
      <c r="AZ50" s="43">
        <f>+AX50+AX49+AX48+AX47</f>
        <v>12</v>
      </c>
    </row>
    <row r="51" spans="2:84" ht="15.75" thickBot="1" x14ac:dyDescent="0.3">
      <c r="B51" s="20" t="str">
        <f t="shared" si="27"/>
        <v>B</v>
      </c>
      <c r="C51" s="21">
        <f>+MAX(E4:F8)</f>
        <v>5</v>
      </c>
      <c r="D51" s="21">
        <f>+IF(B51=$B$4,$C$4,IF(B51=$B$5,$C$5,IF(B51=$B$6,$C$6,IF(B51=$B$7,$C$7,IF(B51=$B$8,$C$8,"Revisar")))))</f>
        <v>2</v>
      </c>
      <c r="E51" s="21" t="str">
        <f>IF(B51=$C$12,"NO",IF(D51&lt;$F$12,"SI","NO"))</f>
        <v>SI</v>
      </c>
      <c r="F51" s="21" t="str">
        <f>IF(B51=$C$12,"NO",IF(AND(D51&lt;$F$13,E51&lt;&gt;"si"),"SI","NO"))</f>
        <v>NO</v>
      </c>
      <c r="G51" s="21" t="str">
        <f>IF(B51=$C$12,"NO",IF(AND(D51&lt;$F$14,E51&lt;&gt;"si",F51&lt;&gt;"SI"),"SI","NO"))</f>
        <v>NO</v>
      </c>
      <c r="H51" s="21" t="str">
        <f>IF(B51=$C$12,"NO",IF(AND(D51&lt;$F$15,E51&lt;&gt;"si",F51&lt;&gt;"SI",G51&lt;&gt;"si"),"SI","NO"))</f>
        <v>NO</v>
      </c>
      <c r="I51" s="23" t="str">
        <f>IF(B51=$C$12,"NO",IF(AND(D51&lt;$F$16,E51&lt;&gt;"si",F51&lt;&gt;"SI",G51&lt;&gt;"si",H51&lt;&gt;"SI"),"SI","NO"))</f>
        <v>NO</v>
      </c>
      <c r="J51" s="26">
        <f>+IF(E51="SI",C51,"NO")</f>
        <v>5</v>
      </c>
      <c r="K51" s="27"/>
      <c r="L51" s="27"/>
      <c r="M51" s="29" t="str">
        <f>IF(B51=$B$38,"Ya salio",IF($L$47=B51,"Ya salio","Sigue"))</f>
        <v>Sigue</v>
      </c>
      <c r="N51" s="26">
        <f>IF(M51="ya salio","NO",IF(E51="SI",C51,"NO"))</f>
        <v>5</v>
      </c>
      <c r="O51" s="27"/>
      <c r="P51" s="27"/>
      <c r="Q51" s="29" t="str">
        <f>+IF(OR(M51="Ya salio",$P$47=B51,B51=$B$38),"Ya salio","Sigue")</f>
        <v>Ya salio</v>
      </c>
      <c r="R51" s="36" t="str">
        <f t="shared" si="29"/>
        <v>NO</v>
      </c>
      <c r="S51" s="37"/>
      <c r="T51" s="37"/>
      <c r="U51" s="40" t="str">
        <f>+IF(OR(M51="Ya salio",Q51="Ya salio",$T$47=B51,B51=$B$38),"Ya salio","Sigue")</f>
        <v>Ya salio</v>
      </c>
      <c r="V51" s="36" t="str">
        <f t="shared" si="30"/>
        <v>NO</v>
      </c>
      <c r="W51" s="37"/>
      <c r="X51" s="37"/>
      <c r="Y51" s="40" t="str">
        <f>+IF(OR(M51="Ya salio",Q51="Ya salio",U51="Ya salio",$X$47=B51,B51=$B$38),"Ya salio","Sigue")</f>
        <v>Ya salio</v>
      </c>
      <c r="Z51" s="44" t="str">
        <f t="shared" si="31"/>
        <v>NO</v>
      </c>
      <c r="AA51" s="45"/>
      <c r="AB51" s="45"/>
      <c r="AC51" s="48" t="str">
        <f t="shared" si="32"/>
        <v>Ya salio</v>
      </c>
      <c r="AD51" s="44" t="str">
        <f t="shared" si="33"/>
        <v>NO</v>
      </c>
      <c r="AE51" s="45"/>
      <c r="AF51" s="45"/>
      <c r="AG51" s="48" t="str">
        <f t="shared" si="34"/>
        <v>Ya salio</v>
      </c>
      <c r="AH51" s="55" t="str">
        <f t="shared" si="35"/>
        <v>NO</v>
      </c>
      <c r="AI51" s="56"/>
      <c r="AJ51" s="56"/>
      <c r="AK51" s="59" t="str">
        <f t="shared" si="36"/>
        <v>Ya salio</v>
      </c>
      <c r="AL51" s="55" t="str">
        <f t="shared" si="37"/>
        <v>NO</v>
      </c>
      <c r="AM51" s="56"/>
      <c r="AN51" s="56"/>
      <c r="AO51" s="59" t="str">
        <f t="shared" si="38"/>
        <v>Ya salio</v>
      </c>
      <c r="AP51" s="135" t="str">
        <f>+AP50</f>
        <v>A</v>
      </c>
      <c r="AQ51" s="136" t="str">
        <f t="shared" si="41"/>
        <v>B</v>
      </c>
      <c r="AR51" s="136" t="str">
        <f t="shared" si="41"/>
        <v>E</v>
      </c>
      <c r="AS51" s="136" t="str">
        <f t="shared" si="41"/>
        <v>D</v>
      </c>
      <c r="AT51" s="136" t="str">
        <f t="shared" si="41"/>
        <v>No</v>
      </c>
      <c r="AU51" s="136"/>
      <c r="AV51" s="137"/>
      <c r="AW51" s="96" t="str">
        <f>+IF(AS51="no",AT51,AS51)</f>
        <v>D</v>
      </c>
      <c r="AX51" s="45">
        <f>+IF(AW51=$B$47,$C$47,IF(AW51=$B$48,$C$48,IF(AW51=$B$49,$C$49,IF(AW51=$B$50,$C$50,IF(AW51=$B$51,$C$51,"Revisar")))))</f>
        <v>3</v>
      </c>
      <c r="AY51" s="45">
        <f t="shared" si="40"/>
        <v>5</v>
      </c>
      <c r="AZ51" s="46">
        <f>+SUM(AX47:AX51)</f>
        <v>15</v>
      </c>
    </row>
    <row r="52" spans="2:84" ht="15.75" thickBot="1" x14ac:dyDescent="0.3"/>
    <row r="53" spans="2:84" ht="30.75" thickBot="1" x14ac:dyDescent="0.3">
      <c r="B53" s="60" t="s">
        <v>35</v>
      </c>
      <c r="C53" s="61" t="s">
        <v>37</v>
      </c>
      <c r="D53" s="62" t="s">
        <v>36</v>
      </c>
      <c r="E53" s="62" t="str">
        <f>+CONCATENATE("Empieza en ",C12)</f>
        <v>Empieza en C</v>
      </c>
      <c r="F53" s="62" t="str">
        <f>+CONCATENATE("Empieza en ",C13)</f>
        <v>Empieza en B</v>
      </c>
      <c r="G53" s="62" t="str">
        <f>+CONCATENATE("Empieza en ",C14)</f>
        <v>Empieza en A</v>
      </c>
      <c r="H53" s="62" t="str">
        <f>+CONCATENATE("Empieza en ",C15)</f>
        <v>Empieza en D</v>
      </c>
      <c r="I53" s="67" t="str">
        <f>+CONCATENATE("Empieza en ",C16)</f>
        <v>Empieza en E</v>
      </c>
      <c r="J53" s="70" t="s">
        <v>41</v>
      </c>
      <c r="K53" s="71" t="s">
        <v>44</v>
      </c>
      <c r="L53" s="71" t="s">
        <v>45</v>
      </c>
      <c r="M53" s="71" t="s">
        <v>46</v>
      </c>
      <c r="N53" s="71" t="s">
        <v>47</v>
      </c>
      <c r="O53" s="71" t="s">
        <v>48</v>
      </c>
      <c r="P53" s="71" t="s">
        <v>40</v>
      </c>
      <c r="Q53" s="72" t="s">
        <v>41</v>
      </c>
      <c r="R53" s="70" t="s">
        <v>41</v>
      </c>
      <c r="S53" s="71" t="s">
        <v>44</v>
      </c>
      <c r="T53" s="71" t="s">
        <v>45</v>
      </c>
      <c r="U53" s="71" t="s">
        <v>46</v>
      </c>
      <c r="V53" s="71" t="s">
        <v>47</v>
      </c>
      <c r="W53" s="71" t="s">
        <v>48</v>
      </c>
      <c r="X53" s="71" t="s">
        <v>40</v>
      </c>
      <c r="Y53" s="72" t="s">
        <v>41</v>
      </c>
      <c r="Z53" s="31" t="s">
        <v>41</v>
      </c>
      <c r="AA53" s="32" t="s">
        <v>44</v>
      </c>
      <c r="AB53" s="32" t="s">
        <v>45</v>
      </c>
      <c r="AC53" s="32" t="s">
        <v>46</v>
      </c>
      <c r="AD53" s="32" t="s">
        <v>47</v>
      </c>
      <c r="AE53" s="32" t="s">
        <v>48</v>
      </c>
      <c r="AF53" s="32" t="s">
        <v>40</v>
      </c>
      <c r="AG53" s="33" t="s">
        <v>41</v>
      </c>
      <c r="AH53" s="31" t="s">
        <v>41</v>
      </c>
      <c r="AI53" s="32" t="s">
        <v>44</v>
      </c>
      <c r="AJ53" s="32" t="s">
        <v>45</v>
      </c>
      <c r="AK53" s="32" t="s">
        <v>46</v>
      </c>
      <c r="AL53" s="32" t="s">
        <v>47</v>
      </c>
      <c r="AM53" s="32" t="s">
        <v>48</v>
      </c>
      <c r="AN53" s="32" t="s">
        <v>40</v>
      </c>
      <c r="AO53" s="33" t="s">
        <v>41</v>
      </c>
      <c r="AP53" s="50" t="s">
        <v>41</v>
      </c>
      <c r="AQ53" s="51" t="s">
        <v>44</v>
      </c>
      <c r="AR53" s="51" t="s">
        <v>45</v>
      </c>
      <c r="AS53" s="51" t="s">
        <v>46</v>
      </c>
      <c r="AT53" s="51" t="s">
        <v>47</v>
      </c>
      <c r="AU53" s="51" t="s">
        <v>48</v>
      </c>
      <c r="AV53" s="51" t="s">
        <v>40</v>
      </c>
      <c r="AW53" s="52" t="s">
        <v>41</v>
      </c>
      <c r="AX53" s="50" t="s">
        <v>41</v>
      </c>
      <c r="AY53" s="51" t="s">
        <v>44</v>
      </c>
      <c r="AZ53" s="51" t="s">
        <v>45</v>
      </c>
      <c r="BA53" s="51" t="s">
        <v>46</v>
      </c>
      <c r="BB53" s="51" t="s">
        <v>47</v>
      </c>
      <c r="BC53" s="51" t="s">
        <v>48</v>
      </c>
      <c r="BD53" s="51" t="s">
        <v>40</v>
      </c>
      <c r="BE53" s="52" t="s">
        <v>41</v>
      </c>
      <c r="BF53" s="80" t="s">
        <v>41</v>
      </c>
      <c r="BG53" s="81" t="s">
        <v>44</v>
      </c>
      <c r="BH53" s="81" t="s">
        <v>45</v>
      </c>
      <c r="BI53" s="81" t="s">
        <v>46</v>
      </c>
      <c r="BJ53" s="81" t="s">
        <v>47</v>
      </c>
      <c r="BK53" s="81" t="s">
        <v>48</v>
      </c>
      <c r="BL53" s="81" t="s">
        <v>40</v>
      </c>
      <c r="BM53" s="82" t="s">
        <v>41</v>
      </c>
      <c r="BN53" s="80" t="s">
        <v>41</v>
      </c>
      <c r="BO53" s="81" t="s">
        <v>44</v>
      </c>
      <c r="BP53" s="81" t="s">
        <v>45</v>
      </c>
      <c r="BQ53" s="81" t="s">
        <v>46</v>
      </c>
      <c r="BR53" s="81" t="s">
        <v>47</v>
      </c>
      <c r="BS53" s="81" t="s">
        <v>48</v>
      </c>
      <c r="BT53" s="81" t="s">
        <v>40</v>
      </c>
      <c r="BU53" s="160" t="s">
        <v>41</v>
      </c>
      <c r="BV53" s="89" t="s">
        <v>40</v>
      </c>
      <c r="BW53" s="90" t="s">
        <v>40</v>
      </c>
      <c r="BX53" s="90" t="s">
        <v>40</v>
      </c>
      <c r="BY53" s="90" t="s">
        <v>40</v>
      </c>
      <c r="BZ53" s="90" t="s">
        <v>40</v>
      </c>
      <c r="CA53" s="90" t="s">
        <v>40</v>
      </c>
      <c r="CB53" s="94" t="s">
        <v>40</v>
      </c>
      <c r="CC53" s="163" t="s">
        <v>42</v>
      </c>
      <c r="CD53" s="164" t="s">
        <v>37</v>
      </c>
      <c r="CE53" s="164" t="s">
        <v>36</v>
      </c>
      <c r="CF53" s="165" t="s">
        <v>43</v>
      </c>
    </row>
    <row r="54" spans="2:84" x14ac:dyDescent="0.25">
      <c r="B54" s="63" t="str">
        <f>+IF(C54=$E$4,$B$4,IF(C54=$E$5,$B$5,IF(C54=$E$6,$B$6,IF(C54=$E$7,$B$7,IF(C54=$E$8,$B$8)))))</f>
        <v>A</v>
      </c>
      <c r="C54" s="64">
        <f>+MIN(E4:F8)</f>
        <v>1</v>
      </c>
      <c r="D54" s="64">
        <f>+IF(B54=$B$4,$C$4,IF(B54=$B$5,$C$5,IF(B54=$B$6,$C$6,IF(B54=$B$7,$C$7,IF(B54=$B$8,$C$8,"Revisar")))))</f>
        <v>3</v>
      </c>
      <c r="E54" s="64" t="str">
        <f>IF(B54=$C$12,"NO",IF(D54&lt;$F$12,"SI","NO"))</f>
        <v>SI</v>
      </c>
      <c r="F54" s="64" t="str">
        <f>IF(B54=$C$12,"NO",IF(AND(D54&lt;$F$13,E54&lt;&gt;"si"),"SI","NO"))</f>
        <v>NO</v>
      </c>
      <c r="G54" s="64" t="str">
        <f>IF(B54=$C$12,"NO",IF(AND(D54&lt;$F$14,E54&lt;&gt;"si",F54&lt;&gt;"SI"),"SI","NO"))</f>
        <v>NO</v>
      </c>
      <c r="H54" s="64" t="str">
        <f>IF(B54=$C$12,"NO",IF(AND(D54&lt;$F$15,E54&lt;&gt;"si",F54&lt;&gt;"SI",G54&lt;&gt;"si"),"SI","NO"))</f>
        <v>NO</v>
      </c>
      <c r="I54" s="68" t="str">
        <f>IF(B54=$C$12,"NO",IF(AND(D54&lt;$F$16,E54&lt;&gt;"si",F54&lt;&gt;"SI",G54&lt;&gt;"si",H54&lt;&gt;"SI"),"SI","NO"))</f>
        <v>NO</v>
      </c>
      <c r="J54" s="73">
        <f>+IF(E47="SI",C47,"NO")</f>
        <v>1</v>
      </c>
      <c r="K54" s="74">
        <f>IF(AND(J54&gt;0,J54&lt;&gt;"NO"),IF(B54=$B$4,$G$4,IF(B54=$B$5,$G$5,IF(B54=$B$6,$G$6,IF(B54=$B$7,$G$7,IF(B54=$B$8,$G$8))))),"NO")</f>
        <v>2</v>
      </c>
      <c r="L54" s="74">
        <f>+MIN(K54:K58)</f>
        <v>2</v>
      </c>
      <c r="M54" s="74">
        <f>+MIN(J54:J58)</f>
        <v>1</v>
      </c>
      <c r="N54" s="74">
        <f>IF(OR(IF(AND(L54=K54,OR(L54=K55,L54=K56,L54=K57,L54=K58)),M54,L54),IF(AND(L54=K55,OR(L54=K54,L54=K56,L54=K57,L54=K58)),M54,L54),IF(AND(L54=K56,OR(L54=K54,L54=K55,L54=K57,L54=K58)),M54,L54)),IF(AND(L54=K57,OR(L54=K54,L54=K55,L54=K56,L54=K58)),M54,L54),IF(AND(L54=K58,OR(L54=K54,L54=K55,L54=K56,L54=K57)),M54,L54))</f>
        <v>2</v>
      </c>
      <c r="O54" s="74" t="str">
        <f>+IF(AND(J54&gt;0,K54&gt;0,J54&lt;&gt;"NO"),IF(OR(J54=$N$54,K54=$N$54),B54,"NO"),"NO")</f>
        <v>A</v>
      </c>
      <c r="P54" s="74" t="str">
        <f>+IF(O54&lt;&gt;"NO",O54,IF(O55&lt;&gt;"NO",O55,IF(O56&lt;&gt;"NO",O56,IF(O57&lt;&gt;"NO",O57,IF(O58&lt;&gt;"NO",O58,"No")))))</f>
        <v>A</v>
      </c>
      <c r="Q54" s="75" t="str">
        <f>IF(B54=$B$38,"Ya salio",IF($P$54=B54,"Ya salio","Sigue"))</f>
        <v>Ya salio</v>
      </c>
      <c r="R54" s="73" t="str">
        <f>IF(Q54="ya salio","NO",IF(E54="SI",C54,"NO"))</f>
        <v>NO</v>
      </c>
      <c r="S54" s="74" t="str">
        <f>IF(AND(R54&gt;0,R54&lt;&gt;"NO"),IF(B54=$B$4,$G$4,IF(B54=$B$5,$G$5,IF(B54=$B$6,$G$6,IF(B54=$B$7,$G$7,IF(B54=$B$8,$G$8))))),"NO")</f>
        <v>NO</v>
      </c>
      <c r="T54" s="74">
        <f>+MIN(S54:S58)</f>
        <v>3</v>
      </c>
      <c r="U54" s="74">
        <f>+MIN(R54:R58)</f>
        <v>5</v>
      </c>
      <c r="V54" s="74">
        <f>IF(OR(IF(AND(T54=S54,OR(T54=S55,T54=S56,T54=S57,T54=S58)),U54,T54),IF(AND(T54=S55,OR(T54=S54,T54=S56,T54=S57,T54=S58)),U54,T54),IF(AND(T54=S56,OR(T54=S54,T54=S55,T54=S57,T54=S58)),U54,T54)),IF(AND(T54=S57,OR(T54=S54,T54=S55,T54=S56,T54=S58)),U54,T54),IF(AND(T54=S58,OR(T54=S54,T54=S55,T54=S56,T54=S57)),U54,T54))</f>
        <v>3</v>
      </c>
      <c r="W54" s="74" t="str">
        <f>+IF(AND(R54&gt;0,S54&gt;0,R54&lt;&gt;"NO"),IF(OR(R54=$V$54,S54=$V$54),B54,"NO"),"NO")</f>
        <v>NO</v>
      </c>
      <c r="X54" s="74" t="str">
        <f>+IF(W54&lt;&gt;"NO",W54,IF(W55&lt;&gt;"NO",W55,IF(W56&lt;&gt;"NO",W56,IF(W57&lt;&gt;"NO",W57,IF(W58&lt;&gt;"NO",W58,"No")))))</f>
        <v>B</v>
      </c>
      <c r="Y54" s="75" t="str">
        <f>+IF(OR(Q54="Ya salio",$X$54=B54,B54=$B$38),"Ya salio","Sigue")</f>
        <v>Ya salio</v>
      </c>
      <c r="Z54" s="34" t="str">
        <f>IF(OR(Q54="ya salio",Y54="Ya salio"),"NO",IF(F54="SI",C54,"NO"))</f>
        <v>NO</v>
      </c>
      <c r="AA54" s="30" t="str">
        <f>IF(AND(Z54&gt;0,Z54&lt;&gt;"NO"),IF(B54=$B$4,$G$4,IF(B54=$B$5,$G$5,IF(B54=$B$6,$G$6,IF(B54=$B$7,$G$7,IF(B54=$B$8,$G$8))))),"NO")</f>
        <v>NO</v>
      </c>
      <c r="AB54" s="30">
        <f>+MIN(AA54:AA58)</f>
        <v>1</v>
      </c>
      <c r="AC54" s="30">
        <f>+MIN(Z54:Z58)</f>
        <v>2</v>
      </c>
      <c r="AD54" s="30">
        <f>IF(OR(IF(AND(AB54=AA54,OR(AB54=AA55,AB54=AA56,AB54=AA57,AB54=AA58)),AC54,AB54),IF(AND(AB54=AA55,OR(AB54=AA54,AB54=AA56,AB54=AA57,AB54=AA58)),AC54,AB54),IF(AND(AB54=AA56,OR(AB54=AA54,AB54=AA55,AB54=AA57,AB54=AA58)),AC54,AB54)),IF(AND(AB54=AA57,OR(AB54=AA54,AB54=AA55,AB54=AA56,AB54=AA58)),AC54,AB54),IF(AND(AB54=AA58,OR(AB54=AA54,AB54=AA55,AB54=AA56,AB54=AA57)),AC54,AB54))</f>
        <v>1</v>
      </c>
      <c r="AE54" s="30" t="str">
        <f>+IF(AND(Z54&gt;0,AA54&gt;0,Z54&lt;&gt;"NO"),IF(OR(Z54=$AD$54,AA54=$AD$54),B54,"NO"),"NO")</f>
        <v>NO</v>
      </c>
      <c r="AF54" s="30" t="str">
        <f>+IF(AE54&lt;&gt;"NO",AE54,IF(AE55&lt;&gt;"NO",AE55,IF(AE56&lt;&gt;"NO",AE56,IF(AE57&lt;&gt;"NO",AE57,IF(AE58&lt;&gt;"NO",AE58,"No")))))</f>
        <v>D</v>
      </c>
      <c r="AG54" s="35" t="str">
        <f>+IF(OR(Q54="Ya salio",Y54="YA salio",$AF$54=B54,B54=$B$38),"Ya salio","Sigue")</f>
        <v>Ya salio</v>
      </c>
      <c r="AH54" s="34" t="str">
        <f>IF(OR(Q54="ya salio",Y54="Ya salio",AG54="Ya salio"),"NO",IF(F54="SI",C54,"NO"))</f>
        <v>NO</v>
      </c>
      <c r="AI54" s="30" t="str">
        <f>IF(AND(AH54&gt;0,AH54&lt;&gt;"NO"),IF(B54=$B$4,$G$4,IF(B54=$B$5,$G$5,IF(B54=$B$6,$G$6,IF(B54=$B$7,$G$7,IF(B54=$B$8,$G$8))))),"NO")</f>
        <v>NO</v>
      </c>
      <c r="AJ54" s="30">
        <f>+MIN(AI54:AI58)</f>
        <v>2</v>
      </c>
      <c r="AK54" s="30">
        <f>+MIN(AH54:AH58)</f>
        <v>2</v>
      </c>
      <c r="AL54" s="30">
        <f>IF(OR(IF(AND(AJ54=AI54,OR(AJ54=AI55,AJ54=AI56,AJ54=AI57,AJ54=AI58)),AK54,AJ54),IF(AND(AJ54=AI55,OR(AJ54=AI54,AJ54=AI56,AJ54=AI57,AJ54=AI58)),AK54,AJ54),IF(AND(AJ54=AI56,OR(AJ54=AI54,AJ54=AI55,AJ54=AI57,AJ54=AI58)),AK54,AJ54)),IF(AND(AJ54=AI57,OR(AJ54=AI54,AJ54=AI55,AJ54=AI56,AJ54=AI58)),AK54,AJ54),IF(AND(AJ54=AI58,OR(AJ54=AI54,AJ54=AI55,AJ54=AI56,AJ54=AI57)),AK54,AJ54))</f>
        <v>2</v>
      </c>
      <c r="AM54" s="30" t="str">
        <f>+IF(AND(AH54&gt;0,AI54&gt;0,AH54&lt;&gt;"NO"),IF(OR(AH54=$AL$54,AI54=$AL$54),B54,"NO"),"NO")</f>
        <v>NO</v>
      </c>
      <c r="AN54" s="30" t="str">
        <f>+IF(AM54&lt;&gt;"NO",AM54,IF(AM55&lt;&gt;"NO",AM55,IF(AM56&lt;&gt;"NO",AM56,IF(AM57&lt;&gt;"NO",AM57,IF(AM58&lt;&gt;"NO",AM58,"No")))))</f>
        <v>E</v>
      </c>
      <c r="AO54" s="35" t="str">
        <f>+IF(OR(Q54="Ya salio",Y54="Ya salio",AG54="Ya salio",$AN$54=B54,B54=$B$38),"Ya salio","Sigue")</f>
        <v>Ya salio</v>
      </c>
      <c r="AP54" s="53" t="str">
        <f>IF(OR(Q54="ya salio",Y54="Ya salio",AG54="Ya salio",AO54="Ya salio"),"NO",IF(G54="SI",C54,"NO"))</f>
        <v>NO</v>
      </c>
      <c r="AQ54" s="49" t="str">
        <f>IF(AND(AP54&gt;0,AP54&lt;&gt;"NO"),IF(B54=$B$4,$G$4,IF(B54=$B$5,$G$5,IF(B54=$B$6,$G$6,IF(B54=$B$7,$G$7,IF(B54=$B$8,$G$8))))),"NO")</f>
        <v>NO</v>
      </c>
      <c r="AR54" s="49">
        <f>+MIN(AQ54:AQ58)</f>
        <v>0</v>
      </c>
      <c r="AS54" s="49">
        <f>+MIN(AP54:AP58)</f>
        <v>0</v>
      </c>
      <c r="AT54" s="49">
        <f>IF(OR(IF(AND(AR54=AQ54,OR(AR54=AQ55,AR54=AQ56,AR54=AQ57,AR54=AQ58)),AS54,AR54),IF(AND(AR54=AQ55,OR(AR54=AQ54,AR54=AQ56,AR54=AQ57,AR54=AQ58)),AS54,AR54),IF(AND(AR54=AQ56,OR(AR54=AQ54,AR54=AQ55,AR54=AQ57,AR54=AQ58)),AS54,AR54)),IF(AND(AR54=AQ57,OR(AR54=AQ54,AR54=AQ55,AR54=AQ56,AR54=AQ58)),AS54,AR54),IF(AND(AR54=AQ58,OR(AR54=AQ54,AR54=AQ55,AR54=AQ56,AR54=AQ57)),AS54,AR54))</f>
        <v>0</v>
      </c>
      <c r="AU54" s="49" t="str">
        <f>+IF(AND(AP54&gt;0,AQ54&gt;0,AP54&lt;&gt;"NO"),IF(OR(AP54=$AT$54,AQ54=$AT$54),B54,"NO"),"NO")</f>
        <v>NO</v>
      </c>
      <c r="AV54" s="49" t="str">
        <f>+IF(AU54&lt;&gt;"NO",AU54,IF(AU55&lt;&gt;"NO",AU55,IF(AU56&lt;&gt;"NO",AU56,IF(AU57&lt;&gt;"NO",AU57,IF(AU58&lt;&gt;"NO",AU58,"No")))))</f>
        <v>No</v>
      </c>
      <c r="AW54" s="54" t="str">
        <f>+IF(OR(Q54="Ya salio",Y54="Ya salio",AG54="Ya salio",AO54="Ya salio",$AV$54=B54,B54=$B$38),"Ya salio","Sigue")</f>
        <v>Ya salio</v>
      </c>
      <c r="AX54" s="53" t="str">
        <f>IF(OR(Q54="ya salio",Y54="Ya salio",AG54="Ya salio",AO54="Ya salio",AW54="Ya salio"),"NO",IF(G54="SI",C54,"NO"))</f>
        <v>NO</v>
      </c>
      <c r="AY54" s="49" t="str">
        <f>IF(AND(AX54&gt;0,AX54&lt;&gt;"NO"),IF(B54=$B$4,$G$4,IF(B54=$B$5,$G$5,IF(B54=$B$6,$G$6,IF(B54=$B$7,$G$7,IF(B54=$B$8,$G$8))))),"NO")</f>
        <v>NO</v>
      </c>
      <c r="AZ54" s="49">
        <f>+MIN(AY54:AY58)</f>
        <v>0</v>
      </c>
      <c r="BA54" s="49">
        <f>+MIN(AX54:AX58)</f>
        <v>0</v>
      </c>
      <c r="BB54" s="49">
        <f>IF(OR(IF(AND(AZ54=AY54,OR(AZ54=AY55,AZ54=AY56,AZ54=AY57,AZ54=AY58)),BA54,AZ54),IF(AND(AZ54=AY55,OR(AZ54=AY54,AZ54=AY56,AZ54=AY57,AZ54=AY58)),BA54,AZ54),IF(AND(AZ54=AY56,OR(AZ54=AY54,AZ54=AY55,AZ54=AY57,AZ54=AY58)),BA54,AZ54)),IF(AND(AZ54=AY57,OR(AZ54=AY54,AZ54=AY55,AZ54=AY56,AZ54=AY58)),BA54,AZ54),IF(AND(AZ54=AY58,OR(AZ54=AY54,AZ54=AY55,AZ54=AY56,AZ54=AY57)),BA54,AZ54))</f>
        <v>0</v>
      </c>
      <c r="BC54" s="49" t="str">
        <f>+IF(AND(AX54&gt;0,AY54&gt;0,AX54&lt;&gt;"NO"),IF(OR(AX54=$BB$54,AY54=$BB$54),B54,"NO"),"NO")</f>
        <v>NO</v>
      </c>
      <c r="BD54" s="49" t="str">
        <f>+IF(BC54&lt;&gt;"NO",BC54,IF(BC55&lt;&gt;"NO",BC55,IF(BC56&lt;&gt;"NO",BC56,IF(BC57&lt;&gt;"NO",BC57,IF(BC58&lt;&gt;"NO",BC58,"No")))))</f>
        <v>No</v>
      </c>
      <c r="BE54" s="54" t="str">
        <f>+IF(OR(Q54="Ya salio",Y54="Ya salio",AG54="Ya salio",AO54="Ya salio",AW54="Ya salio",$BD$54=B54,B54=$B$38),"Ya salio","Sigue")</f>
        <v>Ya salio</v>
      </c>
      <c r="BF54" s="83" t="str">
        <f>IF(OR(Q54="ya salio",Y54="Ya salio",AG54="Ya salio",AO54="Ya salio",AW54="Ya salio",BE54="Ya salio"),"NO",IF(H54="SI",C54,"NO"))</f>
        <v>NO</v>
      </c>
      <c r="BG54" s="79" t="str">
        <f>IF(AND(BF54&gt;0,BF54&lt;&gt;"NO"),IF(B54=$B$4,$G$4,IF(B54=$B$5,$G$5,IF(B54=$B$6,$G$6,IF(B54=$B$7,$G$7,IF(B54=$B$8,$G$8))))),"NO")</f>
        <v>NO</v>
      </c>
      <c r="BH54" s="79">
        <f>+MIN(BG54:BG58)</f>
        <v>0</v>
      </c>
      <c r="BI54" s="79">
        <f>+MIN(BF54:BF58)</f>
        <v>0</v>
      </c>
      <c r="BJ54" s="79">
        <f>IF(OR(IF(AND(BH54=BG54,OR(BH54=BG55,BH54=BG56,BH54=BG57,BH54=BG58)),BI54,BH54),IF(AND(BH54=BG55,OR(BH54=BG54,BH54=BG56,BH54=BG57,BH54=BG58)),BI54,BH54),IF(AND(BH54=BG56,OR(BH54=BG54,BH54=BG55,BH54=BG57,BH54=BG58)),BI54,BH54)),IF(AND(BH54=BG57,OR(BH54=BG54,BH54=BG55,BH54=BG56,BH54=BG58)),BI54,BH54),IF(AND(BH54=BG58,OR(BH54=BG54,BH54=BG55,BH54=BG56,BH54=BG57)),BI54,BH54))</f>
        <v>0</v>
      </c>
      <c r="BK54" s="79" t="str">
        <f>+IF(AND(BF54&gt;0,BG54&gt;0,BF54&lt;&gt;"NO"),IF(OR(BF54=$BJ$54,BG54=$BJ$54),B54,"NO"),"NO")</f>
        <v>NO</v>
      </c>
      <c r="BL54" s="79" t="str">
        <f>+IF(BK54&lt;&gt;"NO",BK54,IF(BK55&lt;&gt;"NO",BK55,IF(BK56&lt;&gt;"NO",BK56,IF(BK57&lt;&gt;"NO",BK57,IF(BK58&lt;&gt;"NO",BK58,"No")))))</f>
        <v>No</v>
      </c>
      <c r="BM54" s="84" t="str">
        <f>+IF(OR(Q54="Ya salio",Y54="Ya salio",AG54="Ya salio",AO54="Ya salio",AW54="Ya salio",BE54="Ya salio",$BL$54=B54,B54=$B$38),"Ya salio","Sigue")</f>
        <v>Ya salio</v>
      </c>
      <c r="BN54" s="83" t="str">
        <f>IF(OR(Q54="ya salio",Y54="Ya salio",AG54="Ya salio",AO54="Ya salio",AW54="Ya salio",BE54="Ya salio",BM54="Ya salio"),"NO",IF(H54="SI",C54,"NO"))</f>
        <v>NO</v>
      </c>
      <c r="BO54" s="79" t="str">
        <f>IF(AND(BN54&gt;0,BN54&lt;&gt;"NO"),IF(B54=$B$4,$G$4,IF(B54=$B$5,$G$5,IF(B54=$B$6,$G$6,IF(B54=$B$7,$G$7,IF(B54=$B$8,$G$8))))),"NO")</f>
        <v>NO</v>
      </c>
      <c r="BP54" s="79">
        <f>+MIN(BO54:BO58)</f>
        <v>0</v>
      </c>
      <c r="BQ54" s="79">
        <f>+MIN(BN54:BN58)</f>
        <v>0</v>
      </c>
      <c r="BR54" s="79">
        <f>IF(OR(IF(AND(BP54=BO54,OR(BP54=BO55,BP54=BO56,BP54=BO57,BP54=BO58)),BQ54,BP54),IF(AND(BP54=BO55,OR(BP54=BO54,BP54=BO56,BP54=BO57,BP54=BO58)),BQ54,BP54),IF(AND(BP54=BO56,OR(BP54=BO54,BP54=BO55,BP54=BO57,BP54=BO58)),BQ54,BP54)),IF(AND(BP54=BO57,OR(BP54=BO54,BP54=BO55,BP54=BO56,BP54=BO58)),BQ54,BP54),IF(AND(BP54=BO58,OR(BP54=BO54,BP54=BO55,BP54=BO56,BP54=BO57)),BQ54,BP54))</f>
        <v>0</v>
      </c>
      <c r="BS54" s="79" t="str">
        <f>+IF(AND(BN54&gt;0,BO54&gt;0,BN54&lt;&gt;"NO"),IF(OR(BN54=$BR$54,BO54=$BR$54),J54,"NO"),"NO")</f>
        <v>NO</v>
      </c>
      <c r="BT54" s="79" t="str">
        <f>+IF(BS54&lt;&gt;"NO",BS54,IF(BS55&lt;&gt;"NO",BS55,IF(BS56&lt;&gt;"NO",BS56,IF(BS57&lt;&gt;"NO",BS57,IF(BS58&lt;&gt;"NO",BS58,"No")))))</f>
        <v>No</v>
      </c>
      <c r="BU54" s="161" t="str">
        <f>+IF(OR(Y54="Ya salio",AG54="Ya salio",AO54="Ya salio",AW54="Ya salio",BE54="Ya salio",BM54="Ya salio",$BL$54=J54,J54=$B$38),"Ya salio","Sigue")</f>
        <v>Ya salio</v>
      </c>
      <c r="BV54" s="91" t="str">
        <f>+IF(P54="No",IF(X54="no",AF54,X54),P54)</f>
        <v>A</v>
      </c>
      <c r="BW54" s="88" t="str">
        <f>+IF(X54="No",IF(AF54="no",AN54,AF54),X54)</f>
        <v>B</v>
      </c>
      <c r="BX54" s="88" t="str">
        <f>+IF(AF54="No",IF(AN54="no",AV54,AN54),AF54)</f>
        <v>D</v>
      </c>
      <c r="BY54" s="88" t="str">
        <f>+IF(AN54="No",IF(AV54="no",BD54,AV54),AN54)</f>
        <v>E</v>
      </c>
      <c r="BZ54" s="88" t="str">
        <f>+IF(AV54="No",IF(BD54="no",BK54,BD54),AV54)</f>
        <v>NO</v>
      </c>
      <c r="CA54" s="88" t="str">
        <f>+IF(BD54="No",IF(BL54="no","NO",BL54),BD54)</f>
        <v>NO</v>
      </c>
      <c r="CB54" s="138" t="str">
        <f>+BT54</f>
        <v>No</v>
      </c>
      <c r="CC54" s="166" t="str">
        <f>+B38</f>
        <v>C</v>
      </c>
      <c r="CD54" s="167">
        <f>+IF(CC54=$B$54,$C$54,IF(CC54=$B$55,$C$55,IF(CC54=$B$56,$C$56,IF(CC54=$B$57,$C$57,IF(CC54=$B$58,$C$58,"Revisar")))))</f>
        <v>4</v>
      </c>
      <c r="CE54" s="167">
        <f>+IF(CC54=$C$12,$D$12,IF(CC54=$C$13,$D$13,IF(CC54=$C$14,$D$14,IF(CC54=$C$15,$D$15,IF(CC54=$C$16,$D$16)))))</f>
        <v>0</v>
      </c>
      <c r="CF54" s="168">
        <f>+CE54+CD54</f>
        <v>4</v>
      </c>
    </row>
    <row r="55" spans="2:84" x14ac:dyDescent="0.25">
      <c r="B55" s="63" t="str">
        <f>+IF(C55=$E$4,$B$4,IF(C55=$E$5,$B$5,IF(C55=$E$6,$B$6,IF(C55=$E$7,$B$7,IF(C55=$E$8,$B$8)))))</f>
        <v>E</v>
      </c>
      <c r="C55" s="64">
        <f>+IF($E$4=C54,MIN($E$5:$F$8),IF($E$5=C54,MIN($E$4,$E$6:$F$8),IF($E$6=C54,MIN($E$4:$F$5,$E$7:$F$8),IF($E$7=C54,MIN($E$4:$F$6,$E$8),IF($E$8=C54,MIN($E$4:$F$7),"revisar")))))</f>
        <v>2</v>
      </c>
      <c r="D55" s="64">
        <f>+IF(B55=$B$4,$C$4,IF(B55=$B$5,$C$5,IF(B55=$B$6,$C$6,IF(B55=$B$7,$C$7,IF(B55=$B$8,$C$8,"Revisar")))))</f>
        <v>7</v>
      </c>
      <c r="E55" s="64" t="str">
        <f t="shared" ref="E55:E58" si="42">IF(B55=$C$12,"NO",IF(D55&lt;$F$12,"SI","NO"))</f>
        <v>NO</v>
      </c>
      <c r="F55" s="64" t="str">
        <f t="shared" ref="F55:F58" si="43">IF(B55=$C$12,"NO",IF(AND(D55&lt;$F$13,E55&lt;&gt;"si"),"SI","NO"))</f>
        <v>SI</v>
      </c>
      <c r="G55" s="64" t="str">
        <f t="shared" ref="G55:G58" si="44">IF(B55=$C$12,"NO",IF(AND(D55&lt;$F$14,E55&lt;&gt;"si",F55&lt;&gt;"SI"),"SI","NO"))</f>
        <v>NO</v>
      </c>
      <c r="H55" s="64" t="str">
        <f>IF(B55=$C$12,"NO",IF(AND(D55&lt;$F$15,E55&lt;&gt;"si",F55&lt;&gt;"SI",G55&lt;&gt;"si"),"SI","NO"))</f>
        <v>NO</v>
      </c>
      <c r="I55" s="68" t="str">
        <f t="shared" ref="I55:I58" si="45">IF(B55=$C$12,"NO",IF(AND(D55&lt;$F$16,E55&lt;&gt;"si",F55&lt;&gt;"SI",G55&lt;&gt;"si",H55&lt;&gt;"SI"),"SI","NO"))</f>
        <v>NO</v>
      </c>
      <c r="J55" s="73" t="str">
        <f t="shared" ref="J55:J58" si="46">+IF(E48="SI",C48,"NO")</f>
        <v>NO</v>
      </c>
      <c r="K55" s="74" t="str">
        <f>IF(AND(J55&gt;0,J55&lt;&gt;"NO"),IF(B55=$B$4,$G$4,IF(B55=$B$5,$G$5,IF(B55=$B$6,$G$6,IF(B55=$B$7,$G$7,IF(B55=$B$8,$G$8))))),"NO")</f>
        <v>NO</v>
      </c>
      <c r="L55" s="74"/>
      <c r="M55" s="74"/>
      <c r="N55" s="74"/>
      <c r="O55" s="74" t="str">
        <f t="shared" ref="O55:O58" si="47">+IF(AND(J55&gt;0,K55&gt;0,J55&lt;&gt;"NO"),IF(OR(J55=$N$54,K55=$N$54),B55,"NO"),"NO")</f>
        <v>NO</v>
      </c>
      <c r="P55" s="74"/>
      <c r="Q55" s="75" t="str">
        <f t="shared" ref="Q55:Q58" si="48">IF(B55=$B$38,"Ya salio",IF($P$54=B55,"Ya salio","Sigue"))</f>
        <v>Sigue</v>
      </c>
      <c r="R55" s="73" t="str">
        <f t="shared" ref="R55:R58" si="49">IF(Q55="ya salio","NO",IF(E55="SI",C55,"NO"))</f>
        <v>NO</v>
      </c>
      <c r="S55" s="74" t="str">
        <f t="shared" ref="S55:S58" si="50">IF(AND(R55&gt;0,R55&lt;&gt;"NO"),IF(B55=$B$4,$G$4,IF(B55=$B$5,$G$5,IF(B55=$B$6,$G$6,IF(B55=$B$7,$G$7,IF(B55=$B$8,$G$8))))),"NO")</f>
        <v>NO</v>
      </c>
      <c r="T55" s="74"/>
      <c r="U55" s="74"/>
      <c r="V55" s="74"/>
      <c r="W55" s="74" t="str">
        <f t="shared" ref="W55:W58" si="51">+IF(AND(R55&gt;0,S55&gt;0,R55&lt;&gt;"NO"),IF(OR(R55=$V$54,S55=$V$54),B55,"NO"),"NO")</f>
        <v>NO</v>
      </c>
      <c r="X55" s="74"/>
      <c r="Y55" s="75" t="str">
        <f>+IF(OR(Q55="Ya salio",$X$54=B55,B55=$B$38),"Ya salio","Sigue")</f>
        <v>Sigue</v>
      </c>
      <c r="Z55" s="34">
        <f t="shared" ref="Z55:Z58" si="52">IF(OR(Q55="ya salio",Y55="Ya salio"),"NO",IF(F55="SI",C55,"NO"))</f>
        <v>2</v>
      </c>
      <c r="AA55" s="30">
        <f t="shared" ref="AA55:AA58" si="53">IF(AND(Z55&gt;0,Z55&lt;&gt;"NO"),IF(B55=$B$4,$G$4,IF(B55=$B$5,$G$5,IF(B55=$B$6,$G$6,IF(B55=$B$7,$G$7,IF(B55=$B$8,$G$8))))),"NO")</f>
        <v>2</v>
      </c>
      <c r="AB55" s="30"/>
      <c r="AC55" s="30"/>
      <c r="AD55" s="30"/>
      <c r="AE55" s="30" t="str">
        <f t="shared" ref="AE55:AE58" si="54">+IF(AND(Z55&gt;0,AA55&gt;0,Z55&lt;&gt;"NO"),IF(OR(Z55=$AD$54,AA55=$AD$54),B55,"NO"),"NO")</f>
        <v>NO</v>
      </c>
      <c r="AF55" s="30"/>
      <c r="AG55" s="35" t="str">
        <f>+IF(OR(Q55="Ya salio",Y55="YA salio",$AF$54=B55,B55=$B$38),"Ya salio","Sigue")</f>
        <v>Sigue</v>
      </c>
      <c r="AH55" s="34">
        <f t="shared" ref="AH55:AH58" si="55">IF(OR(Q55="ya salio",Y55="Ya salio",AG55="Ya salio"),"NO",IF(F55="SI",C55,"NO"))</f>
        <v>2</v>
      </c>
      <c r="AI55" s="30">
        <f t="shared" ref="AI55:AI58" si="56">IF(AND(AH55&gt;0,AH55&lt;&gt;"NO"),IF(B55=$B$4,$G$4,IF(B55=$B$5,$G$5,IF(B55=$B$6,$G$6,IF(B55=$B$7,$G$7,IF(B55=$B$8,$G$8))))),"NO")</f>
        <v>2</v>
      </c>
      <c r="AJ55" s="30"/>
      <c r="AK55" s="30"/>
      <c r="AL55" s="30"/>
      <c r="AM55" s="30" t="str">
        <f t="shared" ref="AM55:AM58" si="57">+IF(AND(AH55&gt;0,AI55&gt;0,AH55&lt;&gt;"NO"),IF(OR(AH55=$AL$54,AI55=$AL$54),B55,"NO"),"NO")</f>
        <v>E</v>
      </c>
      <c r="AN55" s="30"/>
      <c r="AO55" s="35" t="str">
        <f t="shared" ref="AO55:AO58" si="58">+IF(OR(Q55="Ya salio",Y55="Ya salio",AG55="Ya salio",$AN$54=B55,B55=$B$38),"Ya salio","Sigue")</f>
        <v>Ya salio</v>
      </c>
      <c r="AP55" s="53" t="str">
        <f t="shared" ref="AP55:AP58" si="59">IF(OR(Q55="ya salio",Y55="Ya salio",AG55="Ya salio",AO55="Ya salio"),"NO",IF(G55="SI",C55,"NO"))</f>
        <v>NO</v>
      </c>
      <c r="AQ55" s="49" t="str">
        <f t="shared" ref="AQ55:AQ58" si="60">IF(AND(AP55&gt;0,AP55&lt;&gt;"NO"),IF(B55=$B$4,$G$4,IF(B55=$B$5,$G$5,IF(B55=$B$6,$G$6,IF(B55=$B$7,$G$7,IF(B55=$B$8,$G$8))))),"NO")</f>
        <v>NO</v>
      </c>
      <c r="AR55" s="49"/>
      <c r="AS55" s="49"/>
      <c r="AT55" s="49"/>
      <c r="AU55" s="49" t="str">
        <f t="shared" ref="AU55:AU58" si="61">+IF(AND(AP55&gt;0,AQ55&gt;0,AP55&lt;&gt;"NO"),IF(OR(AP55=$AT$54,AQ55=$AT$54),B55,"NO"),"NO")</f>
        <v>NO</v>
      </c>
      <c r="AV55" s="49"/>
      <c r="AW55" s="54" t="str">
        <f t="shared" ref="AW55:AW58" si="62">+IF(OR(Q55="Ya salio",Y55="Ya salio",AG55="Ya salio",AO55="Ya salio",$AV$54=B55,B55=$B$38),"Ya salio","Sigue")</f>
        <v>Ya salio</v>
      </c>
      <c r="AX55" s="53" t="str">
        <f t="shared" ref="AX55:AX58" si="63">IF(OR(Q55="ya salio",Y55="Ya salio",AG55="Ya salio",AO55="Ya salio",AW55="Ya salio"),"NO",IF(G55="SI",C55,"NO"))</f>
        <v>NO</v>
      </c>
      <c r="AY55" s="49" t="str">
        <f t="shared" ref="AY55:AY58" si="64">IF(AND(AX55&gt;0,AX55&lt;&gt;"NO"),IF(B55=$B$4,$G$4,IF(B55=$B$5,$G$5,IF(B55=$B$6,$G$6,IF(B55=$B$7,$G$7,IF(B55=$B$8,$G$8))))),"NO")</f>
        <v>NO</v>
      </c>
      <c r="AZ55" s="49"/>
      <c r="BA55" s="49"/>
      <c r="BB55" s="49"/>
      <c r="BC55" s="49" t="str">
        <f t="shared" ref="BC55:BC58" si="65">+IF(AND(AX55&gt;0,AY55&gt;0,AX55&lt;&gt;"NO"),IF(OR(AX55=$BB$54,AY55=$BB$54),B55,"NO"),"NO")</f>
        <v>NO</v>
      </c>
      <c r="BD55" s="49"/>
      <c r="BE55" s="54" t="str">
        <f t="shared" ref="BE55:BE58" si="66">+IF(OR(Q55="Ya salio",Y55="Ya salio",AG55="Ya salio",AO55="Ya salio",AW55="Ya salio",$BD$54=B55,B55=$B$38),"Ya salio","Sigue")</f>
        <v>Ya salio</v>
      </c>
      <c r="BF55" s="83" t="str">
        <f t="shared" ref="BF55:BF58" si="67">IF(OR(Q55="ya salio",Y55="Ya salio",AG55="Ya salio",AO55="Ya salio",AW55="Ya salio",BE55="Ya salio"),"NO",IF(H55="SI",C55,"NO"))</f>
        <v>NO</v>
      </c>
      <c r="BG55" s="79" t="str">
        <f t="shared" ref="BG55:BG58" si="68">IF(AND(BF55&gt;0,BF55&lt;&gt;"NO"),IF(B55=$B$4,$G$4,IF(B55=$B$5,$G$5,IF(B55=$B$6,$G$6,IF(B55=$B$7,$G$7,IF(B55=$B$8,$G$8))))),"NO")</f>
        <v>NO</v>
      </c>
      <c r="BH55" s="79"/>
      <c r="BI55" s="79"/>
      <c r="BJ55" s="79"/>
      <c r="BK55" s="79" t="str">
        <f t="shared" ref="BK55:BK58" si="69">+IF(AND(BF55&gt;0,BG55&gt;0,BF55&lt;&gt;"NO"),IF(OR(BF55=$BJ$54,BG55=$BJ$54),B55,"NO"),"NO")</f>
        <v>NO</v>
      </c>
      <c r="BL55" s="79"/>
      <c r="BM55" s="84" t="str">
        <f t="shared" ref="BM55:BM58" si="70">+IF(OR(Q55="Ya salio",Y55="Ya salio",AG55="Ya salio",AO55="Ya salio",AW55="Ya salio",BE55="Ya salio",$BL$54=B55,B55=$B$38),"Ya salio","Sigue")</f>
        <v>Ya salio</v>
      </c>
      <c r="BN55" s="83" t="str">
        <f t="shared" ref="BN55:BN58" si="71">IF(OR(Q55="ya salio",Y55="Ya salio",AG55="Ya salio",AO55="Ya salio",AW55="Ya salio",BE55="Ya salio",BM55="Ya salio"),"NO",IF(H55="SI",C55,"NO"))</f>
        <v>NO</v>
      </c>
      <c r="BO55" s="79" t="str">
        <f t="shared" ref="BO55:BO58" si="72">IF(AND(BN55&gt;0,BN55&lt;&gt;"NO"),IF(B55=$B$4,$G$4,IF(B55=$B$5,$G$5,IF(B55=$B$6,$G$6,IF(B55=$B$7,$G$7,IF(B55=$B$8,$G$8))))),"NO")</f>
        <v>NO</v>
      </c>
      <c r="BP55" s="79"/>
      <c r="BQ55" s="79"/>
      <c r="BR55" s="79"/>
      <c r="BS55" s="79" t="str">
        <f t="shared" ref="BS55:BS58" si="73">+IF(AND(BN55&gt;0,BO55&gt;0,BN55&lt;&gt;"NO"),IF(OR(BN55=$BR$54,BO55=$BR$54),J55,"NO"),"NO")</f>
        <v>NO</v>
      </c>
      <c r="BT55" s="79"/>
      <c r="BU55" s="161" t="str">
        <f t="shared" ref="BU55:BU58" si="74">+IF(OR(Y55="Ya salio",AG55="Ya salio",AO55="Ya salio",AW55="Ya salio",BE55="Ya salio",BM55="Ya salio",$BL$54=J55,J55=$B$38),"Ya salio","Sigue")</f>
        <v>Ya salio</v>
      </c>
      <c r="BV55" s="91" t="str">
        <f>+BV54</f>
        <v>A</v>
      </c>
      <c r="BW55" s="88" t="str">
        <f t="shared" ref="BW55:BY56" si="75">+IF(BW54=BV54,BX54,BW54)</f>
        <v>B</v>
      </c>
      <c r="BX55" s="88" t="str">
        <f t="shared" si="75"/>
        <v>D</v>
      </c>
      <c r="BY55" s="88" t="str">
        <f t="shared" si="75"/>
        <v>E</v>
      </c>
      <c r="BZ55" s="88" t="str">
        <f>+IF(BZ54=BY54,CA54,BZ54)</f>
        <v>NO</v>
      </c>
      <c r="CA55" s="88" t="str">
        <f>+IF(CA54=BZ54,CB54,CA54)</f>
        <v>No</v>
      </c>
      <c r="CB55" s="138"/>
      <c r="CC55" s="140" t="str">
        <f>+IF(BV58="No",BW58,BV58)</f>
        <v>A</v>
      </c>
      <c r="CD55" s="141">
        <f>+IF(CC55=$B$54,$C$54,IF(CC55=$B$55,$C$55,IF(CC55=$B$56,$C$56,IF(CC55=$B$57,$C$57,IF(CC55=$B$58,$C$58,"Revisar")))))</f>
        <v>1</v>
      </c>
      <c r="CE55" s="141">
        <f t="shared" ref="CE55:CE58" si="76">+IF(CC55=$C$12,$D$12,IF(CC55=$C$13,$D$13,IF(CC55=$C$14,$D$14,IF(CC55=$C$15,$D$15,IF(CC55=$C$16,$D$16)))))</f>
        <v>3</v>
      </c>
      <c r="CF55" s="142">
        <f>+CD54+CD55</f>
        <v>5</v>
      </c>
    </row>
    <row r="56" spans="2:84" x14ac:dyDescent="0.25">
      <c r="B56" s="63" t="str">
        <f t="shared" ref="B56:B58" si="77">+IF(C56=$E$4,$B$4,IF(C56=$E$5,$B$5,IF(C56=$E$6,$B$6,IF(C56=$E$7,$B$7,IF(C56=$E$8,$B$8)))))</f>
        <v>D</v>
      </c>
      <c r="C56" s="64">
        <f>+IF(AND(E4&lt;&gt;C55,E4&lt;&gt;C54,E4&lt;&gt;C58,E4&lt;&gt;C57),E4,IF(AND(E5&lt;&gt;C55,E5&lt;&gt;C54,E5&lt;&gt;C58,E5&lt;&gt;C57),E5,IF(AND(E6&lt;&gt;C55,E6&lt;&gt;C54,E6&lt;&gt;C58,E6&lt;&gt;C57),E6,IF(AND(E7&lt;&gt;C55,E7&lt;&gt;C54,E7&lt;&gt;C58,E7&lt;&gt;C57),E7,IF(AND(E8&lt;&gt;C55,E8&lt;&gt;C54,E8&lt;&gt;C58,E8&lt;&gt;C57),E8,"revisar")))))</f>
        <v>3</v>
      </c>
      <c r="D56" s="64">
        <f>+IF(B56=$B$4,$C$4,IF(B56=$B$5,$C$5,IF(B56=$B$6,$C$6,IF(B56=$B$7,$C$7,IF(B56=$B$8,$C$8,"Revisar")))))</f>
        <v>5</v>
      </c>
      <c r="E56" s="64" t="str">
        <f t="shared" si="42"/>
        <v>NO</v>
      </c>
      <c r="F56" s="64" t="str">
        <f t="shared" si="43"/>
        <v>SI</v>
      </c>
      <c r="G56" s="64" t="str">
        <f t="shared" si="44"/>
        <v>NO</v>
      </c>
      <c r="H56" s="64" t="str">
        <f>IF(B56=$C$12,"NO",IF(AND(D56&lt;$F$15,E56&lt;&gt;"si",F56&lt;&gt;"SI",G56&lt;&gt;"si"),"SI","NO"))</f>
        <v>NO</v>
      </c>
      <c r="I56" s="68" t="str">
        <f t="shared" si="45"/>
        <v>NO</v>
      </c>
      <c r="J56" s="73" t="str">
        <f t="shared" si="46"/>
        <v>NO</v>
      </c>
      <c r="K56" s="74" t="str">
        <f>IF(AND(J56&gt;0,J56&lt;&gt;"NO"),IF(B56=$B$4,$G$4,IF(B56=$B$5,$G$5,IF(B56=$B$6,$G$6,IF(B56=$B$7,$G$7,IF(B56=$B$8,$G$8))))),"NO")</f>
        <v>NO</v>
      </c>
      <c r="L56" s="74"/>
      <c r="M56" s="74"/>
      <c r="N56" s="74"/>
      <c r="O56" s="74" t="str">
        <f t="shared" si="47"/>
        <v>NO</v>
      </c>
      <c r="P56" s="74"/>
      <c r="Q56" s="75" t="str">
        <f t="shared" si="48"/>
        <v>Sigue</v>
      </c>
      <c r="R56" s="73" t="str">
        <f t="shared" si="49"/>
        <v>NO</v>
      </c>
      <c r="S56" s="74" t="str">
        <f t="shared" si="50"/>
        <v>NO</v>
      </c>
      <c r="T56" s="74"/>
      <c r="U56" s="74"/>
      <c r="V56" s="74"/>
      <c r="W56" s="74" t="str">
        <f t="shared" si="51"/>
        <v>NO</v>
      </c>
      <c r="X56" s="74"/>
      <c r="Y56" s="75" t="str">
        <f>+IF(OR(Q56="Ya salio",$X$54=B56,B56=$B$38),"Ya salio","Sigue")</f>
        <v>Sigue</v>
      </c>
      <c r="Z56" s="34">
        <f t="shared" si="52"/>
        <v>3</v>
      </c>
      <c r="AA56" s="30">
        <f t="shared" si="53"/>
        <v>1</v>
      </c>
      <c r="AB56" s="30"/>
      <c r="AC56" s="30"/>
      <c r="AD56" s="30"/>
      <c r="AE56" s="30" t="str">
        <f t="shared" si="54"/>
        <v>D</v>
      </c>
      <c r="AF56" s="30"/>
      <c r="AG56" s="35" t="str">
        <f>+IF(OR(Q56="Ya salio",Y56="YA salio",$AF$54=B56,B56=$B$38),"Ya salio","Sigue")</f>
        <v>Ya salio</v>
      </c>
      <c r="AH56" s="34" t="str">
        <f t="shared" si="55"/>
        <v>NO</v>
      </c>
      <c r="AI56" s="30" t="str">
        <f t="shared" si="56"/>
        <v>NO</v>
      </c>
      <c r="AJ56" s="30"/>
      <c r="AK56" s="30"/>
      <c r="AL56" s="30"/>
      <c r="AM56" s="30" t="str">
        <f t="shared" si="57"/>
        <v>NO</v>
      </c>
      <c r="AN56" s="30"/>
      <c r="AO56" s="35" t="str">
        <f t="shared" si="58"/>
        <v>Ya salio</v>
      </c>
      <c r="AP56" s="53" t="str">
        <f t="shared" si="59"/>
        <v>NO</v>
      </c>
      <c r="AQ56" s="49" t="str">
        <f t="shared" si="60"/>
        <v>NO</v>
      </c>
      <c r="AR56" s="49"/>
      <c r="AS56" s="49"/>
      <c r="AT56" s="49"/>
      <c r="AU56" s="49" t="str">
        <f t="shared" si="61"/>
        <v>NO</v>
      </c>
      <c r="AV56" s="49"/>
      <c r="AW56" s="54" t="str">
        <f t="shared" si="62"/>
        <v>Ya salio</v>
      </c>
      <c r="AX56" s="53" t="str">
        <f t="shared" si="63"/>
        <v>NO</v>
      </c>
      <c r="AY56" s="49" t="str">
        <f t="shared" si="64"/>
        <v>NO</v>
      </c>
      <c r="AZ56" s="49"/>
      <c r="BA56" s="49"/>
      <c r="BB56" s="49"/>
      <c r="BC56" s="49" t="str">
        <f t="shared" si="65"/>
        <v>NO</v>
      </c>
      <c r="BD56" s="49"/>
      <c r="BE56" s="54" t="str">
        <f t="shared" si="66"/>
        <v>Ya salio</v>
      </c>
      <c r="BF56" s="83" t="str">
        <f t="shared" si="67"/>
        <v>NO</v>
      </c>
      <c r="BG56" s="79" t="str">
        <f t="shared" si="68"/>
        <v>NO</v>
      </c>
      <c r="BH56" s="79"/>
      <c r="BI56" s="79"/>
      <c r="BJ56" s="79"/>
      <c r="BK56" s="79" t="str">
        <f t="shared" si="69"/>
        <v>NO</v>
      </c>
      <c r="BL56" s="79"/>
      <c r="BM56" s="84" t="str">
        <f t="shared" si="70"/>
        <v>Ya salio</v>
      </c>
      <c r="BN56" s="83" t="str">
        <f t="shared" si="71"/>
        <v>NO</v>
      </c>
      <c r="BO56" s="79" t="str">
        <f t="shared" si="72"/>
        <v>NO</v>
      </c>
      <c r="BP56" s="79"/>
      <c r="BQ56" s="79"/>
      <c r="BR56" s="79"/>
      <c r="BS56" s="79" t="str">
        <f t="shared" si="73"/>
        <v>NO</v>
      </c>
      <c r="BT56" s="79"/>
      <c r="BU56" s="161" t="str">
        <f t="shared" si="74"/>
        <v>Ya salio</v>
      </c>
      <c r="BV56" s="91" t="str">
        <f>+BV55</f>
        <v>A</v>
      </c>
      <c r="BW56" s="88" t="str">
        <f t="shared" si="75"/>
        <v>B</v>
      </c>
      <c r="BX56" s="88" t="str">
        <f t="shared" si="75"/>
        <v>D</v>
      </c>
      <c r="BY56" s="88" t="str">
        <f t="shared" si="75"/>
        <v>E</v>
      </c>
      <c r="BZ56" s="88" t="str">
        <f>+IF(BZ55=BY55,CA55,BZ55)</f>
        <v>NO</v>
      </c>
      <c r="CA56" s="88"/>
      <c r="CB56" s="138"/>
      <c r="CC56" s="140" t="str">
        <f>+IF(BW58="no",BX58,BW58)</f>
        <v>B</v>
      </c>
      <c r="CD56" s="141">
        <f>+IF(CC56=$B$54,$C$54,IF(CC56=$B$55,$C$55,IF(CC56=$B$56,$C$56,IF(CC56=$B$57,$C$57,IF(CC56=$B$58,$C$58,"Revisar")))))</f>
        <v>5</v>
      </c>
      <c r="CE56" s="141">
        <f t="shared" si="76"/>
        <v>2</v>
      </c>
      <c r="CF56" s="142">
        <f>+CD56+CD55+CD54</f>
        <v>10</v>
      </c>
    </row>
    <row r="57" spans="2:84" x14ac:dyDescent="0.25">
      <c r="B57" s="63" t="str">
        <f t="shared" si="77"/>
        <v>C</v>
      </c>
      <c r="C57" s="64">
        <f>+IF(E4=C51,MAX(E5:F8),IF(E5=C51,MAX(E4,E6:F8),IF(E6=C51,MAX(E4:F5,E7:F8),IF(E7=C51,MAX(E4:F6,E8),IF(E8=C51,MAX(E4:F7),"Revisar")))))</f>
        <v>4</v>
      </c>
      <c r="D57" s="64">
        <f>+IF(B57=$B$4,$C$4,IF(B57=$B$5,$C$5,IF(B57=$B$6,$C$6,IF(B57=$B$7,$C$7,IF(B57=$B$8,$C$8,"Revisar")))))</f>
        <v>0</v>
      </c>
      <c r="E57" s="64" t="str">
        <f t="shared" si="42"/>
        <v>NO</v>
      </c>
      <c r="F57" s="64" t="str">
        <f t="shared" si="43"/>
        <v>NO</v>
      </c>
      <c r="G57" s="64" t="str">
        <f t="shared" si="44"/>
        <v>NO</v>
      </c>
      <c r="H57" s="64" t="str">
        <f>IF(B57=$C$12,"NO",IF(AND(D57&lt;$F$15,E57&lt;&gt;"si",F57&lt;&gt;"SI",G57&lt;&gt;"si"),"SI","NO"))</f>
        <v>NO</v>
      </c>
      <c r="I57" s="68" t="str">
        <f t="shared" si="45"/>
        <v>NO</v>
      </c>
      <c r="J57" s="73" t="str">
        <f t="shared" si="46"/>
        <v>NO</v>
      </c>
      <c r="K57" s="74" t="str">
        <f>IF(AND(J57&gt;0,J57&lt;&gt;"NO"),IF(B57=$B$4,$G$4,IF(B57=$B$5,$G$5,IF(B57=$B$6,$G$6,IF(B57=$B$7,$G$7,IF(B57=$B$8,$G$8))))),"NO")</f>
        <v>NO</v>
      </c>
      <c r="L57" s="74"/>
      <c r="M57" s="74"/>
      <c r="N57" s="74"/>
      <c r="O57" s="74" t="str">
        <f t="shared" si="47"/>
        <v>NO</v>
      </c>
      <c r="P57" s="74"/>
      <c r="Q57" s="75" t="str">
        <f t="shared" si="48"/>
        <v>Ya salio</v>
      </c>
      <c r="R57" s="73" t="str">
        <f t="shared" si="49"/>
        <v>NO</v>
      </c>
      <c r="S57" s="74" t="str">
        <f t="shared" si="50"/>
        <v>NO</v>
      </c>
      <c r="T57" s="74"/>
      <c r="U57" s="74"/>
      <c r="V57" s="74"/>
      <c r="W57" s="74" t="str">
        <f t="shared" si="51"/>
        <v>NO</v>
      </c>
      <c r="X57" s="74"/>
      <c r="Y57" s="75" t="str">
        <f>+IF(OR(Q57="Ya salio",$X$54=B57,B57=$B$38),"Ya salio","Sigue")</f>
        <v>Ya salio</v>
      </c>
      <c r="Z57" s="34" t="str">
        <f t="shared" si="52"/>
        <v>NO</v>
      </c>
      <c r="AA57" s="30" t="str">
        <f t="shared" si="53"/>
        <v>NO</v>
      </c>
      <c r="AB57" s="30"/>
      <c r="AC57" s="30"/>
      <c r="AD57" s="30"/>
      <c r="AE57" s="30" t="str">
        <f t="shared" si="54"/>
        <v>NO</v>
      </c>
      <c r="AF57" s="30"/>
      <c r="AG57" s="35" t="str">
        <f>+IF(OR(Q57="Ya salio",Y57="YA salio",$AF$54=B57,B57=$B$38),"Ya salio","Sigue")</f>
        <v>Ya salio</v>
      </c>
      <c r="AH57" s="34" t="str">
        <f t="shared" si="55"/>
        <v>NO</v>
      </c>
      <c r="AI57" s="30" t="str">
        <f t="shared" si="56"/>
        <v>NO</v>
      </c>
      <c r="AJ57" s="30"/>
      <c r="AK57" s="30"/>
      <c r="AL57" s="30"/>
      <c r="AM57" s="30" t="str">
        <f t="shared" si="57"/>
        <v>NO</v>
      </c>
      <c r="AN57" s="30"/>
      <c r="AO57" s="35" t="str">
        <f t="shared" si="58"/>
        <v>Ya salio</v>
      </c>
      <c r="AP57" s="53" t="str">
        <f t="shared" si="59"/>
        <v>NO</v>
      </c>
      <c r="AQ57" s="49" t="str">
        <f t="shared" si="60"/>
        <v>NO</v>
      </c>
      <c r="AR57" s="49"/>
      <c r="AS57" s="49"/>
      <c r="AT57" s="49"/>
      <c r="AU57" s="49" t="str">
        <f t="shared" si="61"/>
        <v>NO</v>
      </c>
      <c r="AV57" s="49"/>
      <c r="AW57" s="54" t="str">
        <f t="shared" si="62"/>
        <v>Ya salio</v>
      </c>
      <c r="AX57" s="53" t="str">
        <f t="shared" si="63"/>
        <v>NO</v>
      </c>
      <c r="AY57" s="49" t="str">
        <f t="shared" si="64"/>
        <v>NO</v>
      </c>
      <c r="AZ57" s="49"/>
      <c r="BA57" s="49"/>
      <c r="BB57" s="49"/>
      <c r="BC57" s="49" t="str">
        <f t="shared" si="65"/>
        <v>NO</v>
      </c>
      <c r="BD57" s="49"/>
      <c r="BE57" s="54" t="str">
        <f t="shared" si="66"/>
        <v>Ya salio</v>
      </c>
      <c r="BF57" s="83" t="str">
        <f t="shared" si="67"/>
        <v>NO</v>
      </c>
      <c r="BG57" s="79" t="str">
        <f t="shared" si="68"/>
        <v>NO</v>
      </c>
      <c r="BH57" s="79"/>
      <c r="BI57" s="79"/>
      <c r="BJ57" s="79"/>
      <c r="BK57" s="79" t="str">
        <f t="shared" si="69"/>
        <v>NO</v>
      </c>
      <c r="BL57" s="79"/>
      <c r="BM57" s="84" t="str">
        <f t="shared" si="70"/>
        <v>Ya salio</v>
      </c>
      <c r="BN57" s="83" t="str">
        <f t="shared" si="71"/>
        <v>NO</v>
      </c>
      <c r="BO57" s="79" t="str">
        <f t="shared" si="72"/>
        <v>NO</v>
      </c>
      <c r="BP57" s="79"/>
      <c r="BQ57" s="79"/>
      <c r="BR57" s="79"/>
      <c r="BS57" s="79" t="str">
        <f t="shared" si="73"/>
        <v>NO</v>
      </c>
      <c r="BT57" s="79"/>
      <c r="BU57" s="161" t="str">
        <f t="shared" si="74"/>
        <v>Ya salio</v>
      </c>
      <c r="BV57" s="91" t="str">
        <f>+BV56</f>
        <v>A</v>
      </c>
      <c r="BW57" s="88" t="str">
        <f t="shared" ref="BW57:BY58" si="78">+IF(BW56=BV56,BX56,BW56)</f>
        <v>B</v>
      </c>
      <c r="BX57" s="88" t="str">
        <f t="shared" si="78"/>
        <v>D</v>
      </c>
      <c r="BY57" s="88" t="str">
        <f t="shared" si="78"/>
        <v>E</v>
      </c>
      <c r="BZ57" s="88" t="str">
        <f>+IF(BZ56=BY56,CA56,BZ56)</f>
        <v>NO</v>
      </c>
      <c r="CA57" s="88"/>
      <c r="CB57" s="138"/>
      <c r="CC57" s="140" t="str">
        <f>+IF(BX58="no",BY58,BX58)</f>
        <v>D</v>
      </c>
      <c r="CD57" s="141">
        <f>+IF(CC57=$B$54,$C$54,IF(CC57=$B$55,$C$55,IF(CC57=$B$56,$C$56,IF(CC57=$B$57,$C$57,IF(CC57=$B$58,$C$58,"Revisar")))))</f>
        <v>3</v>
      </c>
      <c r="CE57" s="141">
        <f t="shared" si="76"/>
        <v>5</v>
      </c>
      <c r="CF57" s="142">
        <f>+CD57+CD56+CD55+CD54</f>
        <v>13</v>
      </c>
    </row>
    <row r="58" spans="2:84" ht="15.75" thickBot="1" x14ac:dyDescent="0.3">
      <c r="B58" s="65" t="str">
        <f t="shared" si="77"/>
        <v>B</v>
      </c>
      <c r="C58" s="66">
        <f>+MAX(E4:F8)</f>
        <v>5</v>
      </c>
      <c r="D58" s="66">
        <f>+IF(B58=$B$4,$C$4,IF(B58=$B$5,$C$5,IF(B58=$B$6,$C$6,IF(B58=$B$7,$C$7,IF(B58=$B$8,$C$8,"Revisar")))))</f>
        <v>2</v>
      </c>
      <c r="E58" s="66" t="str">
        <f t="shared" si="42"/>
        <v>SI</v>
      </c>
      <c r="F58" s="66" t="str">
        <f t="shared" si="43"/>
        <v>NO</v>
      </c>
      <c r="G58" s="66" t="str">
        <f t="shared" si="44"/>
        <v>NO</v>
      </c>
      <c r="H58" s="66" t="str">
        <f>IF(B58=$C$12,"NO",IF(AND(D58&lt;$F$15,E58&lt;&gt;"si",F58&lt;&gt;"SI",G58&lt;&gt;"si"),"SI","NO"))</f>
        <v>NO</v>
      </c>
      <c r="I58" s="69" t="str">
        <f t="shared" si="45"/>
        <v>NO</v>
      </c>
      <c r="J58" s="76">
        <f t="shared" si="46"/>
        <v>5</v>
      </c>
      <c r="K58" s="77">
        <f>IF(AND(J58&gt;0,J58&lt;&gt;"NO"),IF(B58=$B$4,$G$4,IF(B58=$B$5,$G$5,IF(B58=$B$6,$G$6,IF(B58=$B$7,$G$7,IF(B58=$B$8,$G$8))))),"NO")</f>
        <v>3</v>
      </c>
      <c r="L58" s="77"/>
      <c r="M58" s="77"/>
      <c r="N58" s="77"/>
      <c r="O58" s="77" t="str">
        <f t="shared" si="47"/>
        <v>NO</v>
      </c>
      <c r="P58" s="77"/>
      <c r="Q58" s="78" t="str">
        <f t="shared" si="48"/>
        <v>Sigue</v>
      </c>
      <c r="R58" s="76">
        <f t="shared" si="49"/>
        <v>5</v>
      </c>
      <c r="S58" s="77">
        <f t="shared" si="50"/>
        <v>3</v>
      </c>
      <c r="T58" s="77"/>
      <c r="U58" s="77"/>
      <c r="V58" s="77"/>
      <c r="W58" s="77" t="str">
        <f t="shared" si="51"/>
        <v>B</v>
      </c>
      <c r="X58" s="77"/>
      <c r="Y58" s="78" t="str">
        <f>+IF(OR(Q58="Ya salio",$X$54=B58,B58=$B$38),"Ya salio","Sigue")</f>
        <v>Ya salio</v>
      </c>
      <c r="Z58" s="36" t="str">
        <f t="shared" si="52"/>
        <v>NO</v>
      </c>
      <c r="AA58" s="37" t="str">
        <f t="shared" si="53"/>
        <v>NO</v>
      </c>
      <c r="AB58" s="37"/>
      <c r="AC58" s="37"/>
      <c r="AD58" s="37"/>
      <c r="AE58" s="37" t="str">
        <f t="shared" si="54"/>
        <v>NO</v>
      </c>
      <c r="AF58" s="37"/>
      <c r="AG58" s="38" t="str">
        <f t="shared" ref="AG58" si="79">+IF(OR(Q58="Ya salio",Y58="YA salio",$AF$54=B58,B58=$B$38),"Ya salio","Sigue")</f>
        <v>Ya salio</v>
      </c>
      <c r="AH58" s="36" t="str">
        <f t="shared" si="55"/>
        <v>NO</v>
      </c>
      <c r="AI58" s="37" t="str">
        <f t="shared" si="56"/>
        <v>NO</v>
      </c>
      <c r="AJ58" s="37"/>
      <c r="AK58" s="37"/>
      <c r="AL58" s="37"/>
      <c r="AM58" s="37" t="str">
        <f t="shared" si="57"/>
        <v>NO</v>
      </c>
      <c r="AN58" s="37"/>
      <c r="AO58" s="38" t="str">
        <f t="shared" si="58"/>
        <v>Ya salio</v>
      </c>
      <c r="AP58" s="55" t="str">
        <f t="shared" si="59"/>
        <v>NO</v>
      </c>
      <c r="AQ58" s="56" t="str">
        <f t="shared" si="60"/>
        <v>NO</v>
      </c>
      <c r="AR58" s="56"/>
      <c r="AS58" s="56"/>
      <c r="AT58" s="56"/>
      <c r="AU58" s="56" t="str">
        <f t="shared" si="61"/>
        <v>NO</v>
      </c>
      <c r="AV58" s="56"/>
      <c r="AW58" s="57" t="str">
        <f t="shared" si="62"/>
        <v>Ya salio</v>
      </c>
      <c r="AX58" s="55" t="str">
        <f t="shared" si="63"/>
        <v>NO</v>
      </c>
      <c r="AY58" s="56" t="str">
        <f t="shared" si="64"/>
        <v>NO</v>
      </c>
      <c r="AZ58" s="56"/>
      <c r="BA58" s="56"/>
      <c r="BB58" s="56"/>
      <c r="BC58" s="56" t="str">
        <f t="shared" si="65"/>
        <v>NO</v>
      </c>
      <c r="BD58" s="56"/>
      <c r="BE58" s="57" t="str">
        <f t="shared" si="66"/>
        <v>Ya salio</v>
      </c>
      <c r="BF58" s="85" t="str">
        <f t="shared" si="67"/>
        <v>NO</v>
      </c>
      <c r="BG58" s="86" t="str">
        <f t="shared" si="68"/>
        <v>NO</v>
      </c>
      <c r="BH58" s="86"/>
      <c r="BI58" s="86"/>
      <c r="BJ58" s="86"/>
      <c r="BK58" s="86" t="str">
        <f t="shared" si="69"/>
        <v>NO</v>
      </c>
      <c r="BL58" s="86"/>
      <c r="BM58" s="87" t="str">
        <f t="shared" si="70"/>
        <v>Ya salio</v>
      </c>
      <c r="BN58" s="85" t="str">
        <f t="shared" si="71"/>
        <v>NO</v>
      </c>
      <c r="BO58" s="86" t="str">
        <f t="shared" si="72"/>
        <v>NO</v>
      </c>
      <c r="BP58" s="86"/>
      <c r="BQ58" s="86"/>
      <c r="BR58" s="86"/>
      <c r="BS58" s="86" t="str">
        <f t="shared" si="73"/>
        <v>NO</v>
      </c>
      <c r="BT58" s="86"/>
      <c r="BU58" s="162" t="str">
        <f t="shared" si="74"/>
        <v>Ya salio</v>
      </c>
      <c r="BV58" s="92" t="str">
        <f>+BV57</f>
        <v>A</v>
      </c>
      <c r="BW58" s="93" t="str">
        <f t="shared" si="78"/>
        <v>B</v>
      </c>
      <c r="BX58" s="93" t="str">
        <f t="shared" si="78"/>
        <v>D</v>
      </c>
      <c r="BY58" s="93" t="str">
        <f t="shared" si="78"/>
        <v>E</v>
      </c>
      <c r="BZ58" s="93" t="str">
        <f>+IF(BZ57=BY57,CA57,BZ57)</f>
        <v>NO</v>
      </c>
      <c r="CA58" s="93"/>
      <c r="CB58" s="139"/>
      <c r="CC58" s="143" t="str">
        <f>+IF(BY58="no",BZ58,BY58)</f>
        <v>E</v>
      </c>
      <c r="CD58" s="144">
        <f>+IF(CC58=$B$54,$C$54,IF(CC58=$B$55,$C$55,IF(CC58=$B$56,$C$56,IF(CC58=$B$57,$C$57,IF(CC58=$B$58,$C$58,"Revisar")))))</f>
        <v>2</v>
      </c>
      <c r="CE58" s="144">
        <f t="shared" si="76"/>
        <v>7</v>
      </c>
      <c r="CF58" s="145">
        <f>+SUM(CD54:CD58)</f>
        <v>15</v>
      </c>
    </row>
  </sheetData>
  <mergeCells count="41">
    <mergeCell ref="L10:M10"/>
    <mergeCell ref="L4:X4"/>
    <mergeCell ref="L5:X5"/>
    <mergeCell ref="B2:H2"/>
    <mergeCell ref="L2:X2"/>
    <mergeCell ref="L3:X3"/>
    <mergeCell ref="C3:D3"/>
    <mergeCell ref="G4:H4"/>
    <mergeCell ref="G5:H5"/>
    <mergeCell ref="G6:H6"/>
    <mergeCell ref="G7:H7"/>
    <mergeCell ref="E3:F3"/>
    <mergeCell ref="G3:H3"/>
    <mergeCell ref="S12:X14"/>
    <mergeCell ref="G8:H8"/>
    <mergeCell ref="B10:F10"/>
    <mergeCell ref="E4:F4"/>
    <mergeCell ref="E5:F5"/>
    <mergeCell ref="E6:F6"/>
    <mergeCell ref="E7:F7"/>
    <mergeCell ref="E8:F8"/>
    <mergeCell ref="C4:D4"/>
    <mergeCell ref="C5:D5"/>
    <mergeCell ref="C6:D6"/>
    <mergeCell ref="C7:D7"/>
    <mergeCell ref="C8:D8"/>
    <mergeCell ref="L6:X6"/>
    <mergeCell ref="L7:X7"/>
    <mergeCell ref="L8:X8"/>
    <mergeCell ref="C28:Q28"/>
    <mergeCell ref="C37:Q37"/>
    <mergeCell ref="S19:T19"/>
    <mergeCell ref="U19:V19"/>
    <mergeCell ref="W19:X19"/>
    <mergeCell ref="S28:T28"/>
    <mergeCell ref="C19:Q19"/>
    <mergeCell ref="U28:V28"/>
    <mergeCell ref="W28:X28"/>
    <mergeCell ref="S37:T37"/>
    <mergeCell ref="U37:V37"/>
    <mergeCell ref="W37:X37"/>
  </mergeCells>
  <conditionalFormatting sqref="C20:Q24">
    <cfRule type="cellIs" dxfId="3" priority="3" operator="equal">
      <formula>1</formula>
    </cfRule>
    <cfRule type="cellIs" dxfId="2" priority="4" operator="equal">
      <formula>"X"</formula>
    </cfRule>
  </conditionalFormatting>
  <conditionalFormatting sqref="C29:Q33">
    <cfRule type="cellIs" dxfId="1" priority="2" operator="equal">
      <formula>1</formula>
    </cfRule>
  </conditionalFormatting>
  <conditionalFormatting sqref="C38:Q42">
    <cfRule type="cellIs" dxfId="0" priority="1" operator="equal">
      <formula>1</formula>
    </cfRule>
  </conditionalFormatting>
  <pageMargins left="0.7" right="0.7" top="0.75" bottom="0.75" header="0.3" footer="0.3"/>
  <ignoredErrors>
    <ignoredError sqref="V29:V33 V38:V42 T23 V20:V24" formula="1"/>
    <ignoredError sqref="CF54:C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C5F4-AE5E-445B-B8C0-52974E6B825E}">
  <dimension ref="B3:R69"/>
  <sheetViews>
    <sheetView tabSelected="1" topLeftCell="A45" workbookViewId="0">
      <selection activeCell="Q63" sqref="Q63"/>
    </sheetView>
  </sheetViews>
  <sheetFormatPr baseColWidth="10" defaultRowHeight="15" x14ac:dyDescent="0.25"/>
  <cols>
    <col min="1" max="1" width="11.42578125" style="169"/>
    <col min="2" max="2" width="14.42578125" style="169" bestFit="1" customWidth="1"/>
    <col min="3" max="5" width="11.42578125" style="169"/>
    <col min="6" max="6" width="12.85546875" style="169" bestFit="1" customWidth="1"/>
    <col min="7" max="16384" width="11.42578125" style="169"/>
  </cols>
  <sheetData>
    <row r="3" spans="2:18" x14ac:dyDescent="0.25">
      <c r="B3" s="149" t="s">
        <v>15</v>
      </c>
      <c r="C3" s="180" t="s">
        <v>16</v>
      </c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</row>
    <row r="4" spans="2:18" x14ac:dyDescent="0.25">
      <c r="B4" s="1" t="s">
        <v>6</v>
      </c>
      <c r="C4" s="171" t="s">
        <v>51</v>
      </c>
      <c r="D4" s="171" t="s">
        <v>51</v>
      </c>
      <c r="E4" s="171" t="s">
        <v>51</v>
      </c>
      <c r="F4" s="171" t="s">
        <v>51</v>
      </c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</row>
    <row r="5" spans="2:18" x14ac:dyDescent="0.25">
      <c r="B5" s="1" t="s">
        <v>5</v>
      </c>
      <c r="C5" s="172"/>
      <c r="D5" s="172"/>
      <c r="E5" s="174" t="s">
        <v>51</v>
      </c>
      <c r="F5" s="174"/>
      <c r="G5" s="171" t="s">
        <v>51</v>
      </c>
      <c r="H5" s="171" t="s">
        <v>51</v>
      </c>
      <c r="I5" s="171" t="s">
        <v>51</v>
      </c>
      <c r="J5" s="171" t="s">
        <v>51</v>
      </c>
      <c r="K5" s="171" t="s">
        <v>51</v>
      </c>
      <c r="L5" s="172"/>
      <c r="M5" s="172"/>
      <c r="N5" s="172"/>
      <c r="O5" s="172"/>
      <c r="P5" s="172"/>
      <c r="Q5" s="172"/>
    </row>
    <row r="6" spans="2:18" x14ac:dyDescent="0.25">
      <c r="B6" s="1" t="s">
        <v>4</v>
      </c>
      <c r="C6" s="172"/>
      <c r="D6" s="172"/>
      <c r="E6" s="172"/>
      <c r="F6" s="174" t="s">
        <v>51</v>
      </c>
      <c r="G6" s="174"/>
      <c r="H6" s="174"/>
      <c r="I6" s="174"/>
      <c r="J6" s="174"/>
      <c r="K6" s="174"/>
      <c r="L6" s="171" t="s">
        <v>51</v>
      </c>
      <c r="M6" s="172"/>
      <c r="N6" s="172"/>
      <c r="O6" s="172"/>
      <c r="P6" s="172"/>
      <c r="Q6" s="172"/>
    </row>
    <row r="7" spans="2:18" x14ac:dyDescent="0.25">
      <c r="B7" s="1" t="s">
        <v>7</v>
      </c>
      <c r="C7" s="172"/>
      <c r="D7" s="172"/>
      <c r="E7" s="172"/>
      <c r="F7" s="172"/>
      <c r="G7" s="172"/>
      <c r="H7" s="174" t="s">
        <v>51</v>
      </c>
      <c r="I7" s="174"/>
      <c r="J7" s="175"/>
      <c r="K7" s="175"/>
      <c r="L7" s="174"/>
      <c r="M7" s="171" t="s">
        <v>51</v>
      </c>
      <c r="N7" s="171" t="s">
        <v>51</v>
      </c>
      <c r="O7" s="171" t="s">
        <v>51</v>
      </c>
      <c r="P7" s="172"/>
      <c r="Q7" s="172"/>
    </row>
    <row r="8" spans="2:18" x14ac:dyDescent="0.25">
      <c r="B8" s="1" t="s">
        <v>8</v>
      </c>
      <c r="C8" s="172"/>
      <c r="D8" s="172"/>
      <c r="E8" s="172"/>
      <c r="F8" s="172"/>
      <c r="G8" s="172"/>
      <c r="H8" s="172"/>
      <c r="I8" s="172"/>
      <c r="J8" s="174" t="s">
        <v>51</v>
      </c>
      <c r="K8" s="175"/>
      <c r="L8" s="174"/>
      <c r="M8" s="174"/>
      <c r="N8" s="174"/>
      <c r="O8" s="174"/>
      <c r="P8" s="171" t="s">
        <v>51</v>
      </c>
      <c r="Q8" s="171" t="s">
        <v>51</v>
      </c>
    </row>
    <row r="9" spans="2:18" x14ac:dyDescent="0.25">
      <c r="B9" s="149" t="s">
        <v>17</v>
      </c>
      <c r="C9" s="170">
        <v>0</v>
      </c>
      <c r="D9" s="170">
        <v>1</v>
      </c>
      <c r="E9" s="170">
        <v>2</v>
      </c>
      <c r="F9" s="170">
        <v>3</v>
      </c>
      <c r="G9" s="170">
        <v>4</v>
      </c>
      <c r="H9" s="170">
        <v>5</v>
      </c>
      <c r="I9" s="170">
        <v>6</v>
      </c>
      <c r="J9" s="170">
        <v>7</v>
      </c>
      <c r="K9" s="170">
        <v>8</v>
      </c>
      <c r="L9" s="170">
        <v>9</v>
      </c>
      <c r="M9" s="170">
        <v>10</v>
      </c>
      <c r="N9" s="170">
        <v>11</v>
      </c>
      <c r="O9" s="170">
        <v>12</v>
      </c>
      <c r="P9" s="170">
        <v>13</v>
      </c>
      <c r="Q9" s="170">
        <v>14</v>
      </c>
    </row>
    <row r="12" spans="2:18" ht="15.75" thickBot="1" x14ac:dyDescent="0.3"/>
    <row r="13" spans="2:18" x14ac:dyDescent="0.25">
      <c r="C13" s="191" t="s">
        <v>9</v>
      </c>
      <c r="D13" s="192"/>
      <c r="E13" s="192"/>
      <c r="F13" s="192"/>
      <c r="G13" s="192"/>
      <c r="H13" s="192"/>
      <c r="I13" s="193"/>
      <c r="M13" s="180" t="s">
        <v>21</v>
      </c>
      <c r="N13" s="180"/>
      <c r="O13" s="180" t="s">
        <v>22</v>
      </c>
      <c r="P13" s="180"/>
      <c r="Q13" s="180" t="s">
        <v>23</v>
      </c>
      <c r="R13" s="180"/>
    </row>
    <row r="14" spans="2:18" ht="15.75" thickBot="1" x14ac:dyDescent="0.3">
      <c r="C14" s="9" t="s">
        <v>0</v>
      </c>
      <c r="D14" s="195" t="s">
        <v>1</v>
      </c>
      <c r="E14" s="195"/>
      <c r="F14" s="195" t="s">
        <v>2</v>
      </c>
      <c r="G14" s="195"/>
      <c r="H14" s="195" t="s">
        <v>3</v>
      </c>
      <c r="I14" s="198"/>
      <c r="M14" s="1" t="s">
        <v>6</v>
      </c>
      <c r="N14" s="1">
        <v>0</v>
      </c>
      <c r="O14" s="1" t="s">
        <v>6</v>
      </c>
      <c r="P14" s="1">
        <v>4</v>
      </c>
      <c r="Q14" s="1" t="s">
        <v>6</v>
      </c>
      <c r="R14" s="1">
        <v>1</v>
      </c>
    </row>
    <row r="15" spans="2:18" x14ac:dyDescent="0.25">
      <c r="C15" s="11" t="s">
        <v>4</v>
      </c>
      <c r="D15" s="187">
        <v>3</v>
      </c>
      <c r="E15" s="187"/>
      <c r="F15" s="187">
        <v>1</v>
      </c>
      <c r="G15" s="187"/>
      <c r="H15" s="203">
        <v>2</v>
      </c>
      <c r="I15" s="204"/>
      <c r="M15" s="1" t="s">
        <v>5</v>
      </c>
      <c r="N15" s="1">
        <v>2</v>
      </c>
      <c r="O15" s="1" t="s">
        <v>5</v>
      </c>
      <c r="P15" s="1">
        <v>7</v>
      </c>
      <c r="Q15" s="1" t="s">
        <v>5</v>
      </c>
      <c r="R15" s="1">
        <v>1.4</v>
      </c>
    </row>
    <row r="16" spans="2:18" x14ac:dyDescent="0.25">
      <c r="C16" s="5" t="s">
        <v>5</v>
      </c>
      <c r="D16" s="188">
        <v>2</v>
      </c>
      <c r="E16" s="188"/>
      <c r="F16" s="188">
        <v>5</v>
      </c>
      <c r="G16" s="188"/>
      <c r="H16" s="199">
        <v>3</v>
      </c>
      <c r="I16" s="200"/>
      <c r="M16" s="1" t="s">
        <v>4</v>
      </c>
      <c r="N16" s="1">
        <v>6</v>
      </c>
      <c r="O16" s="1" t="s">
        <v>4</v>
      </c>
      <c r="P16" s="1">
        <v>7</v>
      </c>
      <c r="Q16" s="1" t="s">
        <v>4</v>
      </c>
      <c r="R16" s="1">
        <v>7</v>
      </c>
    </row>
    <row r="17" spans="2:18" x14ac:dyDescent="0.25">
      <c r="C17" s="5" t="s">
        <v>6</v>
      </c>
      <c r="D17" s="188">
        <v>0</v>
      </c>
      <c r="E17" s="188"/>
      <c r="F17" s="188">
        <v>4</v>
      </c>
      <c r="G17" s="188"/>
      <c r="H17" s="199">
        <v>3</v>
      </c>
      <c r="I17" s="200"/>
      <c r="M17" s="1" t="s">
        <v>7</v>
      </c>
      <c r="N17" s="1">
        <v>5</v>
      </c>
      <c r="O17" s="1" t="s">
        <v>7</v>
      </c>
      <c r="P17" s="1">
        <v>8</v>
      </c>
      <c r="Q17" s="1" t="s">
        <v>7</v>
      </c>
      <c r="R17" s="1">
        <v>2.6666666666666665</v>
      </c>
    </row>
    <row r="18" spans="2:18" x14ac:dyDescent="0.25">
      <c r="C18" s="5" t="s">
        <v>7</v>
      </c>
      <c r="D18" s="188">
        <v>5</v>
      </c>
      <c r="E18" s="188"/>
      <c r="F18" s="188">
        <v>3</v>
      </c>
      <c r="G18" s="188"/>
      <c r="H18" s="199">
        <v>1</v>
      </c>
      <c r="I18" s="200"/>
      <c r="M18" s="1" t="s">
        <v>8</v>
      </c>
      <c r="N18" s="1">
        <v>6</v>
      </c>
      <c r="O18" s="1" t="s">
        <v>8</v>
      </c>
      <c r="P18" s="1">
        <v>8</v>
      </c>
      <c r="Q18" s="1" t="s">
        <v>8</v>
      </c>
      <c r="R18" s="1">
        <v>4</v>
      </c>
    </row>
    <row r="19" spans="2:18" ht="15.75" thickBot="1" x14ac:dyDescent="0.3">
      <c r="C19" s="6" t="s">
        <v>8</v>
      </c>
      <c r="D19" s="182">
        <v>7</v>
      </c>
      <c r="E19" s="182"/>
      <c r="F19" s="182">
        <v>2</v>
      </c>
      <c r="G19" s="182"/>
      <c r="H19" s="201">
        <v>2</v>
      </c>
      <c r="I19" s="202"/>
      <c r="M19" s="146" t="s">
        <v>32</v>
      </c>
      <c r="N19" s="1">
        <v>3.8</v>
      </c>
      <c r="O19" s="146" t="s">
        <v>33</v>
      </c>
      <c r="P19" s="1">
        <v>6.8</v>
      </c>
      <c r="Q19" s="146" t="s">
        <v>34</v>
      </c>
      <c r="R19" s="1">
        <v>3.2133333333333334</v>
      </c>
    </row>
    <row r="22" spans="2:18" x14ac:dyDescent="0.25">
      <c r="C22" s="194" t="s">
        <v>14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8" x14ac:dyDescent="0.25">
      <c r="C23" s="189" t="s">
        <v>13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</row>
    <row r="24" spans="2:18" x14ac:dyDescent="0.25">
      <c r="C24" s="189" t="s">
        <v>10</v>
      </c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</row>
    <row r="25" spans="2:18" x14ac:dyDescent="0.25">
      <c r="C25" s="189" t="s">
        <v>11</v>
      </c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</row>
    <row r="26" spans="2:18" x14ac:dyDescent="0.25">
      <c r="C26" s="189" t="s">
        <v>53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</row>
    <row r="27" spans="2:18" x14ac:dyDescent="0.25">
      <c r="C27" s="189" t="s">
        <v>54</v>
      </c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</row>
    <row r="28" spans="2:18" x14ac:dyDescent="0.25">
      <c r="C28" s="189" t="s">
        <v>12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</row>
    <row r="31" spans="2:18" x14ac:dyDescent="0.25">
      <c r="B31" s="149" t="s">
        <v>15</v>
      </c>
      <c r="C31" s="178" t="s">
        <v>18</v>
      </c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</row>
    <row r="32" spans="2:18" x14ac:dyDescent="0.25">
      <c r="B32" s="1" t="s">
        <v>6</v>
      </c>
      <c r="C32" s="147" t="s">
        <v>51</v>
      </c>
      <c r="D32" s="147" t="s">
        <v>51</v>
      </c>
      <c r="E32" s="147" t="s">
        <v>51</v>
      </c>
      <c r="F32" s="147" t="s">
        <v>51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 t="s">
        <v>4</v>
      </c>
      <c r="C33" s="1"/>
      <c r="D33" s="1"/>
      <c r="E33" s="170"/>
      <c r="F33" s="176" t="s">
        <v>51</v>
      </c>
      <c r="G33" s="147" t="s">
        <v>51</v>
      </c>
      <c r="H33" s="170"/>
      <c r="I33" s="170"/>
      <c r="J33" s="170"/>
      <c r="K33" s="170"/>
      <c r="L33" s="170"/>
      <c r="M33" s="170"/>
      <c r="N33" s="170"/>
      <c r="O33" s="170"/>
      <c r="P33" s="170"/>
      <c r="Q33" s="170"/>
    </row>
    <row r="34" spans="2:17" x14ac:dyDescent="0.25">
      <c r="B34" s="1" t="s">
        <v>7</v>
      </c>
      <c r="C34" s="1"/>
      <c r="D34" s="1"/>
      <c r="E34" s="170"/>
      <c r="F34" s="170"/>
      <c r="G34" s="170"/>
      <c r="H34" s="147" t="s">
        <v>51</v>
      </c>
      <c r="I34" s="147" t="s">
        <v>51</v>
      </c>
      <c r="J34" s="147" t="s">
        <v>51</v>
      </c>
      <c r="K34" s="170"/>
      <c r="L34" s="170"/>
      <c r="M34" s="170"/>
      <c r="N34" s="170"/>
      <c r="O34" s="170"/>
      <c r="P34" s="170"/>
      <c r="Q34" s="170"/>
    </row>
    <row r="35" spans="2:17" x14ac:dyDescent="0.25">
      <c r="B35" s="1" t="s">
        <v>8</v>
      </c>
      <c r="C35" s="1"/>
      <c r="D35" s="1"/>
      <c r="E35" s="170"/>
      <c r="F35" s="170"/>
      <c r="G35" s="170"/>
      <c r="H35" s="170"/>
      <c r="I35" s="170"/>
      <c r="J35" s="176" t="s">
        <v>51</v>
      </c>
      <c r="K35" s="147" t="s">
        <v>51</v>
      </c>
      <c r="L35" s="147" t="s">
        <v>51</v>
      </c>
      <c r="M35" s="170"/>
      <c r="N35" s="170"/>
      <c r="O35" s="170"/>
      <c r="P35" s="170"/>
      <c r="Q35" s="170"/>
    </row>
    <row r="36" spans="2:17" x14ac:dyDescent="0.25">
      <c r="B36" s="1" t="s">
        <v>5</v>
      </c>
      <c r="C36" s="1"/>
      <c r="D36" s="1"/>
      <c r="E36" s="176" t="s">
        <v>51</v>
      </c>
      <c r="F36" s="176"/>
      <c r="G36" s="176"/>
      <c r="H36" s="176"/>
      <c r="I36" s="176"/>
      <c r="J36" s="176"/>
      <c r="K36" s="176"/>
      <c r="L36" s="176"/>
      <c r="M36" s="147" t="s">
        <v>51</v>
      </c>
      <c r="N36" s="147" t="s">
        <v>51</v>
      </c>
      <c r="O36" s="147" t="s">
        <v>51</v>
      </c>
      <c r="P36" s="147" t="s">
        <v>51</v>
      </c>
      <c r="Q36" s="147" t="s">
        <v>51</v>
      </c>
    </row>
    <row r="37" spans="2:17" x14ac:dyDescent="0.25">
      <c r="B37" s="149" t="s">
        <v>17</v>
      </c>
      <c r="C37" s="1">
        <v>0</v>
      </c>
      <c r="D37" s="1">
        <v>1</v>
      </c>
      <c r="E37" s="1">
        <v>2</v>
      </c>
      <c r="F37" s="1">
        <v>3</v>
      </c>
      <c r="G37" s="1">
        <v>4</v>
      </c>
      <c r="H37" s="1">
        <v>5</v>
      </c>
      <c r="I37" s="1">
        <v>6</v>
      </c>
      <c r="J37" s="1">
        <v>7</v>
      </c>
      <c r="K37" s="1">
        <v>8</v>
      </c>
      <c r="L37" s="1">
        <v>9</v>
      </c>
      <c r="M37" s="1">
        <v>10</v>
      </c>
      <c r="N37" s="1">
        <v>11</v>
      </c>
      <c r="O37" s="1">
        <v>12</v>
      </c>
      <c r="P37" s="1">
        <v>13</v>
      </c>
      <c r="Q37" s="1">
        <v>14</v>
      </c>
    </row>
    <row r="39" spans="2:17" x14ac:dyDescent="0.25">
      <c r="F39" s="178" t="s">
        <v>21</v>
      </c>
      <c r="G39" s="178"/>
      <c r="H39" s="178" t="s">
        <v>22</v>
      </c>
      <c r="I39" s="178"/>
      <c r="J39" s="178" t="s">
        <v>23</v>
      </c>
      <c r="K39" s="178"/>
    </row>
    <row r="40" spans="2:17" x14ac:dyDescent="0.25">
      <c r="F40" s="1" t="str">
        <f>+B32</f>
        <v>C</v>
      </c>
      <c r="G40" s="1">
        <v>0</v>
      </c>
      <c r="H40" s="1" t="str">
        <f>+F40</f>
        <v>C</v>
      </c>
      <c r="I40" s="1">
        <v>4</v>
      </c>
      <c r="J40" s="1" t="str">
        <f>+H40</f>
        <v>C</v>
      </c>
      <c r="K40" s="1">
        <f>+I40/F17</f>
        <v>1</v>
      </c>
    </row>
    <row r="41" spans="2:17" x14ac:dyDescent="0.25">
      <c r="F41" s="1" t="str">
        <f t="shared" ref="F41:F44" si="0">+B33</f>
        <v>A</v>
      </c>
      <c r="G41" s="1">
        <v>1</v>
      </c>
      <c r="H41" s="1" t="str">
        <f t="shared" ref="H41:H44" si="1">+F41</f>
        <v>A</v>
      </c>
      <c r="I41" s="1">
        <v>2</v>
      </c>
      <c r="J41" s="1" t="str">
        <f t="shared" ref="J41:J44" si="2">+H41</f>
        <v>A</v>
      </c>
      <c r="K41" s="1">
        <f>+I41/F15</f>
        <v>2</v>
      </c>
    </row>
    <row r="42" spans="2:17" x14ac:dyDescent="0.25">
      <c r="F42" s="1" t="str">
        <f t="shared" si="0"/>
        <v>D</v>
      </c>
      <c r="G42" s="1">
        <v>0</v>
      </c>
      <c r="H42" s="1" t="str">
        <f t="shared" si="1"/>
        <v>D</v>
      </c>
      <c r="I42" s="1">
        <v>3</v>
      </c>
      <c r="J42" s="1" t="str">
        <f t="shared" si="2"/>
        <v>D</v>
      </c>
      <c r="K42" s="1">
        <f>+I42/F18</f>
        <v>1</v>
      </c>
    </row>
    <row r="43" spans="2:17" x14ac:dyDescent="0.25">
      <c r="F43" s="1" t="str">
        <f t="shared" si="0"/>
        <v>E</v>
      </c>
      <c r="G43" s="1">
        <v>1</v>
      </c>
      <c r="H43" s="1" t="str">
        <f t="shared" si="1"/>
        <v>E</v>
      </c>
      <c r="I43" s="1">
        <v>3</v>
      </c>
      <c r="J43" s="1" t="str">
        <f t="shared" si="2"/>
        <v>E</v>
      </c>
      <c r="K43" s="1">
        <f>+I43/F19</f>
        <v>1.5</v>
      </c>
    </row>
    <row r="44" spans="2:17" x14ac:dyDescent="0.25">
      <c r="F44" s="1" t="str">
        <f t="shared" si="0"/>
        <v>B</v>
      </c>
      <c r="G44" s="1">
        <v>8</v>
      </c>
      <c r="H44" s="1" t="str">
        <f t="shared" si="1"/>
        <v>B</v>
      </c>
      <c r="I44" s="1">
        <v>13</v>
      </c>
      <c r="J44" s="1" t="str">
        <f t="shared" si="2"/>
        <v>B</v>
      </c>
      <c r="K44" s="1">
        <f>+I44/F16</f>
        <v>2.6</v>
      </c>
    </row>
    <row r="45" spans="2:17" x14ac:dyDescent="0.25">
      <c r="F45" s="147" t="s">
        <v>32</v>
      </c>
      <c r="G45" s="1">
        <f>+AVERAGE(G40:G44)</f>
        <v>2</v>
      </c>
      <c r="H45" s="147" t="s">
        <v>33</v>
      </c>
      <c r="I45" s="1">
        <f>+AVERAGE(I40:I44)</f>
        <v>5</v>
      </c>
      <c r="J45" s="147" t="s">
        <v>34</v>
      </c>
      <c r="K45" s="1">
        <f>+AVERAGE(K40:K44)</f>
        <v>1.6199999999999999</v>
      </c>
    </row>
    <row r="48" spans="2:17" x14ac:dyDescent="0.25">
      <c r="B48" s="149" t="s">
        <v>15</v>
      </c>
      <c r="C48" s="179" t="s">
        <v>19</v>
      </c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</row>
    <row r="49" spans="2:17" x14ac:dyDescent="0.25">
      <c r="B49" s="1" t="s">
        <v>6</v>
      </c>
      <c r="C49" s="148" t="s">
        <v>51</v>
      </c>
      <c r="D49" s="148" t="s">
        <v>51</v>
      </c>
      <c r="E49" s="148" t="s">
        <v>51</v>
      </c>
      <c r="F49" s="148" t="s">
        <v>51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 x14ac:dyDescent="0.25">
      <c r="B50" s="1" t="s">
        <v>4</v>
      </c>
      <c r="C50" s="1"/>
      <c r="D50" s="1"/>
      <c r="E50" s="170"/>
      <c r="F50" s="177" t="s">
        <v>51</v>
      </c>
      <c r="G50" s="148" t="s">
        <v>51</v>
      </c>
      <c r="H50" s="170"/>
      <c r="I50" s="170"/>
      <c r="J50" s="170"/>
      <c r="K50" s="170"/>
      <c r="L50" s="170"/>
      <c r="M50" s="170"/>
      <c r="N50" s="170"/>
      <c r="O50" s="170"/>
      <c r="P50" s="170"/>
      <c r="Q50" s="170"/>
    </row>
    <row r="51" spans="2:17" x14ac:dyDescent="0.25">
      <c r="B51" s="1" t="s">
        <v>7</v>
      </c>
      <c r="C51" s="1"/>
      <c r="D51" s="1"/>
      <c r="E51" s="170"/>
      <c r="F51" s="170"/>
      <c r="G51" s="170"/>
      <c r="H51" s="148" t="s">
        <v>51</v>
      </c>
      <c r="I51" s="148" t="s">
        <v>51</v>
      </c>
      <c r="J51" s="148" t="s">
        <v>51</v>
      </c>
      <c r="K51" s="170"/>
      <c r="L51" s="170"/>
      <c r="M51" s="170"/>
      <c r="N51" s="170"/>
      <c r="O51" s="170"/>
      <c r="P51" s="170"/>
      <c r="Q51" s="170"/>
    </row>
    <row r="52" spans="2:17" x14ac:dyDescent="0.25">
      <c r="B52" s="1" t="s">
        <v>8</v>
      </c>
      <c r="C52" s="1"/>
      <c r="D52" s="1"/>
      <c r="E52" s="170"/>
      <c r="F52" s="170"/>
      <c r="G52" s="170"/>
      <c r="H52" s="170"/>
      <c r="I52" s="170"/>
      <c r="J52" s="177" t="s">
        <v>51</v>
      </c>
      <c r="K52" s="148" t="s">
        <v>51</v>
      </c>
      <c r="L52" s="148" t="s">
        <v>51</v>
      </c>
      <c r="M52" s="170"/>
      <c r="N52" s="170"/>
      <c r="O52" s="170"/>
      <c r="P52" s="170"/>
      <c r="Q52" s="170"/>
    </row>
    <row r="53" spans="2:17" x14ac:dyDescent="0.25">
      <c r="B53" s="1" t="s">
        <v>5</v>
      </c>
      <c r="C53" s="1"/>
      <c r="D53" s="1"/>
      <c r="E53" s="177" t="s">
        <v>51</v>
      </c>
      <c r="F53" s="177"/>
      <c r="G53" s="177"/>
      <c r="H53" s="177"/>
      <c r="I53" s="177"/>
      <c r="J53" s="177"/>
      <c r="K53" s="177"/>
      <c r="L53" s="177"/>
      <c r="M53" s="148" t="s">
        <v>51</v>
      </c>
      <c r="N53" s="148" t="s">
        <v>51</v>
      </c>
      <c r="O53" s="148" t="s">
        <v>51</v>
      </c>
      <c r="P53" s="148" t="s">
        <v>51</v>
      </c>
      <c r="Q53" s="148" t="s">
        <v>51</v>
      </c>
    </row>
    <row r="54" spans="2:17" x14ac:dyDescent="0.25">
      <c r="B54" s="149" t="s">
        <v>17</v>
      </c>
      <c r="C54" s="1">
        <v>0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>
        <v>7</v>
      </c>
      <c r="K54" s="1">
        <v>8</v>
      </c>
      <c r="L54" s="1">
        <v>9</v>
      </c>
      <c r="M54" s="1">
        <v>10</v>
      </c>
      <c r="N54" s="1">
        <v>11</v>
      </c>
      <c r="O54" s="1">
        <v>12</v>
      </c>
      <c r="P54" s="1">
        <v>13</v>
      </c>
      <c r="Q54" s="1">
        <v>14</v>
      </c>
    </row>
    <row r="56" spans="2:17" x14ac:dyDescent="0.25">
      <c r="F56" s="179" t="s">
        <v>21</v>
      </c>
      <c r="G56" s="179"/>
      <c r="H56" s="179" t="s">
        <v>22</v>
      </c>
      <c r="I56" s="179"/>
      <c r="J56" s="179" t="s">
        <v>23</v>
      </c>
      <c r="K56" s="179"/>
    </row>
    <row r="57" spans="2:17" x14ac:dyDescent="0.25">
      <c r="F57" s="1" t="str">
        <f>+B49</f>
        <v>C</v>
      </c>
      <c r="G57" s="1">
        <v>0</v>
      </c>
      <c r="H57" s="1" t="s">
        <v>6</v>
      </c>
      <c r="I57" s="1">
        <v>4</v>
      </c>
      <c r="J57" s="1" t="s">
        <v>6</v>
      </c>
      <c r="K57" s="1">
        <f>+I57/F17</f>
        <v>1</v>
      </c>
    </row>
    <row r="58" spans="2:17" x14ac:dyDescent="0.25">
      <c r="F58" s="1" t="str">
        <f t="shared" ref="F58:F61" si="3">+B50</f>
        <v>A</v>
      </c>
      <c r="G58" s="1">
        <v>1</v>
      </c>
      <c r="H58" s="1" t="s">
        <v>4</v>
      </c>
      <c r="I58" s="1">
        <v>2</v>
      </c>
      <c r="J58" s="1" t="s">
        <v>4</v>
      </c>
      <c r="K58" s="1">
        <f>+I58/F15</f>
        <v>2</v>
      </c>
    </row>
    <row r="59" spans="2:17" x14ac:dyDescent="0.25">
      <c r="F59" s="1" t="str">
        <f t="shared" si="3"/>
        <v>D</v>
      </c>
      <c r="G59" s="1">
        <v>0</v>
      </c>
      <c r="H59" s="1" t="s">
        <v>5</v>
      </c>
      <c r="I59" s="1">
        <v>3</v>
      </c>
      <c r="J59" s="1" t="s">
        <v>5</v>
      </c>
      <c r="K59" s="1">
        <f>+I59/F18</f>
        <v>1</v>
      </c>
    </row>
    <row r="60" spans="2:17" x14ac:dyDescent="0.25">
      <c r="F60" s="1" t="str">
        <f t="shared" si="3"/>
        <v>E</v>
      </c>
      <c r="G60" s="1">
        <v>1</v>
      </c>
      <c r="H60" s="1" t="s">
        <v>7</v>
      </c>
      <c r="I60" s="1">
        <v>3</v>
      </c>
      <c r="J60" s="1" t="s">
        <v>7</v>
      </c>
      <c r="K60" s="1">
        <f>+I60/F19</f>
        <v>1.5</v>
      </c>
    </row>
    <row r="61" spans="2:17" x14ac:dyDescent="0.25">
      <c r="F61" s="1" t="str">
        <f t="shared" si="3"/>
        <v>B</v>
      </c>
      <c r="G61" s="1">
        <v>8</v>
      </c>
      <c r="H61" s="1" t="s">
        <v>8</v>
      </c>
      <c r="I61" s="1">
        <v>13</v>
      </c>
      <c r="J61" s="1" t="s">
        <v>8</v>
      </c>
      <c r="K61" s="1">
        <f>+I61/F16</f>
        <v>2.6</v>
      </c>
    </row>
    <row r="62" spans="2:17" x14ac:dyDescent="0.25">
      <c r="F62" s="148" t="s">
        <v>32</v>
      </c>
      <c r="G62" s="1">
        <f>+AVERAGE(G57:G61)</f>
        <v>2</v>
      </c>
      <c r="H62" s="148" t="s">
        <v>33</v>
      </c>
      <c r="I62" s="1">
        <f>+AVERAGE(I57:I61)</f>
        <v>5</v>
      </c>
      <c r="J62" s="148" t="s">
        <v>34</v>
      </c>
      <c r="K62" s="1">
        <f>+AVERAGE(K57:K61)</f>
        <v>1.6199999999999999</v>
      </c>
    </row>
    <row r="66" spans="6:7" x14ac:dyDescent="0.25">
      <c r="F66" s="205" t="s">
        <v>23</v>
      </c>
      <c r="G66" s="205"/>
    </row>
    <row r="67" spans="6:7" x14ac:dyDescent="0.25">
      <c r="F67" s="2" t="s">
        <v>24</v>
      </c>
      <c r="G67" s="2">
        <f>+R19</f>
        <v>3.2133333333333334</v>
      </c>
    </row>
    <row r="68" spans="6:7" x14ac:dyDescent="0.25">
      <c r="F68" s="2" t="s">
        <v>25</v>
      </c>
      <c r="G68" s="2">
        <f>+K45</f>
        <v>1.6199999999999999</v>
      </c>
    </row>
    <row r="69" spans="6:7" x14ac:dyDescent="0.25">
      <c r="F69" s="2" t="s">
        <v>26</v>
      </c>
      <c r="G69" s="2">
        <f>+K62</f>
        <v>1.6199999999999999</v>
      </c>
    </row>
  </sheetData>
  <mergeCells count="39">
    <mergeCell ref="F66:G66"/>
    <mergeCell ref="D15:E15"/>
    <mergeCell ref="F15:G15"/>
    <mergeCell ref="H15:I15"/>
    <mergeCell ref="D16:E16"/>
    <mergeCell ref="F16:G16"/>
    <mergeCell ref="H16:I16"/>
    <mergeCell ref="D17:E17"/>
    <mergeCell ref="F17:G17"/>
    <mergeCell ref="H17:I17"/>
    <mergeCell ref="D19:E19"/>
    <mergeCell ref="F19:G19"/>
    <mergeCell ref="H19:I19"/>
    <mergeCell ref="D18:E18"/>
    <mergeCell ref="F18:G18"/>
    <mergeCell ref="H18:I18"/>
    <mergeCell ref="C48:Q48"/>
    <mergeCell ref="F56:G56"/>
    <mergeCell ref="H56:I56"/>
    <mergeCell ref="J56:K56"/>
    <mergeCell ref="C22:O22"/>
    <mergeCell ref="C23:O23"/>
    <mergeCell ref="C24:O24"/>
    <mergeCell ref="C31:Q31"/>
    <mergeCell ref="F39:G39"/>
    <mergeCell ref="H39:I39"/>
    <mergeCell ref="J39:K39"/>
    <mergeCell ref="C25:O25"/>
    <mergeCell ref="C26:O26"/>
    <mergeCell ref="C27:O27"/>
    <mergeCell ref="C28:O28"/>
    <mergeCell ref="C3:Q3"/>
    <mergeCell ref="C13:I13"/>
    <mergeCell ref="D14:E14"/>
    <mergeCell ref="F14:G14"/>
    <mergeCell ref="H14:I14"/>
    <mergeCell ref="Q13:R13"/>
    <mergeCell ref="M13:N13"/>
    <mergeCell ref="O13:P1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0F5C-159A-45D5-AF91-3C10FA460EE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mendoza tovar</dc:creator>
  <cp:lastModifiedBy>alejandro de mendoza tovar</cp:lastModifiedBy>
  <dcterms:created xsi:type="dcterms:W3CDTF">2024-10-30T18:55:07Z</dcterms:created>
  <dcterms:modified xsi:type="dcterms:W3CDTF">2024-11-03T17:29:10Z</dcterms:modified>
</cp:coreProperties>
</file>