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structions"/>
    <sheet r:id="rId2" sheetId="2" name="Tuning"/>
    <sheet r:id="rId3" sheetId="3" name="calculations"/>
  </sheets>
  <calcPr fullCalcOnLoad="1"/>
</workbook>
</file>

<file path=xl/sharedStrings.xml><?xml version="1.0" encoding="utf-8"?>
<sst xmlns="http://schemas.openxmlformats.org/spreadsheetml/2006/main" count="113" uniqueCount="73">
  <si>
    <t>GunnsElectPvString::update</t>
  </si>
  <si>
    <t>String PV curve plot:</t>
  </si>
  <si>
    <t>mIdealDiodeFactor</t>
  </si>
  <si>
    <t>voltage</t>
  </si>
  <si>
    <t>current</t>
  </si>
  <si>
    <t>MPP</t>
  </si>
  <si>
    <t>mEqProps.mShuntResistsance</t>
  </si>
  <si>
    <t>ohm</t>
  </si>
  <si>
    <t>mEqProps.mShuntVoltageDrop</t>
  </si>
  <si>
    <t>V</t>
  </si>
  <si>
    <t>mEqProps.mSeriesResistance</t>
  </si>
  <si>
    <t>mEqProps.mSeriesVoltageDrop</t>
  </si>
  <si>
    <t>power</t>
  </si>
  <si>
    <t>W</t>
  </si>
  <si>
    <t>mEqProps.mSourceCurrent</t>
  </si>
  <si>
    <t>amp</t>
  </si>
  <si>
    <t>mOpenCircuitVoltage</t>
  </si>
  <si>
    <t>mShortCircuitCurrent</t>
  </si>
  <si>
    <t>GunnsElectPvString::updateMpp</t>
  </si>
  <si>
    <t>ish</t>
  </si>
  <si>
    <t>is</t>
  </si>
  <si>
    <t>mMpp.mPower</t>
  </si>
  <si>
    <t>mMpp.mVoltage</t>
  </si>
  <si>
    <t>mMpp.mCurrent</t>
  </si>
  <si>
    <t>Fill Fraction</t>
  </si>
  <si>
    <t>GunnsElectPvArray::updateArray</t>
  </si>
  <si>
    <t>Array PV curve plot:</t>
  </si>
  <si>
    <t>mIvCornerVoltage</t>
  </si>
  <si>
    <t>mIvCornerCurrent</t>
  </si>
  <si>
    <t>dI</t>
  </si>
  <si>
    <t>fluxMpp</t>
  </si>
  <si>
    <t>Input Data</t>
  </si>
  <si>
    <t>Source flux magnitude</t>
  </si>
  <si>
    <t>&gt; 0 W/m2</t>
  </si>
  <si>
    <t>Config Data</t>
  </si>
  <si>
    <t>Array:</t>
  </si>
  <si>
    <t># strings</t>
  </si>
  <si>
    <t>&gt; 0</t>
  </si>
  <si>
    <t>String:</t>
  </si>
  <si>
    <t/>
  </si>
  <si>
    <t># cells</t>
  </si>
  <si>
    <t>Blocking diode voltage drop</t>
  </si>
  <si>
    <t>&gt; 0 V</t>
  </si>
  <si>
    <t>Cell:</t>
  </si>
  <si>
    <t>Surface area</t>
  </si>
  <si>
    <t>&gt; 0 m2</t>
  </si>
  <si>
    <t>Efficiency</t>
  </si>
  <si>
    <t>(0-1)</t>
  </si>
  <si>
    <t>Open circuit voltage</t>
  </si>
  <si>
    <t>Series resistance</t>
  </si>
  <si>
    <t>&gt; 0 ohm</t>
  </si>
  <si>
    <t>Shunt resistance</t>
  </si>
  <si>
    <t>Output Performance</t>
  </si>
  <si>
    <t>Maximum Power Point:</t>
  </si>
  <si>
    <t>Power</t>
  </si>
  <si>
    <t>Voltage</t>
  </si>
  <si>
    <t>Current</t>
  </si>
  <si>
    <t>Short circuit current</t>
  </si>
  <si>
    <t>See the Instructions sheet for more info</t>
  </si>
  <si>
    <t>GunnsElectPvArray Tuning Helper</t>
  </si>
  <si>
    <t>The 'Tuning' sheet predicts the performance of the GunnsElectPvArray model with the given input &amp; config data.</t>
  </si>
  <si>
    <t>This can be used to help tune a GunnsElectPvArray.</t>
  </si>
  <si>
    <t>Enter your input &amp; config data in the orange fields, noting the ranges and units to the right.</t>
  </si>
  <si>
    <t>The output performance curve for the array is shown in the green fields and the graph.</t>
  </si>
  <si>
    <t>Some combinations of input values give invalid results, which will show up as a weird looking performance curve or bad cell values.</t>
  </si>
  <si>
    <t>The initial default input &amp; config values give what a typical array curve should look like.</t>
  </si>
  <si>
    <t>MPP = Maximum Power Point</t>
  </si>
  <si>
    <t>Refer to the GunnsElectPvArray link help page in the wiki for more info about the model and the input &amp; config data terms.</t>
  </si>
  <si>
    <t>Assumptions &amp; Limitations of this spreadsheet:</t>
  </si>
  <si>
    <t>All sections face directly towards sun</t>
  </si>
  <si>
    <t>All sections &amp; strings are identical</t>
  </si>
  <si>
    <t>No temperature effects</t>
  </si>
  <si>
    <t>No shading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</si>
</sst>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0"/>
    <numFmt numFmtId="165" formatCode="#,##0.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3f3f76"/>
      <name val="Calibri"/>
      <family val="2"/>
    </font>
    <font>
      <sz val="12"/>
      <color rgb="FF0061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3" applyNumberFormat="1" borderId="2" applyBorder="1" fontId="5" applyFont="1" fillId="2" applyFill="1" applyAlignment="1">
      <alignment horizontal="right"/>
    </xf>
    <xf xfId="0" numFmtId="0" borderId="0" fontId="0" fillId="0" quotePrefix="1" applyAlignment="1">
      <alignment horizontal="general"/>
    </xf>
    <xf xfId="0" numFmtId="4" applyNumberFormat="1" borderId="2" applyBorder="1" fontId="5" applyFont="1" fillId="2" applyFill="1" applyAlignment="1">
      <alignment horizontal="right"/>
    </xf>
    <xf xfId="0" numFmtId="165" applyNumberFormat="1" borderId="3" applyBorder="1" fontId="6" applyFont="1" fillId="3" applyFill="1" applyAlignment="1">
      <alignment horizontal="right"/>
    </xf>
    <xf xfId="0" numFmtId="165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/>
  </sheetViews>
  <sheetFormatPr defaultRowHeight="15" x14ac:dyDescent="0.25"/>
  <cols>
    <col min="1" max="1" style="14" width="13.576428571428572" customWidth="1" bestFit="1"/>
    <col min="2" max="2" style="14" width="109.005" customWidth="1" bestFit="1"/>
    <col min="3" max="3" style="14" width="32.005" customWidth="1" bestFit="1"/>
  </cols>
  <sheetData>
    <row x14ac:dyDescent="0.25" r="1" customHeight="1" ht="18.75">
      <c r="A1" s="18" t="s">
        <v>59</v>
      </c>
      <c r="B1" s="3"/>
      <c r="C1" s="3"/>
    </row>
    <row x14ac:dyDescent="0.25" r="2" customHeight="1" ht="18.75">
      <c r="A2" s="3"/>
      <c r="B2" s="3" t="s">
        <v>60</v>
      </c>
      <c r="C2" s="3"/>
    </row>
    <row x14ac:dyDescent="0.25" r="3" customHeight="1" ht="18.75">
      <c r="A3" s="3"/>
      <c r="B3" s="3" t="s">
        <v>61</v>
      </c>
      <c r="C3" s="3"/>
    </row>
    <row x14ac:dyDescent="0.25" r="4" customHeight="1" ht="18.75">
      <c r="A4" s="3"/>
      <c r="B4" s="3" t="s">
        <v>62</v>
      </c>
      <c r="C4" s="3"/>
    </row>
    <row x14ac:dyDescent="0.25" r="5" customHeight="1" ht="18.75">
      <c r="A5" s="3"/>
      <c r="B5" s="3" t="s">
        <v>63</v>
      </c>
      <c r="C5" s="3"/>
    </row>
    <row x14ac:dyDescent="0.25" r="6" customHeight="1" ht="18.75">
      <c r="A6" s="3"/>
      <c r="B6" s="3" t="s">
        <v>64</v>
      </c>
      <c r="C6" s="3"/>
    </row>
    <row x14ac:dyDescent="0.25" r="7" customHeight="1" ht="18.75">
      <c r="A7" s="3"/>
      <c r="B7" s="3" t="s">
        <v>65</v>
      </c>
      <c r="C7" s="3"/>
    </row>
    <row x14ac:dyDescent="0.25" r="8" customHeight="1" ht="18.75">
      <c r="A8" s="3"/>
      <c r="B8" s="3" t="s">
        <v>66</v>
      </c>
      <c r="C8" s="3"/>
    </row>
    <row x14ac:dyDescent="0.25" r="9" customHeight="1" ht="18.75">
      <c r="A9" s="3"/>
      <c r="B9" s="3" t="s">
        <v>67</v>
      </c>
      <c r="C9" s="3"/>
    </row>
    <row x14ac:dyDescent="0.25" r="10" customHeight="1" ht="18.75">
      <c r="A10" s="3"/>
      <c r="B10" s="3" t="s">
        <v>68</v>
      </c>
      <c r="C10" s="3"/>
    </row>
    <row x14ac:dyDescent="0.25" r="11" customHeight="1" ht="18.75">
      <c r="A11" s="3"/>
      <c r="B11" s="3"/>
      <c r="C11" s="3" t="s">
        <v>69</v>
      </c>
    </row>
    <row x14ac:dyDescent="0.25" r="12" customHeight="1" ht="18.75">
      <c r="A12" s="3"/>
      <c r="B12" s="3"/>
      <c r="C12" s="3" t="s">
        <v>70</v>
      </c>
    </row>
    <row x14ac:dyDescent="0.25" r="13" customHeight="1" ht="18.75">
      <c r="A13" s="3"/>
      <c r="B13" s="3"/>
      <c r="C13" s="3" t="s">
        <v>71</v>
      </c>
    </row>
    <row x14ac:dyDescent="0.25" r="14" customHeight="1" ht="18.75">
      <c r="A14" s="3"/>
      <c r="B14" s="3"/>
      <c r="C14" s="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7"/>
  <sheetViews>
    <sheetView workbookViewId="0" tabSelected="1"/>
  </sheetViews>
  <sheetFormatPr defaultRowHeight="15" x14ac:dyDescent="0.25"/>
  <cols>
    <col min="1" max="1" style="14" width="39.57642857142857" customWidth="1" bestFit="1"/>
    <col min="2" max="2" style="14" width="20.862142857142857" customWidth="1" bestFit="1"/>
    <col min="3" max="3" style="14" width="25.005" customWidth="1" bestFit="1"/>
    <col min="4" max="4" style="24" width="11.290714285714287" customWidth="1" bestFit="1"/>
    <col min="5" max="5" style="14" width="13.576428571428572" customWidth="1" bestFit="1"/>
  </cols>
  <sheetData>
    <row x14ac:dyDescent="0.25" r="1" customHeight="1" ht="20.25">
      <c r="A1" s="18" t="s">
        <v>31</v>
      </c>
      <c r="B1" s="3"/>
      <c r="C1" s="3"/>
      <c r="D1" s="19"/>
      <c r="E1" s="3"/>
    </row>
    <row x14ac:dyDescent="0.25" r="2" customHeight="1" ht="21">
      <c r="A2" s="3"/>
      <c r="B2" s="3" t="s">
        <v>32</v>
      </c>
      <c r="C2" s="3"/>
      <c r="D2" s="20">
        <v>1361</v>
      </c>
      <c r="E2" s="3" t="s">
        <v>33</v>
      </c>
    </row>
    <row x14ac:dyDescent="0.25" r="3" customHeight="1" ht="18.75">
      <c r="A3" s="3"/>
      <c r="B3" s="3"/>
      <c r="C3" s="3"/>
      <c r="D3" s="19"/>
      <c r="E3" s="3"/>
    </row>
    <row x14ac:dyDescent="0.25" r="4" customHeight="1" ht="20.25">
      <c r="A4" s="18" t="s">
        <v>34</v>
      </c>
      <c r="B4" s="3"/>
      <c r="C4" s="3"/>
      <c r="D4" s="19"/>
      <c r="E4" s="3"/>
    </row>
    <row x14ac:dyDescent="0.25" r="5" customHeight="1" ht="18.75">
      <c r="A5" s="3"/>
      <c r="B5" s="3" t="s">
        <v>35</v>
      </c>
      <c r="C5" s="3"/>
      <c r="D5" s="19"/>
      <c r="E5" s="3"/>
    </row>
    <row x14ac:dyDescent="0.25" r="6" customHeight="1" ht="21">
      <c r="A6" s="3"/>
      <c r="B6" s="3"/>
      <c r="C6" s="3" t="s">
        <v>36</v>
      </c>
      <c r="D6" s="20">
        <v>10</v>
      </c>
      <c r="E6" s="3" t="s">
        <v>37</v>
      </c>
    </row>
    <row x14ac:dyDescent="0.25" r="7" customHeight="1" ht="18.75">
      <c r="A7" s="3"/>
      <c r="B7" s="3" t="s">
        <v>38</v>
      </c>
      <c r="C7" s="3"/>
      <c r="D7" s="19"/>
      <c r="E7" s="3"/>
    </row>
    <row x14ac:dyDescent="0.25" r="8" customHeight="1" ht="20.25">
      <c r="A8" s="21" t="s">
        <v>39</v>
      </c>
      <c r="B8" s="3"/>
      <c r="C8" s="3" t="s">
        <v>40</v>
      </c>
      <c r="D8" s="20">
        <v>80</v>
      </c>
      <c r="E8" s="3" t="s">
        <v>37</v>
      </c>
    </row>
    <row x14ac:dyDescent="0.25" r="9" customHeight="1" ht="21">
      <c r="A9" s="3"/>
      <c r="B9" s="3"/>
      <c r="C9" s="3" t="s">
        <v>41</v>
      </c>
      <c r="D9" s="22">
        <v>0.6</v>
      </c>
      <c r="E9" s="3" t="s">
        <v>42</v>
      </c>
    </row>
    <row x14ac:dyDescent="0.25" r="10" customHeight="1" ht="18.75">
      <c r="A10" s="3"/>
      <c r="B10" s="3" t="s">
        <v>43</v>
      </c>
      <c r="C10" s="3"/>
      <c r="D10" s="19"/>
      <c r="E10" s="3"/>
    </row>
    <row x14ac:dyDescent="0.25" r="11" customHeight="1" ht="20.25">
      <c r="A11" s="3"/>
      <c r="B11" s="3"/>
      <c r="C11" s="3" t="s">
        <v>44</v>
      </c>
      <c r="D11" s="22">
        <v>0.05</v>
      </c>
      <c r="E11" s="3" t="s">
        <v>45</v>
      </c>
    </row>
    <row x14ac:dyDescent="0.25" r="12" customHeight="1" ht="20.25">
      <c r="A12" s="3"/>
      <c r="B12" s="3"/>
      <c r="C12" s="3" t="s">
        <v>46</v>
      </c>
      <c r="D12" s="22">
        <v>0.2</v>
      </c>
      <c r="E12" s="3" t="s">
        <v>47</v>
      </c>
    </row>
    <row x14ac:dyDescent="0.25" r="13" customHeight="1" ht="20.25">
      <c r="A13" s="3"/>
      <c r="B13" s="3"/>
      <c r="C13" s="3" t="s">
        <v>48</v>
      </c>
      <c r="D13" s="22">
        <v>2.15</v>
      </c>
      <c r="E13" s="3" t="s">
        <v>42</v>
      </c>
    </row>
    <row x14ac:dyDescent="0.25" r="14" customHeight="1" ht="20.25">
      <c r="A14" s="3"/>
      <c r="B14" s="3"/>
      <c r="C14" s="3" t="s">
        <v>49</v>
      </c>
      <c r="D14" s="22">
        <v>0.1</v>
      </c>
      <c r="E14" s="3" t="s">
        <v>50</v>
      </c>
    </row>
    <row x14ac:dyDescent="0.25" r="15" customHeight="1" ht="21">
      <c r="A15" s="3"/>
      <c r="B15" s="3"/>
      <c r="C15" s="3" t="s">
        <v>51</v>
      </c>
      <c r="D15" s="20">
        <v>500</v>
      </c>
      <c r="E15" s="3" t="s">
        <v>50</v>
      </c>
    </row>
    <row x14ac:dyDescent="0.25" r="16" customHeight="1" ht="18.75">
      <c r="A16" s="3"/>
      <c r="B16" s="3"/>
      <c r="C16" s="3"/>
      <c r="D16" s="19"/>
      <c r="E16" s="3"/>
    </row>
    <row x14ac:dyDescent="0.25" r="17" customHeight="1" ht="20.25">
      <c r="A17" s="18" t="s">
        <v>52</v>
      </c>
      <c r="B17" s="3"/>
      <c r="C17" s="3"/>
      <c r="D17" s="19"/>
      <c r="E17" s="3"/>
    </row>
    <row x14ac:dyDescent="0.25" r="18" customHeight="1" ht="18.75">
      <c r="A18" s="3"/>
      <c r="B18" s="3"/>
      <c r="C18" s="3"/>
      <c r="D18" s="19"/>
      <c r="E18" s="3"/>
    </row>
    <row x14ac:dyDescent="0.25" r="19" customHeight="1" ht="18.75">
      <c r="A19" s="3"/>
      <c r="B19" s="3" t="s">
        <v>53</v>
      </c>
      <c r="C19" s="3"/>
      <c r="D19" s="19"/>
      <c r="E19" s="3"/>
    </row>
    <row x14ac:dyDescent="0.25" r="20" customHeight="1" ht="20.25">
      <c r="A20" s="3"/>
      <c r="B20" s="3"/>
      <c r="C20" s="3" t="s">
        <v>54</v>
      </c>
      <c r="D20" s="23">
        <f>calculations!C27</f>
      </c>
      <c r="E20" s="3" t="s">
        <v>13</v>
      </c>
    </row>
    <row x14ac:dyDescent="0.25" r="21" customHeight="1" ht="20.25">
      <c r="A21" s="3"/>
      <c r="B21" s="3"/>
      <c r="C21" s="3" t="s">
        <v>55</v>
      </c>
      <c r="D21" s="23">
        <f>calculations!C25</f>
      </c>
      <c r="E21" s="3" t="s">
        <v>9</v>
      </c>
    </row>
    <row x14ac:dyDescent="0.25" r="22" customHeight="1" ht="20.25">
      <c r="A22" s="3"/>
      <c r="B22" s="3"/>
      <c r="C22" s="3" t="s">
        <v>56</v>
      </c>
      <c r="D22" s="23">
        <f>calculations!C28</f>
      </c>
      <c r="E22" s="3" t="s">
        <v>15</v>
      </c>
    </row>
    <row x14ac:dyDescent="0.25" r="23" customHeight="1" ht="20.25">
      <c r="A23" s="3"/>
      <c r="B23" s="3" t="s">
        <v>48</v>
      </c>
      <c r="C23" s="3"/>
      <c r="D23" s="23">
        <f>calculations!C21</f>
      </c>
      <c r="E23" s="3" t="s">
        <v>9</v>
      </c>
    </row>
    <row x14ac:dyDescent="0.25" r="24" customHeight="1" ht="20.25">
      <c r="A24" s="3"/>
      <c r="B24" s="3" t="s">
        <v>57</v>
      </c>
      <c r="C24" s="3"/>
      <c r="D24" s="23">
        <f>calculations!C20</f>
      </c>
      <c r="E24" s="3" t="s">
        <v>15</v>
      </c>
    </row>
    <row x14ac:dyDescent="0.25" r="25" customHeight="1" ht="20.25">
      <c r="A25" s="3"/>
      <c r="B25" s="3" t="s">
        <v>24</v>
      </c>
      <c r="C25" s="3"/>
      <c r="D25" s="23">
        <f>calculations!C29</f>
      </c>
      <c r="E25" s="3" t="s">
        <v>47</v>
      </c>
    </row>
    <row x14ac:dyDescent="0.25" r="26" customHeight="1" ht="18.75">
      <c r="A26" s="3"/>
      <c r="B26" s="3"/>
      <c r="C26" s="3"/>
      <c r="D26" s="19"/>
      <c r="E26" s="3"/>
    </row>
    <row x14ac:dyDescent="0.25" r="27" customHeight="1" ht="20.25">
      <c r="A27" s="18" t="s">
        <v>58</v>
      </c>
      <c r="B27" s="3"/>
      <c r="C27" s="3"/>
      <c r="D27" s="19"/>
      <c r="E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9"/>
  <sheetViews>
    <sheetView workbookViewId="0"/>
  </sheetViews>
  <sheetFormatPr defaultRowHeight="15" x14ac:dyDescent="0.25"/>
  <cols>
    <col min="1" max="1" style="14" width="13.576428571428572" customWidth="1" bestFit="1"/>
    <col min="2" max="2" style="14" width="27.290714285714284" customWidth="1" bestFit="1"/>
    <col min="3" max="3" style="15" width="13.576428571428572" customWidth="1" bestFit="1"/>
    <col min="4" max="4" style="14" width="13.576428571428572" customWidth="1" bestFit="1"/>
    <col min="5" max="5" style="14" width="13.576428571428572" customWidth="1" bestFit="1"/>
    <col min="6" max="6" style="16" width="13.576428571428572" customWidth="1" bestFit="1"/>
    <col min="7" max="7" style="17" width="13.576428571428572" customWidth="1" bestFit="1"/>
    <col min="8" max="8" style="16" width="13.576428571428572" customWidth="1" bestFit="1"/>
  </cols>
  <sheetData>
    <row x14ac:dyDescent="0.25" r="1" customHeight="1" ht="18.75">
      <c r="A1" s="1" t="s">
        <v>0</v>
      </c>
      <c r="B1" s="1"/>
      <c r="C1" s="2"/>
      <c r="D1" s="1"/>
      <c r="E1" s="3"/>
      <c r="F1" s="4" t="s">
        <v>1</v>
      </c>
      <c r="G1" s="5"/>
      <c r="H1" s="4"/>
    </row>
    <row x14ac:dyDescent="0.25" r="2" customHeight="1" ht="18.75">
      <c r="A2" s="3"/>
      <c r="B2" s="3" t="s">
        <v>2</v>
      </c>
      <c r="C2" s="6">
        <v>1000000</v>
      </c>
      <c r="D2" s="3"/>
      <c r="E2" s="3"/>
      <c r="F2" s="4" t="s">
        <v>3</v>
      </c>
      <c r="G2" s="5" t="s">
        <v>4</v>
      </c>
      <c r="H2" s="4" t="s">
        <v>5</v>
      </c>
    </row>
    <row x14ac:dyDescent="0.25" r="3" customHeight="1" ht="18.75">
      <c r="A3" s="3"/>
      <c r="B3" s="3" t="s">
        <v>6</v>
      </c>
      <c r="C3" s="7">
        <f>MAX(1/C2,Tuning!D15)</f>
      </c>
      <c r="D3" s="3" t="s">
        <v>7</v>
      </c>
      <c r="E3" s="3"/>
      <c r="F3" s="7">
        <v>0</v>
      </c>
      <c r="G3" s="8">
        <f>C10</f>
      </c>
      <c r="H3" s="4"/>
    </row>
    <row x14ac:dyDescent="0.25" r="4" customHeight="1" ht="18.75">
      <c r="A4" s="1"/>
      <c r="B4" s="1" t="s">
        <v>8</v>
      </c>
      <c r="C4" s="9">
        <f>Tuning!D8*Tuning!D13</f>
      </c>
      <c r="D4" s="1" t="s">
        <v>9</v>
      </c>
      <c r="E4" s="3"/>
      <c r="F4" s="8">
        <f>C16</f>
      </c>
      <c r="G4" s="8">
        <f>C17</f>
      </c>
      <c r="H4" s="8">
        <f>G4</f>
      </c>
    </row>
    <row x14ac:dyDescent="0.25" r="5" customHeight="1" ht="18.75">
      <c r="A5" s="1"/>
      <c r="B5" s="1" t="s">
        <v>10</v>
      </c>
      <c r="C5" s="9">
        <f>MAX(1/C2,Tuning!D8*Tuning!D14)</f>
      </c>
      <c r="D5" s="1" t="s">
        <v>7</v>
      </c>
      <c r="E5" s="3"/>
      <c r="F5" s="8">
        <f>C9</f>
      </c>
      <c r="G5" s="7">
        <v>0</v>
      </c>
      <c r="H5" s="4"/>
    </row>
    <row x14ac:dyDescent="0.25" r="6" customHeight="1" ht="18.75">
      <c r="A6" s="1"/>
      <c r="B6" s="1" t="s">
        <v>11</v>
      </c>
      <c r="C6" s="10">
        <f>Tuning!D9</f>
      </c>
      <c r="D6" s="1" t="s">
        <v>9</v>
      </c>
      <c r="E6" s="3"/>
      <c r="F6" s="4"/>
      <c r="G6" s="5"/>
      <c r="H6" s="4"/>
    </row>
    <row x14ac:dyDescent="0.25" r="7" customHeight="1" ht="18.75">
      <c r="A7" s="1"/>
      <c r="B7" s="1" t="s">
        <v>12</v>
      </c>
      <c r="C7" s="10">
        <f>Tuning!D2*Tuning!D8*Tuning!D11*Tuning!D12</f>
      </c>
      <c r="D7" s="1" t="s">
        <v>13</v>
      </c>
      <c r="E7" s="3"/>
      <c r="F7" s="4"/>
      <c r="G7" s="5"/>
      <c r="H7" s="4"/>
    </row>
    <row x14ac:dyDescent="0.25" r="8" customHeight="1" ht="18.75">
      <c r="A8" s="3"/>
      <c r="B8" s="1" t="s">
        <v>14</v>
      </c>
      <c r="C8" s="10">
        <f>C7/C4</f>
      </c>
      <c r="D8" s="1" t="s">
        <v>15</v>
      </c>
      <c r="E8" s="3"/>
      <c r="F8" s="4"/>
      <c r="G8" s="5"/>
      <c r="H8" s="4"/>
    </row>
    <row x14ac:dyDescent="0.25" r="9" customHeight="1" ht="18.75">
      <c r="A9" s="3"/>
      <c r="B9" s="1" t="s">
        <v>16</v>
      </c>
      <c r="C9" s="10">
        <f>C4-C6+C8*C3/C2</f>
      </c>
      <c r="D9" s="1" t="s">
        <v>9</v>
      </c>
      <c r="E9" s="3"/>
      <c r="F9" s="4"/>
      <c r="G9" s="5"/>
      <c r="H9" s="4"/>
    </row>
    <row x14ac:dyDescent="0.25" r="10" customHeight="1" ht="18.75">
      <c r="A10" s="3"/>
      <c r="B10" s="1" t="s">
        <v>17</v>
      </c>
      <c r="C10" s="10">
        <f>MAX(0,(C8*C3-C6)/(C5+C3))</f>
      </c>
      <c r="D10" s="1" t="s">
        <v>15</v>
      </c>
      <c r="E10" s="3"/>
      <c r="F10" s="4"/>
      <c r="G10" s="5"/>
      <c r="H10" s="4"/>
    </row>
    <row x14ac:dyDescent="0.25" r="11" customHeight="1" ht="18.75">
      <c r="A11" s="1" t="s">
        <v>18</v>
      </c>
      <c r="B11" s="3"/>
      <c r="C11" s="11"/>
      <c r="D11" s="3"/>
      <c r="E11" s="3"/>
      <c r="F11" s="4"/>
      <c r="G11" s="5"/>
      <c r="H11" s="4"/>
    </row>
    <row x14ac:dyDescent="0.25" r="12" customHeight="1" ht="18.75">
      <c r="A12" s="3"/>
      <c r="B12" s="1" t="s">
        <v>12</v>
      </c>
      <c r="C12" s="10">
        <f>C4*C8</f>
      </c>
      <c r="D12" s="1" t="s">
        <v>13</v>
      </c>
      <c r="E12" s="3"/>
      <c r="F12" s="4"/>
      <c r="G12" s="5"/>
      <c r="H12" s="4"/>
    </row>
    <row x14ac:dyDescent="0.25" r="13" customHeight="1" ht="18.75">
      <c r="A13" s="3"/>
      <c r="B13" s="1" t="s">
        <v>19</v>
      </c>
      <c r="C13" s="10">
        <f>C4/C3</f>
      </c>
      <c r="D13" s="1" t="s">
        <v>15</v>
      </c>
      <c r="E13" s="3"/>
      <c r="F13" s="4"/>
      <c r="G13" s="5"/>
      <c r="H13" s="4"/>
    </row>
    <row x14ac:dyDescent="0.25" r="14" customHeight="1" ht="18.75">
      <c r="A14" s="3"/>
      <c r="B14" s="1" t="s">
        <v>20</v>
      </c>
      <c r="C14" s="10">
        <f>C8-C13</f>
      </c>
      <c r="D14" s="1" t="s">
        <v>15</v>
      </c>
      <c r="E14" s="3"/>
      <c r="F14" s="4"/>
      <c r="G14" s="5"/>
      <c r="H14" s="4"/>
    </row>
    <row x14ac:dyDescent="0.25" r="15" customHeight="1" ht="18.75">
      <c r="A15" s="3"/>
      <c r="B15" s="1" t="s">
        <v>21</v>
      </c>
      <c r="C15" s="10">
        <f>MAX(0,C12-C4*C13-C14*C6-C14*C14*Tuning!D8*Tuning!D14)</f>
      </c>
      <c r="D15" s="1" t="s">
        <v>13</v>
      </c>
      <c r="E15" s="3"/>
      <c r="F15" s="4"/>
      <c r="G15" s="5"/>
      <c r="H15" s="4"/>
    </row>
    <row x14ac:dyDescent="0.25" r="16" customHeight="1" ht="18.75">
      <c r="A16" s="3"/>
      <c r="B16" s="1" t="s">
        <v>22</v>
      </c>
      <c r="C16" s="10">
        <f>MAX(0.0000000000000002,C4-C14*C5-C6)</f>
      </c>
      <c r="D16" s="1" t="s">
        <v>9</v>
      </c>
      <c r="E16" s="3"/>
      <c r="F16" s="4"/>
      <c r="G16" s="5"/>
      <c r="H16" s="4"/>
    </row>
    <row x14ac:dyDescent="0.25" r="17" customHeight="1" ht="18.75">
      <c r="A17" s="3"/>
      <c r="B17" s="1" t="s">
        <v>23</v>
      </c>
      <c r="C17" s="10">
        <f>C15/C16</f>
      </c>
      <c r="D17" s="1" t="s">
        <v>15</v>
      </c>
      <c r="E17" s="3"/>
      <c r="F17" s="4"/>
      <c r="G17" s="5"/>
      <c r="H17" s="4"/>
    </row>
    <row x14ac:dyDescent="0.25" r="18" customHeight="1" ht="18.75">
      <c r="A18" s="3"/>
      <c r="B18" s="12" t="s">
        <v>24</v>
      </c>
      <c r="C18" s="13">
        <f>C15/C9/C10</f>
      </c>
      <c r="D18" s="1"/>
      <c r="E18" s="3"/>
      <c r="F18" s="4"/>
      <c r="G18" s="5"/>
      <c r="H18" s="4"/>
    </row>
    <row x14ac:dyDescent="0.25" r="19" customHeight="1" ht="18.75">
      <c r="A19" s="3" t="s">
        <v>25</v>
      </c>
      <c r="B19" s="3"/>
      <c r="C19" s="11"/>
      <c r="D19" s="3"/>
      <c r="E19" s="3"/>
      <c r="F19" s="4" t="s">
        <v>26</v>
      </c>
      <c r="G19" s="5"/>
      <c r="H19" s="4"/>
    </row>
    <row x14ac:dyDescent="0.25" r="20" customHeight="1" ht="18.75">
      <c r="A20" s="3"/>
      <c r="B20" s="3" t="s">
        <v>17</v>
      </c>
      <c r="C20" s="8">
        <f>C10*Tuning!D6</f>
      </c>
      <c r="D20" s="1" t="s">
        <v>15</v>
      </c>
      <c r="E20" s="3"/>
      <c r="F20" s="4" t="s">
        <v>3</v>
      </c>
      <c r="G20" s="5" t="s">
        <v>4</v>
      </c>
      <c r="H20" s="4" t="s">
        <v>5</v>
      </c>
    </row>
    <row x14ac:dyDescent="0.25" r="21" customHeight="1" ht="18.75">
      <c r="A21" s="3"/>
      <c r="B21" s="3" t="s">
        <v>16</v>
      </c>
      <c r="C21" s="8">
        <f>C9</f>
      </c>
      <c r="D21" s="3" t="s">
        <v>9</v>
      </c>
      <c r="E21" s="3"/>
      <c r="F21" s="7">
        <v>0</v>
      </c>
      <c r="G21" s="8">
        <f>C20</f>
      </c>
      <c r="H21" s="4"/>
    </row>
    <row x14ac:dyDescent="0.25" r="22" customHeight="1" ht="18.75">
      <c r="A22" s="3"/>
      <c r="B22" s="3" t="s">
        <v>27</v>
      </c>
      <c r="C22" s="8">
        <f>C16</f>
      </c>
      <c r="D22" s="3" t="s">
        <v>9</v>
      </c>
      <c r="E22" s="3"/>
      <c r="F22" s="8">
        <f>C22</f>
      </c>
      <c r="G22" s="8">
        <f>C23</f>
      </c>
      <c r="H22" s="4"/>
    </row>
    <row x14ac:dyDescent="0.25" r="23" customHeight="1" ht="18.75">
      <c r="A23" s="3"/>
      <c r="B23" s="3" t="s">
        <v>28</v>
      </c>
      <c r="C23" s="8">
        <f>C17*Tuning!D6</f>
      </c>
      <c r="D23" s="3" t="s">
        <v>15</v>
      </c>
      <c r="E23" s="3"/>
      <c r="F23" s="8">
        <f>C21</f>
      </c>
      <c r="G23" s="7">
        <v>0</v>
      </c>
      <c r="H23" s="4"/>
    </row>
    <row x14ac:dyDescent="0.25" r="24" customHeight="1" ht="18.75">
      <c r="A24" s="3"/>
      <c r="B24" s="3" t="s">
        <v>29</v>
      </c>
      <c r="C24" s="8">
        <f>C20-C23</f>
      </c>
      <c r="D24" s="3" t="s">
        <v>15</v>
      </c>
      <c r="E24" s="3"/>
      <c r="F24" s="8">
        <f>C25</f>
      </c>
      <c r="G24" s="5"/>
      <c r="H24" s="8">
        <f>C28</f>
      </c>
    </row>
    <row x14ac:dyDescent="0.25" r="25" customHeight="1" ht="18.75">
      <c r="A25" s="3"/>
      <c r="B25" s="3" t="s">
        <v>22</v>
      </c>
      <c r="C25" s="8">
        <f>MIN(0.5*C20*C22/C24,C22)</f>
      </c>
      <c r="D25" s="3" t="s">
        <v>9</v>
      </c>
      <c r="E25" s="3"/>
      <c r="F25" s="4"/>
      <c r="G25" s="5"/>
      <c r="H25" s="4"/>
    </row>
    <row x14ac:dyDescent="0.25" r="26" customHeight="1" ht="18.75">
      <c r="A26" s="3"/>
      <c r="B26" s="3" t="s">
        <v>30</v>
      </c>
      <c r="C26" s="8">
        <f>C20-C24*C25/C22</f>
      </c>
      <c r="D26" s="3" t="s">
        <v>15</v>
      </c>
      <c r="E26" s="3"/>
      <c r="F26" s="4"/>
      <c r="G26" s="5"/>
      <c r="H26" s="4"/>
    </row>
    <row x14ac:dyDescent="0.25" r="27" customHeight="1" ht="18.75">
      <c r="A27" s="3"/>
      <c r="B27" s="3" t="s">
        <v>21</v>
      </c>
      <c r="C27" s="8">
        <f>C26*C25</f>
      </c>
      <c r="D27" s="3" t="s">
        <v>13</v>
      </c>
      <c r="E27" s="3"/>
      <c r="F27" s="4"/>
      <c r="G27" s="5"/>
      <c r="H27" s="4"/>
    </row>
    <row x14ac:dyDescent="0.25" r="28" customHeight="1" ht="18.75">
      <c r="A28" s="3"/>
      <c r="B28" s="3" t="s">
        <v>23</v>
      </c>
      <c r="C28" s="8">
        <f>C27/MAX(0.0000000000000002,C25)</f>
      </c>
      <c r="D28" s="3" t="s">
        <v>15</v>
      </c>
      <c r="E28" s="3"/>
      <c r="F28" s="4"/>
      <c r="G28" s="5"/>
      <c r="H28" s="4"/>
    </row>
    <row x14ac:dyDescent="0.25" r="29" customHeight="1" ht="18.75">
      <c r="A29" s="3"/>
      <c r="B29" s="12" t="s">
        <v>24</v>
      </c>
      <c r="C29" s="13">
        <f>C27/C20/C21</f>
      </c>
      <c r="D29" s="3"/>
      <c r="E29" s="3"/>
      <c r="F29" s="4"/>
      <c r="G29" s="5"/>
      <c r="H2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Instructions</vt:lpstr>
      <vt:lpstr>Tuning</vt:lpstr>
      <vt:lpstr>calculations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2023-03-13T14:12:38.470Z</dcterms:created>
  <dcterms:modified xsi:type="dcterms:W3CDTF">2023-03-13T14:12:38.470Z</dcterms:modified>
</cp:coreProperties>
</file>