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LOZANO\2024\"/>
    </mc:Choice>
  </mc:AlternateContent>
  <xr:revisionPtr revIDLastSave="0" documentId="13_ncr:1_{D2FE3B0F-ADBE-4D71-B423-6E6495FF1130}" xr6:coauthVersionLast="47" xr6:coauthVersionMax="47" xr10:uidLastSave="{00000000-0000-0000-0000-000000000000}"/>
  <bookViews>
    <workbookView xWindow="-120" yWindow="-120" windowWidth="29040" windowHeight="15990" tabRatio="770" firstSheet="2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5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9" l="1"/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31" l="1"/>
  <c r="E16" i="29" s="1"/>
  <c r="J5" i="31"/>
  <c r="K5" i="31"/>
  <c r="L5" i="31"/>
  <c r="M5" i="31"/>
  <c r="N5" i="31"/>
  <c r="O5" i="31"/>
  <c r="P5" i="31"/>
  <c r="H5" i="31"/>
  <c r="S5" i="31"/>
  <c r="I4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l="1"/>
  <c r="F7" i="29"/>
  <c r="I5" i="29" s="1"/>
  <c r="F12" i="29"/>
  <c r="F8" i="29"/>
  <c r="I4" i="29" l="1"/>
  <c r="E4" i="13"/>
  <c r="I6" i="29" l="1"/>
  <c r="F4" i="13" l="1"/>
  <c r="T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4" i="7" l="1"/>
  <c r="J4" i="13" l="1"/>
  <c r="H4" i="13"/>
  <c r="M71" i="10" l="1"/>
  <c r="N71" i="10"/>
  <c r="O71" i="10"/>
  <c r="O72" i="10" s="1"/>
  <c r="O73" i="10" s="1"/>
  <c r="P71" i="10"/>
  <c r="Q71" i="10"/>
  <c r="R71" i="10"/>
  <c r="S71" i="10"/>
  <c r="T71" i="10"/>
  <c r="U71" i="10"/>
  <c r="L71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4" i="7" l="1"/>
  <c r="K4" i="7"/>
  <c r="L4" i="7"/>
  <c r="M4" i="7"/>
  <c r="N4" i="7"/>
  <c r="O4" i="7"/>
  <c r="P4" i="7"/>
  <c r="I4" i="7"/>
  <c r="H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<sst xmlns="http://schemas.openxmlformats.org/spreadsheetml/2006/main" count="26568" uniqueCount="9340">
  <si>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</si>
  <si>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</si>
  <si>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</si>
  <si>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</si>
  <si>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</si>
  <si>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</si>
  <si>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</si>
  <si>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</si>
  <si>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</si>
  <si>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</si>
  <si>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</si>
  <si>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</si>
  <si>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</si>
  <si>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</si>
  <si>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</si>
  <si>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</si>
  <si>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</si>
  <si>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</si>
  <si>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</si>
  <si>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</si>
  <si>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</si>
  <si>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</si>
  <si>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</si>
  <si>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</si>
  <si>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</si>
  <si>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</si>
  <si>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</si>
  <si>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</si>
  <si>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</si>
  <si>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</si>
  <si>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</si>
  <si>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</si>
  <si>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</si>
  <si>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</si>
  <si>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</si>
  <si>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</si>
  <si>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</si>
  <si>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</si>
  <si>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</si>
  <si>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</si>
  <si>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</si>
  <si>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</si>
  <si>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</si>
  <si>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</si>
  <si>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</si>
  <si>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</si>
  <si>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</si>
  <si>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</si>
  <si>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</si>
  <si>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</si>
  <si>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</si>
  <si>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</si>
  <si>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</si>
  <si>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</si>
  <si>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</si>
  <si>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</si>
  <si>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</si>
  <si>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</si>
  <si>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</si>
  <si>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</si>
  <si>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</si>
  <si>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</si>
  <si>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</si>
  <si>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</si>
  <si>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</si>
  <si>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</si>
  <si>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</si>
  <si>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</si>
  <si>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</si>
  <si>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</si>
  <si>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</si>
  <si>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</si>
  <si>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</si>
  <si>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</si>
  <si>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</si>
  <si>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</si>
  <si>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</si>
  <si>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</si>
  <si>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</si>
  <si>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</si>
  <si>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</si>
  <si>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</si>
  <si>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</si>
  <si>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</si>
  <si>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</si>
  <si>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</si>
  <si>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</si>
  <si>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</si>
  <si>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</si>
  <si>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</si>
  <si>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</si>
  <si>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</si>
  <si>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</si>
  <si>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</si>
  <si>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</si>
  <si>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</si>
  <si>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</si>
  <si>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</si>
  <si>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</si>
  <si>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</si>
  <si>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</si>
  <si>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</si>
  <si>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</si>
  <si>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</si>
  <si>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</si>
  <si>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</si>
  <si>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</si>
  <si>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</si>
  <si>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</si>
  <si>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</si>
  <si>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</si>
  <si>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</si>
  <si>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</si>
  <si>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</si>
  <si>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</si>
  <si>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</si>
  <si>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</si>
  <si>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</si>
  <si>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</si>
  <si>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</si>
  <si>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</si>
  <si>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</si>
  <si>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</si>
  <si>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</si>
  <si>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</si>
  <si>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</si>
  <si>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</si>
  <si>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</si>
  <si>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</si>
  <si>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</si>
  <si>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</si>
  <si>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</si>
  <si>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</si>
  <si>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</si>
  <si>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</si>
  <si>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</si>
  <si>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</si>
  <si>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</si>
  <si>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</si>
  <si>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</si>
  <si>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</si>
  <si>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</si>
  <si>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</si>
  <si>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</si>
  <si>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</si>
  <si>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</si>
  <si>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</si>
  <si>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</si>
  <si>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</si>
  <si>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</si>
  <si>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</si>
  <si>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</si>
  <si>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</si>
  <si>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</si>
  <si>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</si>
  <si>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</si>
  <si>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</si>
  <si>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</si>
  <si>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</si>
  <si>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</si>
  <si>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</si>
  <si>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</si>
  <si>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</si>
  <si>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</si>
  <si>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</si>
  <si>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</si>
  <si>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</si>
  <si>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</si>
  <si>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</si>
  <si>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</si>
  <si>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</si>
  <si>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</si>
  <si>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</si>
  <si>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</si>
  <si>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</si>
  <si>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</si>
  <si>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</si>
  <si>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</si>
  <si>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</si>
  <si>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</si>
  <si>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</si>
  <si>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</si>
  <si>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</si>
  <si>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</si>
  <si>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</si>
  <si>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</si>
  <si>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</si>
  <si>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</si>
  <si>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</si>
  <si>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</si>
  <si>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</si>
  <si>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</si>
  <si>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</si>
  <si>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</si>
  <si>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</si>
  <si>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</si>
  <si>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</si>
  <si>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</si>
  <si>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</si>
  <si>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</si>
  <si>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</si>
  <si>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</si>
  <si>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</si>
  <si>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</si>
  <si>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</si>
  <si>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</si>
  <si>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</si>
  <si>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</si>
  <si>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</si>
  <si>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</si>
  <si>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</si>
  <si>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</si>
  <si>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</si>
  <si>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</si>
  <si>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</si>
  <si>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</si>
  <si>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</si>
  <si>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</si>
  <si>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</si>
  <si>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</si>
  <si>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</si>
  <si>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</si>
  <si>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</si>
  <si>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</si>
  <si>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</si>
  <si>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</si>
  <si>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</si>
  <si>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</si>
  <si>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</si>
  <si>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</si>
  <si>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</si>
  <si>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</si>
  <si>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</si>
  <si>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</si>
  <si>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</si>
  <si>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</si>
  <si>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</si>
  <si>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</si>
  <si>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</si>
  <si>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</si>
  <si>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</si>
  <si>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</si>
  <si>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</si>
  <si>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</si>
  <si>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</si>
  <si>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</si>
  <si>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</si>
  <si>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</si>
  <si>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</si>
  <si>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</si>
  <si>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</si>
  <si>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</si>
  <si>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</si>
  <si>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</si>
  <si>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</si>
  <si>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</si>
  <si>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</si>
  <si>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</si>
  <si>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</si>
  <si>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</si>
  <si>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</si>
  <si>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</si>
  <si>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</si>
  <si>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</si>
  <si>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</si>
  <si>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</si>
  <si>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</si>
  <si>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</si>
  <si>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</si>
  <si>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</si>
  <si>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</si>
  <si>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</si>
  <si>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</si>
  <si>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</si>
  <si>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</si>
  <si>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</si>
  <si>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</si>
  <si>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</si>
  <si>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</si>
  <si>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</si>
  <si>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</si>
  <si>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</si>
  <si>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</si>
  <si>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</si>
  <si>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</si>
  <si>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</si>
  <si>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</si>
  <si>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</si>
  <si>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</si>
  <si>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</si>
  <si>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</si>
  <si>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</si>
  <si>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</si>
  <si>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</si>
  <si>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</si>
  <si>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</si>
  <si>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</si>
  <si>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</si>
  <si>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</si>
  <si>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</si>
  <si>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</si>
  <si>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</si>
  <si>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</si>
  <si>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</si>
  <si>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</si>
  <si>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</si>
  <si>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</si>
  <si>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</si>
  <si>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</si>
  <si>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</si>
  <si>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</si>
  <si>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</si>
  <si>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</si>
  <si>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</si>
  <si>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</si>
  <si>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</si>
  <si>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</si>
  <si>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</si>
  <si>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</si>
  <si>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</si>
  <si>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</si>
  <si>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</si>
  <si>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</si>
  <si>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</si>
  <si>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</si>
  <si>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</si>
  <si>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</si>
  <si>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</si>
  <si>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</si>
  <si>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</si>
  <si>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</si>
  <si>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</si>
  <si>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</si>
  <si>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</si>
  <si>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</si>
  <si>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</si>
  <si>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</si>
  <si>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</si>
  <si>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</si>
  <si>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</si>
  <si>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</si>
  <si>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</si>
  <si>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</si>
  <si>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</si>
  <si>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</si>
  <si>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</si>
  <si>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</si>
  <si>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</si>
  <si>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</si>
  <si>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</si>
  <si>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</si>
  <si>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</si>
  <si>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</si>
  <si>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</si>
  <si>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</si>
  <si>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</si>
  <si>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</si>
  <si>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</si>
  <si>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</si>
  <si>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</si>
  <si>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</si>
  <si>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</si>
  <si>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</si>
  <si>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</si>
  <si>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</si>
  <si>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</si>
  <si>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</si>
  <si>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</si>
  <si>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</si>
  <si>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</si>
  <si>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</si>
  <si>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</si>
  <si>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</si>
  <si>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</si>
  <si>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</si>
  <si>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</si>
  <si>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</si>
  <si>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</si>
  <si>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</si>
  <si>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</si>
  <si>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</si>
  <si>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</si>
  <si>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</si>
  <si>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</si>
  <si>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</si>
  <si>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</si>
  <si>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</si>
  <si>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</si>
  <si>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</si>
  <si>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</si>
  <si>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</si>
  <si>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</si>
  <si>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</si>
  <si>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</si>
  <si>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</si>
  <si>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</si>
  <si>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</si>
  <si>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</si>
  <si>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</si>
  <si>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</si>
  <si>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</si>
  <si>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</si>
  <si>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</si>
  <si>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</si>
  <si>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</si>
  <si>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</si>
  <si>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</si>
  <si>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</si>
  <si>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</si>
  <si>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</si>
  <si>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</si>
  <si>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</si>
  <si>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</si>
  <si>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</si>
  <si>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</si>
  <si>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</si>
  <si>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</si>
  <si>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</si>
  <si>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</si>
  <si>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</si>
  <si>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</si>
  <si>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</si>
  <si>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</si>
  <si>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</si>
  <si>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</si>
  <si>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</si>
  <si>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</si>
  <si>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</si>
  <si>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</si>
  <si>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</si>
  <si>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</si>
  <si>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</si>
  <si>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</si>
  <si>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</si>
  <si>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</si>
  <si>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</si>
  <si>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</si>
  <si>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</si>
  <si>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</si>
  <si>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</si>
  <si>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</si>
  <si>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</si>
  <si>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</si>
  <si>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</si>
  <si>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</si>
  <si>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</si>
  <si>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</si>
  <si>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</si>
  <si>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</si>
  <si>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</si>
  <si>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</si>
  <si>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</si>
  <si>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</si>
  <si>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</si>
  <si>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</si>
  <si>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</si>
  <si>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</si>
  <si>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</si>
  <si>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</si>
  <si>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</si>
  <si>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</si>
  <si>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</si>
  <si>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</si>
  <si>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</si>
  <si>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</si>
  <si>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</si>
  <si>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</si>
  <si>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</si>
  <si>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</si>
  <si>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</si>
  <si>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</si>
  <si>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</si>
  <si>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</si>
  <si>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</si>
  <si>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</si>
  <si>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</si>
  <si>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</si>
  <si>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</si>
  <si>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</si>
  <si>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</si>
  <si>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</si>
  <si>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</si>
  <si>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</si>
  <si>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</si>
  <si>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</si>
  <si>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</si>
  <si>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</si>
  <si>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</si>
  <si>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</si>
  <si>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</si>
  <si>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</si>
  <si>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</si>
  <si>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</si>
  <si>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</si>
  <si>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</si>
  <si>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</si>
  <si>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</si>
  <si>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</si>
  <si>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</si>
  <si>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</si>
  <si>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</si>
  <si>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</si>
  <si>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</si>
  <si>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</si>
  <si>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</si>
  <si>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</si>
  <si>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</si>
  <si>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</si>
  <si>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</si>
  <si>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</si>
  <si>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</si>
  <si>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</si>
  <si>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</si>
  <si>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</si>
  <si>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</si>
  <si>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</si>
  <si>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</si>
  <si>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</si>
  <si>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</si>
  <si>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</si>
  <si>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</si>
  <si>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</si>
  <si>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</si>
  <si>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</si>
  <si>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</si>
  <si>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</si>
  <si>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</si>
  <si>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</si>
  <si>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</si>
  <si>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</si>
  <si>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</si>
  <si>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</si>
  <si>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</si>
  <si>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</si>
  <si>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</si>
  <si>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</si>
  <si>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</si>
  <si>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</si>
  <si>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</si>
  <si>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</si>
  <si>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</si>
  <si>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</si>
  <si>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</si>
  <si>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</si>
  <si>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</si>
  <si>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</si>
  <si>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</si>
  <si>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</si>
  <si>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</si>
  <si>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</si>
  <si>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</si>
  <si>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</si>
  <si>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</si>
  <si>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</si>
  <si>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</si>
  <si>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</si>
  <si>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</si>
  <si>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</si>
  <si>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</si>
  <si>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</si>
  <si>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</si>
  <si>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</si>
  <si>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</si>
  <si>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</si>
  <si>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</si>
  <si>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</si>
  <si>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</si>
  <si>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</si>
  <si>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</si>
  <si>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</si>
  <si>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</si>
  <si>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</si>
  <si>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</si>
  <si>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</si>
  <si>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</si>
  <si>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</si>
  <si>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</si>
  <si>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</si>
  <si>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</si>
  <si>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</si>
  <si>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</si>
  <si>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</si>
  <si>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</si>
  <si>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</si>
  <si>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</si>
  <si>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</si>
  <si>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</si>
  <si>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</si>
  <si>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</si>
  <si>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</si>
  <si>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</si>
  <si>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</si>
  <si>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</si>
  <si>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</si>
  <si>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</si>
  <si>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</si>
  <si>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</si>
  <si>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</si>
  <si>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</si>
  <si>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</si>
  <si>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</si>
  <si>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</si>
  <si>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</si>
  <si>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</si>
  <si>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</si>
  <si>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</si>
  <si>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</si>
  <si>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</si>
  <si>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</si>
  <si>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</si>
  <si>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</si>
  <si>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</si>
  <si>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</si>
  <si>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</si>
  <si>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</si>
  <si>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</si>
  <si>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</si>
  <si>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</si>
  <si>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</si>
  <si>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</si>
  <si>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</si>
  <si>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</si>
  <si>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</si>
  <si>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</si>
  <si>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</si>
  <si>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</si>
  <si>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</si>
  <si>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</si>
  <si>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</si>
  <si>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</si>
  <si>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</si>
  <si>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</si>
  <si>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</si>
  <si>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</si>
  <si>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</si>
  <si>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</si>
  <si>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</si>
  <si>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</si>
  <si>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</si>
  <si>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</si>
  <si>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</si>
  <si>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</si>
  <si>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</si>
  <si>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</si>
  <si>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</si>
  <si>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</si>
  <si>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</si>
  <si>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</si>
  <si>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</si>
  <si>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</si>
  <si>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</si>
  <si>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</si>
  <si>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</si>
  <si>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</si>
  <si>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</si>
  <si>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</si>
  <si>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</si>
  <si>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</si>
  <si>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</si>
  <si>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</si>
  <si>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</si>
  <si>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</si>
  <si>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</si>
  <si>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</si>
  <si>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</si>
  <si>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</si>
  <si>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</si>
  <si>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</si>
  <si>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</si>
  <si>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</si>
  <si>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</si>
  <si>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</si>
  <si>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</si>
  <si>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</si>
  <si>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</si>
  <si>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</si>
  <si>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</si>
  <si>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</si>
  <si>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</si>
  <si>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</si>
  <si>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</si>
  <si>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</si>
  <si>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</si>
  <si>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</si>
  <si>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</si>
  <si>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</si>
  <si>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</si>
  <si>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</si>
  <si>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</si>
  <si>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</si>
  <si>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</si>
  <si>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</si>
  <si>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</si>
  <si>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</si>
  <si>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</si>
  <si>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</si>
  <si>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</si>
  <si>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</si>
  <si>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</si>
  <si>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</si>
  <si>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</si>
  <si>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</si>
  <si>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</si>
  <si>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</si>
  <si>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</si>
  <si>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</si>
  <si>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</si>
  <si>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</si>
  <si>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</si>
  <si>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</si>
  <si>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</si>
  <si>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</si>
  <si>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</si>
  <si>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</si>
  <si>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</si>
  <si>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</si>
  <si>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</si>
  <si>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</si>
  <si>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</si>
  <si>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</si>
  <si>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</si>
  <si>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</si>
  <si>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</si>
  <si>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</si>
  <si>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</si>
  <si>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</si>
  <si>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</si>
  <si>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</si>
  <si>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</si>
  <si>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</si>
  <si>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</si>
  <si>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</si>
  <si>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</si>
  <si>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</si>
  <si>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</si>
  <si>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</si>
  <si>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</si>
  <si>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</si>
  <si>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</si>
  <si>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</si>
  <si>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</si>
  <si>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</si>
  <si>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</si>
  <si>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</si>
  <si>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</si>
  <si>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</si>
  <si>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</si>
  <si>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</si>
  <si>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</si>
  <si>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</si>
  <si>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</si>
  <si>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</si>
  <si>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</si>
  <si>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</si>
  <si>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</si>
  <si>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</si>
  <si>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</si>
  <si>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</si>
  <si>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</si>
  <si>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</si>
  <si>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</si>
  <si>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</si>
  <si>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</si>
  <si>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</si>
  <si>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</si>
  <si>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</si>
  <si>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</si>
  <si>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</si>
  <si>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</si>
  <si>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</si>
  <si>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</si>
  <si>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</si>
  <si>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</si>
  <si>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</si>
  <si>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</si>
  <si>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</si>
  <si>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</si>
  <si>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</si>
  <si>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</si>
  <si>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</si>
  <si>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</si>
  <si>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</si>
  <si>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</si>
  <si>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</si>
  <si>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</si>
  <si>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</si>
  <si>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</si>
  <si>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</si>
  <si>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</si>
  <si>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</si>
  <si>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</si>
  <si>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</si>
  <si>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</si>
  <si>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</si>
  <si>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</si>
  <si>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</si>
  <si>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</si>
  <si>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</si>
  <si>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</si>
  <si>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</si>
  <si>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</si>
  <si>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</si>
  <si>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</si>
  <si>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</si>
  <si>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</si>
  <si>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</si>
  <si>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</si>
  <si>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</si>
  <si>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</si>
  <si>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</si>
  <si>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</si>
  <si>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</si>
  <si>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</si>
  <si>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</si>
  <si>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</si>
  <si>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</si>
  <si>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</si>
  <si>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</si>
  <si>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</si>
  <si>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</si>
  <si>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</si>
  <si>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</si>
  <si>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</si>
  <si>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</si>
  <si>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</si>
  <si>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</si>
  <si>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</si>
  <si>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</si>
  <si>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</si>
  <si>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</si>
  <si>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</si>
  <si>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</si>
  <si>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</si>
  <si>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</si>
  <si>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</si>
  <si>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</si>
  <si>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</si>
  <si>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</si>
  <si>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</si>
  <si>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</si>
  <si>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</si>
  <si>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</si>
  <si>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</si>
  <si>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</si>
  <si>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</si>
  <si>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</si>
  <si>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</si>
  <si>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</si>
  <si>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</si>
  <si>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</si>
  <si>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</si>
  <si>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</si>
  <si>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</si>
  <si>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</si>
  <si>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</si>
  <si>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</si>
  <si>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</si>
  <si>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</si>
  <si>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</si>
  <si>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</si>
  <si>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</si>
  <si>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</si>
  <si>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</si>
  <si>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</si>
  <si>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</si>
  <si>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</si>
  <si>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</si>
  <si>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</si>
  <si>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</si>
  <si>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</si>
  <si>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</si>
  <si>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</si>
  <si>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</si>
  <si>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</si>
  <si>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</si>
  <si>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</si>
  <si>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</si>
  <si>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</si>
  <si>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</si>
  <si>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</si>
  <si>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</si>
  <si>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</si>
  <si>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</si>
  <si>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</si>
  <si>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</si>
  <si>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</si>
  <si>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</si>
  <si>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</si>
  <si>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</si>
  <si>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</si>
  <si>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</si>
  <si>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</si>
  <si>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</si>
  <si>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</si>
  <si>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</si>
  <si>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</si>
  <si>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</si>
  <si>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</si>
  <si>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</si>
  <si>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</si>
  <si>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</si>
  <si>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</si>
  <si>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</si>
  <si>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</si>
  <si>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</si>
  <si>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</si>
  <si>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</si>
  <si>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</si>
  <si>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</si>
  <si>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</si>
  <si>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</si>
  <si>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</si>
  <si>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</si>
  <si>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</si>
  <si>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</si>
  <si>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</si>
  <si>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</si>
  <si>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</si>
  <si>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</si>
  <si>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</si>
  <si>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</si>
  <si>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</si>
  <si>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</si>
  <si>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</si>
  <si>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</si>
  <si>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</si>
  <si>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</si>
  <si>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</si>
  <si>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</si>
  <si>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</si>
  <si>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</si>
  <si>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</si>
  <si>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</si>
  <si>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</si>
  <si>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</si>
  <si>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</si>
  <si>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</si>
  <si>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</si>
  <si>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</si>
  <si>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</si>
  <si>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</si>
  <si>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</si>
  <si>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</si>
  <si>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</si>
  <si>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</si>
  <si>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</si>
  <si>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</si>
  <si>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</si>
  <si>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</si>
  <si>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</si>
  <si>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</si>
  <si>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</si>
  <si>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</si>
  <si>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</si>
  <si>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</si>
  <si>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</si>
  <si>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</si>
  <si>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</si>
  <si>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</si>
  <si>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</si>
  <si>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</si>
  <si>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</si>
  <si>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</si>
  <si>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</si>
  <si>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</si>
  <si>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</si>
  <si>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</si>
  <si>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</si>
  <si>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</si>
  <si>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</si>
  <si>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</si>
  <si>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</si>
  <si>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</si>
  <si>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</si>
  <si>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</si>
  <si>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</si>
  <si>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</si>
  <si>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</si>
  <si>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</si>
  <si>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</si>
  <si>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</si>
  <si>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</si>
  <si>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</si>
  <si>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</si>
  <si>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</si>
  <si>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</si>
  <si>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</si>
  <si>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</si>
  <si>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</si>
  <si>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</si>
  <si>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</si>
  <si>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</si>
  <si>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</si>
  <si>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</si>
  <si>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</si>
  <si>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</si>
  <si>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</si>
  <si>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</si>
  <si>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</si>
  <si>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</si>
  <si>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</si>
  <si>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</si>
  <si>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</si>
  <si>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</si>
  <si>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</si>
  <si>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</si>
  <si>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</si>
  <si>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</si>
  <si>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</si>
  <si>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</si>
  <si>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</si>
  <si>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</si>
  <si>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</si>
  <si>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</si>
  <si>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</si>
  <si>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</si>
  <si>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</si>
  <si>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</si>
  <si>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</si>
  <si>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</si>
  <si>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</si>
  <si>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</si>
  <si>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</si>
  <si>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</si>
  <si>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</si>
  <si>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</si>
  <si>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</si>
  <si>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</si>
  <si>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</si>
  <si>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</si>
  <si>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</si>
  <si>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</si>
  <si>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</si>
  <si>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</si>
  <si>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</si>
  <si>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</si>
  <si>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</si>
  <si>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</si>
  <si>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</si>
  <si>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</si>
  <si>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</si>
  <si>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</si>
  <si>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</si>
  <si>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</si>
  <si>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</si>
  <si>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</si>
  <si>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</si>
  <si>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</si>
  <si>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</si>
  <si>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</si>
  <si>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</si>
  <si>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</si>
  <si>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</si>
  <si>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</si>
  <si>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</si>
  <si>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</si>
  <si>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</si>
  <si>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</si>
  <si>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</si>
  <si>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</si>
  <si>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</si>
  <si>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</si>
  <si>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</si>
  <si>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</si>
  <si>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</si>
  <si>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</si>
  <si>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</si>
  <si>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</si>
  <si>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</si>
  <si>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</si>
  <si>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</si>
  <si>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</si>
  <si>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</si>
  <si>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</si>
  <si>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</si>
  <si>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</si>
  <si>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</si>
  <si>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</si>
  <si>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</si>
  <si>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</si>
  <si>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</si>
  <si>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</si>
  <si>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</si>
  <si>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</si>
  <si>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</si>
  <si>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</si>
  <si>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</si>
  <si>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</si>
  <si>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</si>
  <si>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</si>
  <si>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</si>
  <si>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</si>
  <si>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</si>
  <si>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</si>
  <si>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</si>
  <si>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</si>
  <si>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</si>
  <si>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</si>
  <si>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</si>
  <si>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</si>
  <si>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</si>
  <si>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</si>
  <si>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</si>
  <si>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</si>
  <si>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</si>
  <si>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</si>
  <si>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</si>
  <si>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</si>
  <si>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</si>
  <si>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</si>
  <si>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</si>
  <si>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</si>
  <si>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</si>
  <si>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</si>
  <si>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</si>
  <si>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</si>
  <si>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</si>
  <si>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</si>
  <si>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</si>
  <si>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</si>
  <si>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</si>
  <si>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</si>
  <si>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</si>
  <si>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</si>
  <si>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</si>
  <si>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</si>
  <si>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</si>
  <si>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</si>
  <si>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</si>
  <si>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</si>
  <si>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</si>
  <si>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</si>
  <si>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</si>
  <si>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</si>
  <si>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</si>
  <si>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</si>
  <si>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</si>
  <si>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</si>
  <si>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</si>
  <si>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</si>
  <si>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</si>
  <si>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</si>
  <si>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</si>
  <si>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</si>
  <si>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</si>
  <si>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</si>
  <si>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</si>
  <si>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</si>
  <si>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</si>
  <si>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</si>
  <si>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</si>
  <si>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</si>
  <si>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</si>
  <si>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</si>
  <si>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</si>
  <si>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</si>
  <si>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</si>
  <si>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</si>
  <si>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</si>
  <si>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</si>
  <si>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</si>
  <si>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</si>
  <si>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</si>
  <si>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</si>
  <si>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</si>
  <si>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</si>
  <si>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</si>
  <si>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</si>
  <si>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</si>
  <si>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</si>
  <si>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</si>
  <si>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</si>
  <si>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</si>
  <si>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</si>
  <si>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</si>
  <si>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</si>
  <si>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</si>
  <si>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</si>
  <si>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</si>
  <si>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</si>
  <si>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</si>
  <si>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</si>
  <si>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</si>
  <si>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</si>
  <si>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</si>
  <si>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</si>
  <si>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</si>
  <si>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</si>
  <si>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</si>
  <si>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</si>
  <si>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</si>
  <si>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</si>
  <si>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</si>
  <si>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</si>
  <si>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</si>
  <si>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</si>
  <si>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</si>
  <si>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</si>
  <si>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</si>
  <si>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</si>
  <si>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</si>
  <si>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</si>
  <si>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</si>
  <si>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</si>
  <si>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</si>
  <si>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</si>
  <si>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</si>
  <si>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</si>
  <si>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</si>
  <si>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</si>
  <si>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</si>
  <si>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</si>
  <si>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</si>
  <si>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</si>
  <si>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</si>
  <si>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</si>
  <si>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</si>
  <si>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</si>
  <si>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</si>
  <si>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</si>
  <si>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</si>
  <si>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</si>
  <si>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</si>
  <si>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</si>
  <si>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</si>
  <si>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</si>
  <si>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</si>
  <si>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</si>
  <si>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</si>
  <si>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</si>
  <si>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</si>
  <si>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</si>
  <si>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</si>
  <si>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</si>
  <si>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</si>
  <si>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</si>
  <si>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</si>
  <si>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</si>
  <si>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</si>
  <si>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</si>
  <si>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</si>
  <si>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</si>
  <si>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</si>
  <si>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</si>
  <si>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</si>
  <si>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</si>
  <si>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</si>
  <si>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</si>
  <si>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</si>
  <si>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</si>
  <si>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</si>
  <si>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</si>
  <si>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</si>
  <si>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</si>
  <si>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</si>
  <si>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</si>
  <si>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</si>
  <si>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</si>
  <si>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</si>
  <si>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</si>
  <si>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</si>
  <si>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</si>
  <si>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</si>
  <si>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</si>
  <si>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</si>
  <si>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</si>
  <si>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</si>
  <si>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</si>
  <si>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</si>
  <si>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</si>
  <si>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</si>
  <si>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</si>
  <si>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</si>
  <si>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</si>
  <si>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</si>
  <si>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</si>
  <si>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</si>
  <si>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</si>
  <si>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</si>
  <si>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</si>
  <si>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</si>
  <si>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</si>
  <si>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</si>
  <si>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</si>
  <si>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</si>
  <si>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</si>
  <si>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</si>
  <si>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</si>
  <si>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</si>
  <si>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</si>
  <si>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</si>
  <si>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</si>
  <si>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</si>
  <si>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</si>
  <si>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</si>
  <si>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</si>
  <si>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</si>
  <si>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</si>
  <si>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</si>
  <si>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</si>
  <si>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</si>
  <si>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</si>
  <si>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</si>
  <si>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</si>
  <si>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</si>
  <si>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</si>
  <si>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</si>
  <si>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</si>
  <si>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</si>
  <si>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</si>
  <si>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</si>
  <si>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</si>
  <si>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</si>
  <si>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</si>
  <si>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</si>
  <si>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</si>
  <si>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</si>
  <si>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</si>
  <si>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</si>
  <si>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</si>
  <si>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</si>
  <si>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</si>
  <si>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</si>
  <si>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</si>
  <si>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</si>
  <si>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</si>
  <si>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</si>
  <si>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</si>
  <si>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</si>
  <si>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</si>
  <si>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</si>
  <si>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</si>
  <si>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</si>
  <si>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</si>
  <si>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</si>
  <si>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</si>
  <si>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</si>
  <si>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</si>
  <si>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</si>
  <si>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</si>
  <si>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</si>
  <si>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</si>
  <si>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</si>
  <si>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</si>
  <si>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</si>
  <si>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</si>
  <si>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</si>
  <si>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</si>
  <si>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</si>
  <si>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</si>
  <si>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</si>
  <si>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</si>
  <si>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</si>
  <si>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</si>
  <si>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</si>
  <si>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</si>
  <si>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</si>
  <si>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</si>
  <si>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</si>
  <si>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</si>
  <si>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</si>
  <si>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</si>
  <si>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</si>
  <si>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</si>
  <si>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</si>
  <si>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</si>
  <si>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</si>
  <si>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</si>
  <si>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</si>
  <si>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</si>
  <si>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</si>
  <si>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</si>
  <si>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</si>
  <si>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</si>
  <si>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</si>
  <si>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</si>
  <si>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</si>
  <si>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</si>
  <si>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</si>
  <si>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</si>
  <si>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</si>
  <si>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</si>
  <si>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</si>
  <si>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</si>
  <si>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</si>
  <si>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</si>
  <si>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</si>
  <si>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</si>
  <si>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</si>
  <si>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</si>
  <si>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</si>
  <si>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</si>
  <si>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</si>
  <si>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</si>
  <si>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</si>
  <si>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</si>
  <si>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</si>
  <si>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</si>
  <si>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</si>
  <si>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</si>
  <si>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</si>
  <si>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</si>
  <si>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</si>
  <si>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</si>
  <si>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</si>
  <si>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</si>
  <si>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</si>
  <si>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</si>
  <si>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</si>
  <si>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</si>
  <si>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</si>
  <si>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</si>
  <si>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</si>
  <si>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</si>
  <si>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</si>
  <si>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</si>
  <si>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</si>
  <si>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</si>
  <si>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</si>
  <si>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</si>
  <si>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</si>
  <si>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</si>
  <si>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</si>
  <si>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</si>
  <si>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</si>
  <si>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</si>
  <si>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</si>
  <si>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</si>
  <si>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</si>
  <si>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</si>
  <si>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</si>
  <si>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</si>
  <si>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</si>
  <si>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</si>
  <si>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</si>
  <si>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</si>
  <si>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</si>
  <si>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</si>
  <si>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</si>
  <si>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</si>
  <si>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</si>
  <si>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</si>
  <si>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</si>
  <si>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</si>
  <si>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</si>
  <si>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</si>
  <si>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</si>
  <si>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</si>
  <si>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</si>
  <si>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</si>
  <si>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</si>
  <si>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</si>
  <si>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</si>
  <si>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</si>
  <si>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</si>
  <si>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</si>
  <si>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</si>
  <si>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</si>
  <si>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</si>
  <si>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</si>
  <si>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</si>
  <si>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</si>
  <si>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</si>
  <si>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</si>
  <si>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</si>
  <si>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</si>
  <si>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</si>
  <si>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</si>
  <si>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</si>
  <si>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</si>
  <si>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</si>
  <si>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</si>
  <si>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</si>
  <si>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</si>
  <si>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</si>
  <si>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</si>
  <si>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</si>
  <si>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</si>
  <si>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</si>
  <si>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</si>
  <si>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</si>
  <si>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</si>
  <si>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</si>
  <si>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</si>
  <si>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</si>
  <si>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</si>
  <si>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</si>
  <si>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</si>
  <si>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</si>
  <si>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</si>
  <si>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</si>
  <si>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</si>
  <si>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</si>
  <si>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</si>
  <si>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</si>
  <si>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</si>
  <si>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</si>
  <si>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</si>
  <si>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</si>
  <si>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</si>
  <si>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</si>
  <si>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</si>
  <si>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</si>
  <si>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</si>
  <si>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</si>
  <si>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</si>
  <si>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</si>
  <si>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</si>
  <si>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</si>
  <si>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</si>
  <si>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</si>
  <si>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</si>
  <si>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</si>
  <si>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</si>
  <si>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</si>
  <si>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</si>
  <si>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</si>
  <si>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</si>
  <si>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</si>
  <si>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</si>
  <si>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</si>
  <si>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</si>
  <si>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</si>
  <si>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</si>
  <si>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</si>
  <si>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</si>
  <si>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</si>
  <si>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</si>
  <si>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</si>
  <si>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</si>
  <si>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</si>
  <si>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</si>
  <si>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</si>
  <si>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</si>
  <si>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</si>
  <si>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</si>
  <si>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</si>
  <si>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</si>
  <si>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</si>
  <si>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</si>
  <si>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</si>
  <si>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</si>
  <si>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</si>
  <si>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</si>
  <si>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</si>
  <si>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</si>
  <si>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</si>
  <si>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</si>
  <si>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</si>
  <si>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</si>
  <si>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</si>
  <si>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</si>
  <si>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</si>
  <si>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</si>
  <si>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</si>
  <si>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</si>
  <si>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</si>
  <si>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</si>
  <si>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</si>
  <si>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</si>
  <si>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</si>
  <si>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</si>
  <si>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</si>
  <si>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</si>
  <si>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</si>
  <si>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</si>
  <si>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</si>
  <si>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</si>
  <si>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</si>
  <si>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</si>
  <si>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</si>
  <si>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</si>
  <si>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</si>
  <si>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</si>
  <si>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</si>
  <si>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</si>
  <si>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</si>
  <si>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</si>
  <si>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</si>
  <si>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</si>
  <si>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</si>
  <si>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</si>
  <si>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</si>
  <si>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</si>
  <si>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</si>
  <si>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</si>
  <si>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</si>
  <si>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</si>
  <si>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</si>
  <si>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</si>
  <si>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</si>
  <si>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</si>
  <si>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</si>
  <si>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</si>
  <si>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</si>
  <si>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</si>
  <si>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</si>
  <si>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</si>
  <si>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</si>
  <si>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</si>
  <si>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</si>
  <si>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</si>
  <si>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</si>
  <si>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</si>
  <si>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</si>
  <si>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</si>
  <si>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</si>
  <si>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</si>
  <si>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</si>
  <si>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</si>
  <si>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</si>
  <si>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</si>
  <si>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</si>
  <si>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</si>
  <si>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</si>
  <si>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</si>
  <si>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</si>
  <si>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</si>
  <si>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</si>
  <si>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</si>
  <si>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</si>
  <si>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</si>
  <si>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</si>
  <si>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</si>
  <si>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</si>
  <si>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</si>
  <si>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</si>
  <si>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</si>
  <si>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</si>
  <si>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</si>
  <si>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</si>
  <si>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</si>
  <si>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</si>
  <si>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</si>
  <si>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</si>
  <si>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</si>
  <si>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</si>
  <si>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</si>
  <si>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</si>
  <si>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</si>
  <si>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</si>
  <si>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</si>
  <si>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</si>
  <si>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</si>
  <si>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</si>
  <si>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</si>
  <si>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</si>
  <si>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</si>
  <si>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</si>
  <si>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</si>
  <si>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</si>
  <si>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</si>
  <si>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</si>
  <si>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</si>
  <si>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</si>
  <si>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</si>
  <si>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</si>
  <si>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</si>
  <si>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</si>
  <si>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</si>
  <si>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</si>
  <si>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</si>
  <si>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</si>
  <si>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</si>
  <si>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</si>
  <si>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</si>
  <si>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</si>
  <si>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</si>
  <si>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</si>
  <si>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</si>
  <si>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</si>
  <si>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</si>
  <si>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</si>
  <si>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</si>
  <si>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</si>
  <si>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</si>
  <si>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</si>
  <si>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</si>
  <si>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</si>
  <si>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</si>
  <si>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</si>
  <si>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</si>
  <si>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</si>
  <si>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</si>
  <si>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</si>
  <si>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</si>
  <si>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</si>
  <si>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</si>
  <si>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</si>
  <si>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</si>
  <si>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</si>
  <si>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</si>
  <si>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</si>
  <si>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</si>
  <si>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</si>
  <si>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</si>
  <si>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</si>
  <si>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</si>
  <si>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</si>
  <si>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</si>
  <si>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</si>
  <si>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</si>
  <si>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</si>
  <si>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</si>
  <si>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</si>
  <si>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</si>
  <si>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</si>
  <si>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</si>
  <si>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</si>
  <si>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</si>
  <si>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</si>
  <si>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</si>
  <si>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</si>
  <si>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</si>
  <si>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</si>
  <si>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</si>
  <si>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</si>
  <si>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</si>
  <si>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</si>
  <si>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</si>
  <si>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</si>
  <si>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</si>
  <si>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</si>
  <si>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</si>
  <si>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</si>
  <si>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</si>
  <si>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</si>
  <si>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</si>
  <si>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</si>
  <si>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</si>
  <si>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</si>
  <si>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</si>
  <si>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</si>
  <si>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</si>
  <si>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</si>
  <si>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</si>
  <si>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</si>
  <si>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</si>
  <si>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</si>
  <si>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</si>
  <si>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</si>
  <si>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</si>
  <si>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</si>
  <si>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</si>
  <si>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</si>
  <si>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</si>
  <si>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</si>
  <si>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</si>
  <si>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</si>
  <si>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</si>
  <si>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</si>
  <si>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</si>
  <si>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</si>
  <si>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</si>
  <si>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</si>
  <si>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</si>
  <si>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</si>
  <si>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</si>
  <si>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</si>
  <si>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</si>
  <si>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</si>
  <si>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</si>
  <si>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</si>
  <si>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</si>
  <si>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</si>
  <si>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</si>
  <si>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</si>
  <si>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</si>
  <si>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</si>
  <si>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</si>
  <si>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</si>
  <si>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</si>
  <si>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</si>
  <si>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</si>
  <si>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</si>
  <si>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</si>
  <si>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</si>
  <si>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</si>
  <si>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</si>
  <si>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</si>
  <si>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</si>
  <si>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</si>
  <si>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</si>
  <si>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</si>
  <si>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</si>
  <si>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</si>
  <si>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</si>
  <si>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</si>
  <si>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</si>
  <si>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</si>
  <si>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</si>
  <si>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</si>
  <si>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</si>
  <si>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</si>
  <si>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</si>
  <si>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</si>
  <si>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</si>
  <si>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</si>
  <si>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</si>
  <si>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</si>
  <si>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</si>
  <si>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</si>
  <si>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</si>
  <si>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</si>
  <si>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</si>
  <si>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</si>
  <si>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</si>
  <si>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</si>
  <si>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</si>
  <si>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</si>
  <si>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</si>
  <si>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</si>
  <si>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</si>
  <si>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</si>
  <si>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</si>
  <si>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</si>
  <si>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</si>
  <si>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</si>
  <si>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</si>
  <si>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</si>
  <si>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</si>
  <si>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</si>
  <si>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</si>
  <si>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</si>
  <si>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</si>
  <si>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</si>
  <si>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</si>
  <si>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</si>
  <si>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</si>
  <si>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</si>
  <si>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</si>
  <si>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</si>
  <si>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</si>
  <si>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</si>
  <si>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</si>
  <si>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</si>
  <si>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</si>
  <si>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</si>
  <si>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</si>
  <si>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</si>
  <si>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</si>
  <si>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</si>
  <si>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</si>
  <si>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</si>
  <si>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</si>
  <si>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</si>
  <si>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</si>
  <si>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</si>
  <si>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</si>
  <si>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</si>
  <si>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</si>
  <si>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</si>
  <si>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</si>
  <si>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</si>
  <si>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</si>
  <si>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</si>
  <si>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</si>
  <si>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</si>
  <si>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</si>
  <si>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</si>
  <si>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</si>
  <si>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</si>
  <si>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</si>
  <si>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</si>
  <si>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</si>
  <si>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</si>
  <si>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</si>
  <si>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</si>
  <si>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</si>
  <si>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</si>
  <si>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</si>
  <si>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</si>
  <si>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</si>
  <si>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</si>
  <si>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</si>
  <si>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</si>
  <si>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</si>
  <si>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</si>
  <si>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</si>
  <si>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</si>
  <si>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</si>
  <si>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</si>
  <si>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</si>
  <si>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</si>
  <si>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</si>
  <si>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</si>
  <si>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</si>
  <si>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</si>
  <si>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</si>
  <si>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</si>
  <si>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</si>
  <si>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</si>
  <si>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</si>
  <si>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</si>
  <si>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</si>
  <si>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</si>
  <si>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</si>
  <si>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</si>
  <si>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</si>
  <si>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</si>
  <si>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</si>
  <si>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</si>
  <si>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</si>
  <si>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</si>
  <si>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</si>
  <si>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</si>
  <si>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</si>
  <si>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</si>
  <si>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</si>
  <si>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</si>
  <si>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</si>
  <si>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</si>
  <si>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</si>
  <si>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</si>
  <si>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</si>
  <si>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</si>
  <si>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</si>
  <si>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</si>
  <si>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</si>
  <si>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</si>
  <si>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</si>
  <si>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</si>
  <si>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</si>
  <si>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</si>
  <si>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</si>
  <si>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</si>
  <si>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</si>
  <si>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</si>
  <si>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</si>
  <si>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</si>
  <si>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</si>
  <si>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</si>
  <si>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</si>
  <si>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</si>
  <si>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</si>
  <si>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</si>
  <si>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</si>
  <si>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</si>
  <si>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</si>
  <si>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</si>
  <si>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</si>
  <si>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</si>
  <si>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</si>
  <si>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</si>
  <si>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</si>
  <si>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</si>
  <si>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</si>
  <si>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</si>
  <si>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</si>
  <si>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</si>
  <si>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</si>
  <si>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</si>
  <si>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</si>
  <si>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</si>
  <si>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</si>
  <si>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</si>
  <si>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</si>
  <si>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</si>
  <si>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</si>
  <si>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</si>
  <si>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</si>
  <si>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</si>
  <si>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</si>
  <si>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</si>
  <si>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</si>
  <si>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</si>
  <si>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</si>
  <si>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</si>
  <si>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</si>
  <si>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</si>
  <si>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</si>
  <si>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</si>
  <si>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</si>
  <si>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</si>
  <si>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</si>
  <si>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</si>
  <si>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</si>
  <si>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</si>
  <si>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</si>
  <si>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</si>
  <si>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</si>
  <si>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</si>
  <si>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</si>
  <si>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</si>
  <si>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</si>
  <si>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</si>
  <si>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</si>
  <si>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</si>
  <si>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</si>
  <si>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</si>
  <si>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</si>
  <si>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</si>
  <si>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</si>
  <si>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</si>
  <si>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</si>
  <si>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</si>
  <si>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</si>
  <si>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</si>
  <si>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</si>
  <si>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</si>
  <si>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</si>
  <si>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</si>
  <si>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</si>
  <si>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</si>
  <si>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</si>
  <si>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</si>
  <si>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</si>
  <si>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</si>
  <si>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</si>
  <si>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</si>
  <si>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</si>
  <si>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</si>
  <si>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</si>
  <si>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</si>
  <si>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</si>
  <si>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</si>
  <si>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</si>
  <si>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</si>
  <si>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</si>
  <si>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</si>
  <si>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</si>
  <si>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</si>
  <si>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</si>
  <si>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</si>
  <si>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</si>
  <si>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</si>
  <si>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</si>
  <si>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</si>
  <si>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</si>
  <si>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</si>
  <si>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</si>
  <si>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</si>
  <si>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</si>
  <si>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</si>
  <si>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</si>
  <si>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</si>
  <si>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</si>
  <si>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</si>
  <si>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</si>
  <si>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</si>
  <si>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</si>
  <si>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</si>
  <si>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</si>
  <si>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</si>
  <si>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</si>
  <si>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</si>
  <si>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</si>
  <si>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</si>
  <si>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</si>
  <si>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</si>
  <si>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</si>
  <si>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</si>
  <si>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</si>
  <si>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</si>
  <si>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</si>
  <si>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</si>
  <si>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</si>
  <si>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</si>
  <si>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</si>
  <si>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</si>
  <si>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</si>
  <si>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</si>
  <si>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</si>
  <si>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</si>
  <si>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</si>
  <si>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</si>
  <si>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</si>
  <si>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</si>
  <si>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</si>
  <si>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</si>
  <si>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</si>
  <si>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</si>
  <si>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</si>
  <si>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</si>
  <si>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</si>
  <si>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</si>
  <si>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</si>
  <si>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</si>
  <si>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</si>
  <si>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</si>
  <si>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</si>
  <si>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</si>
  <si>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</si>
  <si>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</si>
  <si>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</si>
  <si>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</si>
  <si>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</si>
  <si>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</si>
  <si>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</si>
  <si>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</si>
  <si>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</si>
  <si>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</si>
  <si>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</si>
  <si>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</si>
  <si>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</si>
  <si>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</si>
  <si>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</si>
  <si>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</si>
  <si>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</si>
  <si>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</si>
  <si>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</si>
  <si>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</si>
  <si>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</si>
  <si>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</si>
  <si>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</si>
  <si>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</si>
  <si>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</si>
  <si>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</si>
  <si>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</si>
  <si>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</si>
  <si>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</si>
  <si>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</si>
  <si>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</si>
  <si>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</si>
  <si>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</si>
  <si>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</si>
  <si>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</si>
  <si>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</si>
  <si>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</si>
  <si>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</si>
  <si>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</si>
  <si>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</si>
  <si>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</si>
  <si>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</si>
  <si>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</si>
  <si>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</si>
  <si>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</si>
  <si>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</si>
  <si>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</si>
  <si>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</si>
  <si>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</si>
  <si>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</si>
  <si>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</si>
  <si>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</si>
  <si>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</si>
  <si>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</si>
  <si>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</si>
  <si>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</si>
  <si>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</si>
  <si>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</si>
  <si>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</si>
  <si>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</si>
  <si>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</si>
  <si>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</si>
  <si>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</si>
  <si>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</si>
  <si>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</si>
  <si>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</si>
  <si>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</si>
  <si>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</si>
  <si>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</si>
  <si>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</si>
  <si>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</si>
  <si>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</si>
  <si>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</si>
  <si>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</si>
  <si>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</si>
  <si>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</si>
  <si>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</si>
  <si>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</si>
  <si>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</si>
  <si>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</si>
  <si>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</si>
  <si>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</si>
  <si>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</si>
  <si>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</si>
  <si>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</si>
  <si>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</si>
  <si>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</si>
  <si>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</si>
  <si>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</si>
  <si>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</si>
  <si>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</si>
  <si>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</si>
  <si>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</si>
  <si>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</si>
  <si>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</si>
  <si>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</si>
  <si>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</si>
  <si>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</si>
  <si>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</si>
  <si>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</si>
  <si>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</si>
  <si>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</si>
  <si>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</si>
  <si>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</si>
  <si>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</si>
  <si>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</si>
  <si>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</si>
  <si>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</si>
  <si>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</si>
  <si>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</si>
  <si>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</si>
  <si>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</si>
  <si>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</si>
  <si>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</si>
  <si>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</si>
  <si>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</si>
  <si>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</si>
  <si>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</si>
  <si>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</si>
  <si>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</si>
  <si>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</si>
  <si>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</si>
  <si>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</si>
  <si>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</si>
  <si>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</si>
  <si>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</si>
  <si>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</si>
  <si>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</si>
  <si>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</si>
  <si>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</si>
  <si>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</si>
  <si>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</si>
  <si>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</si>
  <si>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</si>
  <si>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</si>
  <si>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</si>
  <si>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</si>
  <si>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</si>
  <si>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</si>
  <si>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</si>
  <si>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</si>
  <si>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</si>
  <si>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</si>
  <si>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</si>
  <si>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</si>
  <si>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</si>
  <si>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</si>
  <si>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</si>
  <si>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</si>
  <si>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</si>
  <si>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</si>
  <si>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</si>
  <si>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</si>
  <si>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</si>
  <si>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</si>
  <si>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</si>
  <si>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</si>
  <si>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</si>
  <si>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</si>
  <si>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</si>
  <si>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</si>
  <si>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</si>
  <si>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</si>
  <si>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</si>
  <si>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</si>
  <si>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</si>
  <si>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</si>
  <si>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</si>
  <si>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</si>
  <si>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</si>
  <si>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</si>
  <si>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</si>
  <si>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</si>
  <si>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</si>
  <si>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</si>
  <si>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</si>
  <si>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</si>
  <si>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</si>
  <si>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</si>
  <si>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</si>
  <si>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</si>
  <si>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</si>
  <si>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</si>
  <si>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</si>
  <si>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</si>
  <si>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</si>
  <si>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</si>
  <si>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</si>
  <si>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</si>
  <si>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</si>
  <si>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</si>
  <si>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</si>
  <si>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</si>
  <si>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</si>
  <si>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</si>
  <si>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</si>
  <si>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</si>
  <si>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</si>
  <si>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</si>
  <si>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</si>
  <si>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</si>
  <si>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</si>
  <si>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</si>
  <si>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</si>
  <si>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</si>
  <si>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</si>
  <si>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</si>
  <si>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</si>
  <si>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</si>
  <si>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</si>
  <si>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</si>
  <si>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</si>
  <si>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</si>
  <si>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</si>
  <si>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</si>
  <si>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</si>
  <si>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</si>
  <si>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</si>
  <si>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</si>
  <si>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</si>
  <si>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</si>
  <si>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</si>
  <si>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</si>
  <si>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</si>
  <si>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</si>
  <si>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</si>
  <si>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</si>
  <si>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</si>
  <si>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</si>
  <si>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</si>
  <si>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</si>
  <si>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</si>
  <si>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</si>
  <si>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</si>
  <si>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</si>
  <si>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</si>
  <si>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</si>
  <si>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</si>
  <si>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</si>
  <si>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</si>
  <si>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</si>
  <si>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</si>
  <si>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</si>
  <si>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</si>
  <si>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</si>
  <si>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</si>
  <si>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</si>
  <si>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</si>
  <si>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</si>
  <si>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</si>
  <si>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</si>
  <si>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</si>
  <si>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</si>
  <si>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</si>
  <si>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</si>
  <si>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</si>
  <si>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</si>
  <si>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</si>
  <si>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</si>
  <si>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</si>
  <si>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</si>
  <si>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</si>
  <si>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</si>
  <si>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</si>
  <si>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</si>
  <si>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</si>
  <si>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</si>
  <si>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</si>
  <si>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</si>
  <si>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</si>
  <si>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</si>
  <si>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</si>
  <si>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</si>
  <si>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</si>
  <si>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</si>
  <si>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</si>
  <si>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</si>
  <si>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</si>
  <si>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</si>
  <si>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</si>
  <si>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</si>
  <si>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</si>
  <si>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</si>
  <si>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</si>
  <si>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</si>
  <si>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</si>
  <si>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</si>
  <si>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</si>
  <si>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</si>
  <si>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</si>
  <si>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</si>
  <si>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</si>
  <si>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</si>
  <si>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</si>
  <si>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</si>
  <si>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</si>
  <si>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</si>
  <si>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</si>
  <si>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</si>
  <si>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</si>
  <si>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</si>
  <si>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</si>
  <si>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</si>
  <si>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</si>
  <si>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</si>
  <si>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</si>
  <si>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</si>
  <si>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</si>
  <si>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</si>
  <si>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</si>
  <si>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</si>
  <si>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</si>
  <si>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</si>
  <si>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</si>
  <si>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</si>
  <si>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</si>
  <si>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</si>
  <si>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</si>
  <si>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</si>
  <si>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</si>
  <si>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</si>
  <si>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</si>
  <si>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</si>
  <si>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</si>
  <si>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</si>
  <si>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</si>
  <si>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</si>
  <si>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</si>
  <si>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</si>
  <si>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</si>
  <si>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</si>
  <si>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</si>
  <si>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</si>
  <si>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</si>
  <si>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</si>
  <si>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</si>
  <si>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</si>
  <si>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</si>
  <si>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</si>
  <si>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</si>
  <si>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</si>
  <si>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</si>
  <si>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</si>
  <si>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</si>
  <si>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</si>
  <si>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</si>
  <si>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</si>
  <si>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</si>
  <si>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</si>
  <si>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</si>
  <si>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</si>
  <si>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</si>
  <si>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</si>
  <si>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</si>
  <si>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</si>
  <si>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</si>
  <si>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</si>
  <si>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</si>
  <si>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</si>
  <si>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</si>
  <si>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</si>
  <si>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</si>
  <si>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</si>
  <si>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</si>
  <si>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</si>
  <si>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</si>
  <si>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</si>
  <si>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</si>
  <si>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</si>
  <si>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</si>
  <si>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</si>
  <si>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</si>
  <si>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</si>
  <si>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</si>
  <si>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</si>
  <si>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</si>
  <si>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</si>
  <si>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</si>
  <si>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</si>
  <si>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</si>
  <si>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</si>
  <si>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</si>
  <si>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</si>
  <si>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</si>
  <si>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</si>
  <si>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</si>
  <si>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</si>
  <si>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</si>
  <si>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</si>
  <si>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</si>
  <si>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</si>
  <si>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</si>
  <si>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</si>
  <si>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</si>
  <si>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</si>
  <si>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</si>
  <si>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</si>
  <si>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</si>
  <si>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</si>
  <si>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</si>
  <si>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</si>
  <si>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</si>
  <si>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</si>
  <si>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</si>
  <si>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</si>
  <si>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</si>
  <si>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</si>
  <si>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</si>
  <si>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</si>
  <si>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</si>
  <si>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</si>
  <si>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</si>
  <si>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</si>
  <si>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</si>
  <si>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</si>
  <si>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</si>
  <si>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</si>
  <si>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</si>
  <si>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</si>
  <si>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</si>
  <si>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</si>
  <si>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</si>
  <si>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</si>
  <si>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</si>
  <si>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</si>
  <si>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</si>
  <si>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</si>
  <si>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</si>
  <si>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</si>
  <si>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</si>
  <si>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</si>
  <si>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</si>
  <si>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</si>
  <si>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</si>
  <si>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</si>
  <si>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</si>
  <si>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</si>
  <si>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</si>
  <si>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</si>
  <si>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</si>
  <si>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</si>
  <si>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</si>
  <si>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</si>
  <si>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</si>
  <si>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</si>
  <si>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</si>
  <si>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</si>
  <si>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</si>
  <si>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</si>
  <si>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</si>
  <si>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</si>
  <si>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</si>
  <si>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</si>
  <si>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</si>
  <si>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</si>
  <si>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</si>
  <si>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</si>
  <si>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</si>
  <si>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</si>
  <si>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</si>
  <si>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</si>
  <si>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</si>
  <si>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</si>
  <si>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</si>
  <si>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</si>
  <si>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</si>
  <si>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</si>
  <si>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</si>
  <si>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</si>
  <si>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</si>
  <si>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</si>
  <si>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</si>
  <si>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</si>
  <si>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</si>
  <si>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</si>
  <si>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</si>
  <si>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</si>
  <si>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</si>
  <si>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</si>
  <si>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</si>
  <si>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</si>
  <si>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</si>
  <si>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</si>
  <si>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</si>
  <si>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</si>
  <si>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</si>
  <si>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</si>
  <si>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</si>
  <si>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</si>
  <si>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</si>
  <si>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</si>
  <si>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</si>
  <si>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</si>
  <si>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</si>
  <si>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</si>
  <si>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</si>
  <si>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</si>
  <si>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</si>
  <si>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</si>
  <si>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</si>
  <si>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</si>
  <si>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</si>
  <si>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</si>
  <si>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</si>
  <si>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</si>
  <si>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</si>
  <si>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</si>
  <si>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</si>
  <si>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</si>
  <si>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</si>
  <si>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</si>
  <si>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</si>
  <si>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</si>
  <si>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</si>
  <si>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</si>
  <si>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</si>
  <si>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</si>
  <si>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</si>
  <si>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</si>
  <si>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</si>
  <si>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</si>
  <si>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</si>
  <si>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</si>
  <si>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</si>
  <si>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</si>
  <si>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</si>
  <si>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</si>
  <si>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</si>
  <si>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</si>
  <si>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</si>
  <si>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</si>
  <si>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</si>
  <si>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</si>
  <si>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</si>
  <si>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</si>
  <si>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</si>
  <si>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</si>
  <si>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</si>
  <si>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</si>
  <si>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</si>
  <si>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</si>
  <si>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</si>
  <si>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</si>
  <si>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</si>
  <si>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</si>
  <si>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</si>
  <si>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</si>
  <si>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</si>
  <si>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</si>
  <si>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</si>
  <si>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</si>
  <si>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</si>
  <si>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</si>
  <si>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</si>
  <si>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</si>
  <si>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</si>
  <si>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</si>
  <si>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</si>
  <si>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</si>
  <si>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</si>
  <si>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</si>
  <si>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</si>
  <si>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</si>
  <si>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</si>
  <si>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</si>
  <si>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</si>
  <si>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</si>
  <si>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</si>
  <si>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</si>
  <si>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</si>
  <si>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</si>
  <si>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</si>
  <si>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</si>
  <si>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</si>
  <si>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</si>
  <si>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</si>
  <si>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</si>
  <si>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</si>
  <si>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</si>
  <si>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</si>
  <si>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</si>
  <si>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</si>
  <si>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</si>
  <si>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</si>
  <si>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</si>
  <si>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</si>
  <si>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</si>
  <si>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</si>
  <si>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</si>
  <si>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</si>
  <si>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</si>
  <si>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</si>
  <si>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</si>
  <si>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</si>
  <si>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</si>
  <si>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</si>
  <si>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</si>
  <si>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</si>
  <si>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</si>
  <si>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</si>
  <si>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</si>
  <si>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</si>
  <si>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</si>
  <si>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</si>
  <si>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</si>
  <si>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</si>
  <si>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</si>
  <si>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</si>
  <si>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</si>
  <si>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</si>
  <si>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</si>
  <si>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</si>
  <si>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</si>
  <si>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</si>
  <si>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</si>
  <si>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</si>
  <si>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</si>
  <si>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</si>
  <si>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</si>
  <si>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</si>
  <si>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</si>
  <si>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</si>
  <si>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</si>
  <si>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</si>
  <si>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</si>
  <si>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</si>
  <si>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</si>
  <si>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</si>
  <si>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</si>
  <si>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</si>
  <si>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</si>
  <si>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</si>
  <si>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</si>
  <si>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</si>
  <si>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</si>
  <si>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</si>
  <si>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</si>
  <si>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</si>
  <si>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</si>
  <si>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</si>
  <si>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</si>
  <si>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</si>
  <si>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</si>
  <si>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</si>
  <si>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</si>
  <si>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</si>
  <si>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</si>
  <si>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</si>
  <si>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</si>
  <si>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</si>
  <si>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</si>
  <si>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</si>
  <si>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</si>
  <si>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</si>
  <si>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</si>
  <si>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</si>
  <si>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</si>
  <si>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</si>
  <si>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</si>
  <si>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</si>
  <si>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</si>
  <si>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</si>
  <si>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</si>
  <si>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</si>
  <si>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</si>
  <si>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</si>
  <si>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</si>
  <si>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</si>
  <si>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</si>
  <si>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</si>
  <si>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</si>
  <si>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</si>
  <si>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</si>
  <si>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</si>
  <si>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</si>
  <si>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</si>
  <si>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</si>
  <si>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</si>
  <si>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</si>
  <si>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</si>
  <si>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</si>
  <si>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</si>
  <si>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</si>
  <si>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</si>
  <si>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</si>
  <si>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</si>
  <si>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</si>
  <si>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</si>
  <si>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</si>
  <si>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</si>
  <si>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</si>
  <si>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</si>
  <si>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</si>
  <si>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</si>
  <si>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</si>
  <si>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</si>
  <si>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</si>
  <si>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</si>
  <si>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</si>
  <si>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</si>
  <si>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</si>
  <si>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</si>
  <si>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</si>
  <si>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</si>
  <si>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</si>
  <si>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</si>
  <si>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</si>
  <si>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</si>
  <si>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</si>
  <si>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</si>
  <si>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</si>
  <si>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</si>
  <si>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</si>
  <si>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</si>
  <si>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</si>
  <si>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</si>
  <si>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</si>
  <si>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</si>
  <si>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</si>
  <si>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</si>
  <si>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</si>
  <si>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</si>
  <si>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</si>
  <si>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</si>
  <si>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</si>
  <si>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</si>
  <si>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</si>
  <si>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</si>
  <si>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</si>
  <si>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</si>
  <si>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</si>
  <si>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</si>
  <si>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</si>
  <si>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</si>
  <si>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</si>
  <si>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</si>
  <si>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</si>
  <si>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</si>
  <si>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</si>
  <si>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</si>
  <si>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</si>
  <si>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</si>
  <si>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</si>
  <si>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</si>
  <si>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</si>
  <si>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</si>
  <si>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</si>
  <si>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</si>
  <si>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</si>
  <si>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</si>
  <si>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</si>
  <si>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</si>
  <si>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</si>
  <si>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</si>
  <si>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</si>
  <si>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</si>
  <si>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</si>
  <si>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</si>
  <si>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</si>
  <si>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</si>
  <si>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</si>
  <si>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</si>
  <si>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</si>
  <si>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</si>
  <si>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</si>
  <si>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</si>
  <si>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</si>
  <si>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</si>
  <si>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</si>
  <si>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</si>
  <si>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</si>
  <si>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</si>
  <si>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</si>
  <si>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</si>
  <si>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</si>
  <si>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</si>
  <si>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</si>
  <si>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</si>
  <si>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</si>
  <si>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</si>
  <si>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</si>
  <si>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</si>
  <si>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</si>
  <si>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</si>
  <si>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</si>
  <si>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</si>
  <si>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</si>
  <si>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</si>
  <si>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</si>
  <si>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</si>
  <si>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</si>
  <si>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</si>
  <si>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</si>
  <si>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</si>
  <si>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</si>
  <si>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</si>
  <si>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</si>
  <si>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</si>
  <si>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</si>
  <si>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</si>
  <si>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</si>
  <si>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</si>
  <si>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</si>
  <si>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</si>
  <si>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</si>
  <si>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</si>
  <si>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</si>
  <si>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</si>
  <si>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</si>
  <si>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</si>
  <si>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</si>
  <si>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</si>
  <si>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</si>
  <si>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</si>
  <si>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</si>
  <si>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</si>
  <si>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</si>
  <si>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</si>
  <si>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</si>
  <si>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</si>
  <si>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</si>
  <si>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</si>
  <si>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</si>
  <si>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</si>
  <si>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</si>
  <si>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</si>
  <si>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</si>
  <si>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</si>
  <si>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</si>
  <si>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</si>
  <si>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</si>
  <si>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</si>
  <si>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</si>
  <si>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</si>
  <si>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</si>
  <si>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</si>
  <si>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</si>
  <si>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</si>
  <si>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</si>
  <si>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</si>
  <si>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</si>
  <si>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</si>
  <si>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</si>
  <si>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</si>
  <si>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</si>
  <si>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</si>
  <si>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</si>
  <si>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</si>
  <si>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</si>
  <si>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</si>
  <si>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</si>
  <si>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</si>
  <si>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</si>
  <si>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</si>
  <si>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</si>
  <si>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</si>
  <si>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</si>
  <si>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</si>
  <si>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</si>
  <si>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</si>
  <si>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</si>
  <si>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</si>
  <si>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</si>
  <si>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</si>
  <si>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</si>
  <si>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</si>
  <si>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</si>
  <si>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</si>
  <si>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</si>
  <si>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</si>
  <si>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</si>
  <si>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</si>
  <si>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</si>
  <si>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</si>
  <si>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</si>
  <si>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</si>
  <si>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</si>
  <si>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</si>
  <si>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</si>
  <si>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</si>
  <si>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</si>
  <si>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</si>
  <si>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</si>
  <si>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</si>
  <si>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</si>
  <si>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</si>
  <si>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</si>
  <si>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</si>
  <si>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</si>
  <si>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</si>
  <si>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</si>
  <si>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</si>
  <si>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</si>
  <si>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</si>
  <si>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</si>
  <si>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</si>
  <si>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</si>
  <si>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</si>
  <si>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</si>
  <si>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</si>
  <si>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</si>
  <si>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</si>
  <si>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</si>
  <si>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</si>
  <si>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</si>
  <si>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</si>
  <si>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</si>
  <si>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</si>
  <si>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</si>
  <si>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</si>
  <si>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</si>
  <si>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</si>
  <si>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</si>
  <si>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</si>
  <si>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</si>
  <si>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</si>
  <si>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</si>
  <si>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</si>
  <si>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</si>
  <si>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</si>
  <si>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</si>
  <si>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</si>
  <si>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</si>
  <si>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</si>
  <si>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</si>
  <si>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</si>
  <si>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</si>
  <si>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</si>
  <si>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</si>
  <si>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</si>
  <si>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</si>
  <si>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</si>
  <si>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</si>
  <si>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</si>
  <si>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</si>
  <si>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</si>
  <si>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</si>
  <si>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</si>
  <si>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</si>
  <si>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</si>
  <si>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</si>
  <si>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</si>
  <si>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</si>
  <si>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</si>
  <si>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</si>
  <si>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</si>
  <si>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</si>
  <si>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</si>
  <si>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</si>
  <si>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</si>
  <si>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</si>
  <si>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</si>
  <si>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</si>
  <si>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</si>
  <si>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</si>
  <si>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</si>
  <si>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</si>
  <si>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</si>
  <si>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</si>
  <si>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</si>
  <si>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</si>
  <si>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</si>
  <si>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</si>
  <si>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</si>
  <si>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</si>
  <si>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</si>
  <si>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</si>
  <si>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</si>
  <si>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</si>
  <si>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</si>
  <si>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</si>
  <si>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</si>
  <si>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</si>
  <si>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</si>
  <si>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</si>
  <si>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</si>
  <si>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</si>
  <si>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</si>
  <si>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</si>
  <si>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</si>
  <si>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</si>
  <si>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</si>
  <si>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</si>
  <si>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</si>
  <si>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</si>
  <si>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</si>
  <si>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</si>
  <si>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</si>
  <si>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</si>
  <si>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</si>
  <si>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</si>
  <si>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</si>
  <si>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</si>
  <si>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</si>
  <si>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</si>
  <si>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</si>
  <si>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</si>
  <si>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</si>
  <si>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</si>
  <si>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</si>
  <si>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</si>
  <si>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</si>
  <si>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</si>
  <si>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</si>
  <si>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</si>
  <si>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</si>
  <si>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</si>
  <si>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</si>
  <si>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</si>
  <si>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</si>
  <si>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</si>
  <si>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</si>
  <si>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</si>
  <si>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</si>
  <si>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</si>
  <si>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</si>
  <si>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</si>
  <si>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</si>
  <si>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</si>
  <si>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</si>
  <si>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</si>
  <si>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</si>
  <si>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</si>
  <si>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</si>
  <si>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</si>
  <si>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</si>
  <si>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</si>
  <si>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</si>
  <si>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</si>
  <si>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</si>
  <si>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</si>
  <si>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</si>
  <si>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</si>
  <si>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</si>
  <si>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</si>
  <si>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</si>
  <si>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</si>
  <si>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</si>
  <si>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</si>
  <si>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</si>
  <si>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</si>
  <si>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</si>
  <si>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</si>
  <si>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</si>
  <si>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</si>
  <si>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</si>
  <si>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</si>
  <si>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</si>
  <si>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</si>
  <si>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</si>
  <si>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</si>
  <si>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</si>
  <si>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</si>
  <si>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</si>
  <si>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</si>
  <si>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</si>
  <si>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</si>
  <si>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</si>
  <si>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</si>
  <si>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</si>
  <si>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</si>
  <si>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</si>
  <si>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</si>
  <si>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</si>
  <si>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</si>
  <si>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</si>
  <si>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</si>
  <si>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</si>
  <si>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</si>
  <si>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</si>
  <si>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</si>
  <si>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</si>
  <si>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</si>
  <si>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</si>
  <si>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</si>
  <si>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</si>
  <si>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</si>
  <si>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</si>
  <si>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</si>
  <si>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</si>
  <si>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</si>
  <si>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</si>
  <si>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</si>
  <si>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</si>
  <si>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</si>
  <si>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</si>
  <si>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</si>
  <si>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</si>
  <si>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</si>
  <si>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</si>
  <si>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</si>
  <si>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</si>
  <si>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</si>
  <si>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</si>
  <si>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</si>
  <si>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</si>
  <si>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</si>
  <si>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</si>
  <si>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</si>
  <si>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</si>
  <si>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</si>
  <si>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</si>
  <si>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</si>
  <si>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</si>
  <si>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</si>
  <si>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</si>
  <si>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</si>
  <si>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</si>
  <si>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</si>
  <si>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</si>
  <si>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</si>
  <si>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</si>
  <si>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</si>
  <si>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</si>
  <si>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</si>
  <si>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</si>
  <si>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</si>
  <si>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</si>
  <si>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</si>
  <si>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</si>
  <si>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</si>
  <si>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</si>
  <si>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</si>
  <si>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</si>
  <si>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</si>
  <si>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</si>
  <si>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</si>
  <si>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</si>
  <si>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</si>
  <si>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</si>
  <si>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</si>
  <si>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</si>
  <si>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</si>
  <si>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</si>
  <si>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</si>
  <si>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</si>
  <si>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</si>
  <si>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</si>
  <si>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</si>
  <si>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</si>
  <si>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</si>
  <si>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</si>
  <si>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</si>
  <si>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</si>
  <si>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</si>
  <si>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</si>
  <si>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</si>
  <si>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</si>
  <si>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</si>
  <si>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</si>
  <si>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</si>
  <si>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</si>
  <si>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</si>
  <si>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</si>
  <si>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</si>
  <si>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</si>
  <si>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</si>
  <si>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</si>
  <si>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</si>
  <si>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</si>
  <si>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</si>
  <si>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</si>
  <si>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</si>
  <si>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</si>
  <si>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</si>
  <si>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</si>
  <si>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</si>
  <si>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</si>
  <si>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</si>
  <si>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</si>
  <si>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</si>
  <si>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</si>
  <si>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</si>
  <si>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</si>
  <si>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</si>
  <si>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</si>
  <si>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</si>
  <si>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</si>
  <si>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</si>
  <si>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</si>
  <si>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</si>
  <si>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</si>
  <si>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</si>
  <si>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</si>
  <si>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</si>
  <si>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</si>
  <si>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</si>
  <si>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</si>
  <si>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</si>
  <si>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</si>
  <si>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</si>
  <si>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</si>
  <si>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</si>
  <si>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</si>
  <si>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</si>
  <si>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</si>
  <si>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</si>
  <si>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</si>
  <si>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</si>
  <si>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</si>
  <si>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</si>
  <si>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</si>
  <si>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</si>
  <si>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</si>
  <si>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</si>
  <si>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</si>
  <si>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</si>
  <si>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</si>
  <si>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</si>
  <si>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</si>
  <si>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</si>
  <si>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</si>
  <si>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</si>
  <si>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</si>
  <si>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</si>
  <si>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</si>
  <si>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</si>
  <si>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</si>
  <si>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</si>
  <si>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</si>
  <si>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</si>
  <si>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</si>
  <si>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</si>
  <si>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</si>
  <si>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</si>
  <si>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</si>
  <si>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</si>
  <si>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</si>
  <si>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</si>
  <si>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</si>
  <si>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</si>
  <si>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</si>
  <si>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</si>
  <si>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</si>
  <si>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</si>
  <si>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</si>
  <si>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</si>
  <si>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</si>
  <si>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</si>
  <si>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</si>
  <si>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</si>
  <si>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</si>
  <si>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</si>
  <si>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</si>
  <si>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</si>
  <si>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</si>
  <si>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</si>
  <si>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</si>
  <si>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</si>
  <si>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</si>
  <si>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</si>
  <si>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</si>
  <si>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</si>
  <si>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</si>
  <si>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</si>
  <si>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</si>
  <si>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</si>
  <si>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</si>
  <si>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</si>
  <si>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</si>
  <si>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</si>
  <si>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</si>
  <si>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</si>
  <si>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</si>
  <si>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</si>
  <si>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</si>
  <si>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</si>
  <si>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</si>
  <si>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</si>
  <si>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</si>
  <si>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</si>
  <si>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</si>
  <si>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</si>
  <si>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</si>
  <si>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</si>
  <si>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</si>
  <si>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</si>
  <si>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</si>
  <si>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</si>
  <si>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</si>
  <si>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</si>
  <si>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</si>
  <si>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</si>
  <si>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</si>
  <si>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</si>
  <si>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</si>
  <si>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</si>
  <si>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</si>
  <si>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</si>
  <si>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</si>
  <si>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</si>
  <si>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</si>
  <si>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</si>
  <si>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</si>
  <si>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</si>
  <si>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</si>
  <si>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</si>
  <si>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</si>
  <si>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</si>
  <si>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</si>
  <si>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</si>
  <si>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</si>
  <si>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</si>
  <si>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</si>
  <si>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</si>
  <si>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</si>
  <si>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</si>
  <si>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</si>
  <si>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</si>
  <si>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</si>
  <si>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</si>
  <si>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</si>
  <si>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</si>
  <si>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</si>
  <si>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</si>
  <si>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</si>
  <si>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</si>
  <si>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</si>
  <si>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</si>
  <si>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</si>
  <si>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</si>
  <si>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</si>
  <si>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</si>
  <si>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</si>
  <si>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</si>
  <si>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</si>
  <si>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</si>
  <si>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</si>
  <si>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</si>
  <si>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</si>
  <si>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</si>
  <si>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</si>
  <si>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</si>
  <si>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</si>
  <si>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</si>
  <si>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</si>
  <si>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</si>
  <si>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</si>
  <si>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</si>
  <si>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</si>
  <si>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</si>
  <si>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</si>
  <si>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</si>
  <si>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</si>
  <si>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</si>
  <si>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</si>
  <si>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</si>
  <si>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</si>
  <si>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</si>
  <si>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</si>
  <si>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</si>
  <si>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</si>
  <si>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</si>
  <si>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</si>
  <si>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</si>
  <si>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</si>
  <si>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</si>
  <si>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</si>
  <si>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</si>
  <si>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</si>
  <si>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</si>
  <si>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</si>
  <si>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</si>
  <si>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</si>
  <si>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</si>
  <si>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</si>
  <si>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</si>
  <si>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</si>
  <si>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</si>
  <si>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</si>
  <si>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</si>
  <si>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</si>
  <si>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</si>
  <si>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</si>
  <si>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</si>
  <si>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</si>
  <si>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</si>
  <si>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</si>
  <si>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</si>
  <si>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</si>
  <si>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</si>
  <si>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</si>
  <si>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</si>
  <si>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</si>
  <si>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</si>
  <si>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</si>
  <si>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</si>
  <si>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</si>
  <si>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</si>
  <si>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</si>
  <si>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</si>
  <si>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</si>
  <si>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</si>
  <si>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</si>
  <si>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</si>
  <si>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</si>
  <si>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</si>
  <si>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</si>
  <si>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</si>
  <si>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</si>
  <si>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</si>
  <si>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</si>
  <si>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</si>
  <si>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</si>
  <si>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</si>
  <si>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</si>
  <si>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</si>
  <si>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</si>
  <si>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</si>
  <si>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</si>
  <si>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</si>
  <si>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</si>
  <si>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</si>
  <si>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</si>
  <si>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</si>
  <si>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</si>
  <si>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</si>
  <si>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</si>
  <si>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</si>
  <si>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</si>
  <si>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</si>
  <si>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</si>
  <si>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</si>
  <si>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</si>
  <si>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</si>
  <si>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</si>
  <si>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</si>
  <si>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</si>
  <si>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</si>
  <si>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</si>
  <si>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</si>
  <si>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</si>
  <si>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</si>
  <si>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</si>
  <si>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</si>
  <si>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</si>
  <si>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</si>
  <si>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</si>
  <si>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</si>
  <si>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</si>
  <si>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</si>
  <si>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</si>
  <si>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</si>
  <si>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</si>
  <si>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</si>
  <si>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</si>
  <si>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</si>
  <si>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</si>
  <si>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</si>
  <si>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</si>
  <si>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</si>
  <si>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</si>
  <si>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</si>
  <si>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</si>
  <si>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</si>
  <si>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</si>
  <si>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</si>
  <si>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</si>
  <si>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</si>
  <si>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</si>
  <si>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</si>
  <si>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</si>
  <si>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</si>
  <si>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</si>
  <si>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</si>
  <si>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</si>
  <si>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</si>
  <si>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</si>
  <si>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</si>
  <si>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</si>
  <si>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</si>
  <si>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</si>
  <si>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</si>
  <si>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</si>
  <si>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</si>
  <si>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</si>
  <si>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</si>
  <si>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</si>
  <si>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</si>
  <si>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</si>
  <si>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</si>
  <si>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</si>
  <si>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</si>
  <si>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</si>
  <si>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</si>
  <si>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</si>
  <si>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</si>
  <si>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</si>
  <si>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</si>
  <si>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</si>
  <si>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</si>
  <si>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</si>
  <si>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</si>
  <si>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</si>
  <si>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</si>
  <si>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</si>
  <si>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</si>
  <si>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</si>
  <si>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</si>
  <si>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</si>
  <si>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</si>
  <si>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</si>
  <si>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</si>
  <si>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</si>
  <si>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</si>
  <si>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</si>
  <si>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</si>
  <si>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</si>
  <si>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</si>
  <si>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</si>
  <si>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</si>
  <si>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</si>
  <si>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</si>
  <si>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</si>
  <si>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</si>
  <si>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</si>
  <si>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</si>
  <si>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</si>
  <si>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</si>
  <si>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</si>
  <si>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</si>
  <si>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</si>
  <si>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</si>
  <si>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</si>
  <si>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</si>
  <si>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</si>
  <si>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</si>
  <si>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</si>
  <si>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</si>
  <si>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</si>
  <si>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</si>
  <si>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</si>
  <si>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</si>
  <si>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</si>
  <si>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</si>
  <si>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</si>
  <si>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</si>
  <si>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</si>
  <si>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</si>
  <si>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</si>
  <si>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</si>
  <si>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</si>
  <si>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</si>
  <si>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</si>
  <si>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</si>
  <si>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</si>
  <si>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</si>
  <si>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</si>
  <si>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</si>
  <si>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</si>
  <si>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</si>
  <si>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</si>
  <si>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</si>
  <si>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</si>
  <si>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</si>
  <si>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</si>
  <si>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</si>
  <si>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</si>
  <si>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</si>
  <si>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</si>
  <si>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</si>
  <si>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</si>
  <si>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</si>
  <si>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</si>
  <si>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</si>
  <si>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</si>
  <si>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</si>
  <si>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</si>
  <si>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</si>
  <si>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</si>
  <si>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</si>
  <si>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</si>
  <si>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</si>
  <si>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</si>
  <si>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</si>
  <si>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</si>
  <si>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</si>
  <si>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</si>
  <si>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</si>
  <si>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</si>
  <si>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</si>
  <si>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</si>
  <si>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</si>
  <si>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</si>
  <si>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</si>
  <si>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</si>
  <si>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</si>
  <si>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</si>
  <si>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</si>
  <si>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</si>
  <si>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</si>
  <si>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</si>
  <si>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</si>
  <si>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</si>
  <si>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</si>
  <si>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</si>
  <si>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</si>
  <si>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</si>
  <si>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</si>
  <si>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</si>
  <si>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</si>
  <si>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</si>
  <si>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</si>
  <si>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</si>
  <si>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</si>
  <si>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</si>
  <si>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</si>
  <si>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</si>
  <si>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</si>
  <si>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</si>
  <si>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</si>
  <si>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</si>
  <si>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</si>
  <si>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</si>
  <si>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</si>
  <si>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</si>
  <si>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</si>
  <si>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</si>
  <si>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</si>
  <si>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</si>
  <si>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</si>
  <si>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</si>
  <si>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</si>
  <si>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</si>
  <si>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</si>
  <si>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</si>
  <si>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</si>
  <si>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</si>
  <si>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</si>
  <si>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</si>
  <si>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</si>
  <si>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</si>
  <si>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</si>
  <si>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</si>
  <si>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</si>
  <si>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</si>
  <si>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</si>
  <si>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</si>
  <si>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</si>
  <si>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</si>
  <si>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</si>
  <si>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</si>
  <si>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</si>
  <si>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</si>
  <si>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</si>
  <si>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</si>
  <si>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</si>
  <si>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</si>
  <si>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</si>
  <si>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</si>
  <si>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</si>
  <si>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</si>
  <si>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</si>
  <si>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</si>
  <si>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</si>
  <si>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</si>
  <si>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</si>
  <si>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</si>
  <si>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</si>
  <si>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</si>
  <si>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</si>
  <si>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</si>
  <si>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</si>
  <si>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</si>
  <si>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</si>
  <si>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</si>
  <si>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</si>
  <si>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</si>
  <si>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</si>
  <si>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</si>
  <si>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</si>
  <si>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</si>
  <si>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</si>
  <si>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</si>
  <si>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</si>
  <si>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</si>
  <si>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</si>
  <si>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</si>
  <si>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</si>
  <si>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</si>
  <si>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</si>
  <si>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</si>
  <si>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</si>
  <si>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</si>
  <si>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</si>
  <si>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</si>
  <si>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</si>
  <si>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</si>
  <si>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</si>
  <si>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</si>
  <si>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</si>
  <si>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</si>
  <si>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</si>
  <si>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</si>
  <si>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</si>
  <si>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</si>
  <si>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</si>
  <si>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</si>
  <si>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</si>
  <si>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</si>
  <si>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</si>
  <si>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</si>
  <si>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</si>
  <si>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</si>
  <si>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</si>
  <si>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</si>
  <si>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</si>
  <si>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</si>
  <si>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</si>
  <si>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</si>
  <si>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</si>
  <si>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</si>
  <si>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</si>
  <si>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</si>
  <si>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</si>
  <si>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</si>
  <si>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</si>
  <si>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</si>
  <si>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</si>
  <si>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</si>
  <si>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</si>
  <si>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</si>
  <si>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</si>
  <si>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</si>
  <si>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</si>
  <si>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</si>
  <si>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</si>
  <si>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</si>
  <si>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</si>
  <si>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</si>
  <si>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</si>
  <si>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</si>
  <si>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</si>
  <si>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</si>
  <si>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</si>
  <si>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</si>
  <si>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</si>
  <si>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</si>
  <si>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</si>
  <si>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</si>
  <si>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</si>
  <si>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</si>
  <si>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</si>
  <si>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</si>
  <si>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</si>
  <si>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</si>
  <si>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</si>
  <si>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</si>
  <si>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</si>
  <si>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</si>
  <si>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</si>
  <si>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</si>
  <si>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</si>
  <si>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</si>
  <si>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</si>
  <si>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</si>
  <si>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</si>
  <si>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</si>
  <si>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</si>
  <si>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</si>
  <si>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</si>
  <si>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</si>
  <si>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</si>
  <si>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</si>
  <si>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</si>
  <si>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</si>
  <si>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</si>
  <si>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</si>
  <si>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</si>
  <si>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</si>
  <si>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</si>
  <si>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</si>
  <si>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</si>
  <si>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</si>
  <si>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</si>
  <si>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</si>
  <si>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</si>
  <si>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</si>
  <si>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</si>
  <si>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</si>
  <si>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</si>
  <si>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</si>
  <si>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</si>
  <si>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</si>
  <si>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</si>
  <si>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</si>
  <si>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</si>
  <si>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</si>
  <si>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</si>
  <si>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</si>
  <si>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</si>
  <si>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</si>
  <si>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</si>
  <si>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</si>
  <si>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</si>
  <si>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</si>
  <si>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</si>
  <si>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</si>
  <si>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</si>
  <si>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</si>
  <si>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</si>
  <si>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</si>
  <si>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</si>
  <si>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</si>
  <si>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</si>
  <si>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</si>
  <si>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</si>
  <si>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</si>
  <si>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</si>
  <si>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</si>
  <si>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</si>
  <si>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</si>
  <si>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</si>
  <si>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</si>
  <si>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</si>
  <si>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</si>
  <si>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</si>
  <si>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</si>
  <si>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</si>
  <si>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</si>
  <si>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</si>
  <si>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</si>
  <si>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</si>
  <si>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</si>
  <si>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</si>
  <si>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</si>
  <si>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</si>
  <si>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</si>
  <si>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</si>
  <si>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</si>
  <si>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</si>
  <si>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</si>
  <si>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</si>
  <si>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</si>
  <si>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</si>
  <si>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</si>
  <si>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</si>
  <si>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</si>
  <si>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</si>
  <si>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</si>
  <si>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</si>
  <si>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</si>
  <si>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</si>
  <si>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</si>
  <si>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</si>
  <si>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</si>
  <si>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</si>
  <si>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</si>
  <si>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</si>
  <si>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</si>
  <si>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</si>
  <si>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</si>
  <si>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</si>
  <si>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</si>
  <si>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</si>
  <si>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</si>
  <si>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</si>
  <si>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</si>
  <si>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</si>
  <si>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</si>
  <si>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</si>
  <si>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</si>
  <si>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</si>
  <si>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</si>
  <si>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</si>
  <si>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</si>
  <si>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</si>
  <si>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</si>
  <si>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</si>
  <si>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</si>
  <si>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</si>
  <si>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</si>
  <si>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</si>
  <si>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</si>
  <si>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</si>
  <si>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</si>
  <si>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</si>
  <si>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</si>
  <si>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</si>
  <si>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</si>
  <si>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</si>
  <si>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</si>
  <si>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</si>
  <si>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</si>
  <si>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</si>
  <si>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</si>
  <si>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</si>
  <si>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</si>
  <si>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</si>
  <si>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</si>
  <si>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</si>
  <si>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</si>
  <si>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</si>
  <si>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</si>
  <si>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</si>
  <si>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</si>
  <si>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</si>
  <si>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</si>
  <si>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</si>
  <si>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</si>
  <si>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</si>
  <si>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</si>
  <si>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</si>
  <si>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</si>
  <si>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</si>
  <si>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</si>
  <si>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</si>
  <si>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</si>
  <si>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</si>
  <si>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</si>
  <si>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</si>
  <si>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</si>
  <si>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</si>
  <si>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</si>
  <si>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</si>
  <si>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</si>
  <si>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</si>
  <si>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</si>
  <si>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</si>
  <si>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</si>
  <si>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</si>
  <si>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</si>
  <si>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</si>
  <si>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</si>
  <si>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</si>
  <si>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</si>
  <si>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</si>
  <si>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</si>
  <si>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</si>
  <si>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</si>
  <si>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</si>
  <si>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</si>
  <si>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</si>
  <si>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</si>
  <si>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</si>
  <si>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</si>
  <si>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</si>
  <si>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</si>
  <si>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</si>
  <si>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</si>
  <si>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</si>
  <si>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</si>
  <si>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</si>
  <si>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</si>
  <si>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</si>
  <si>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</si>
  <si>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</si>
  <si>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</si>
  <si>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</si>
  <si>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</si>
  <si>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</si>
  <si>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</si>
  <si>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</si>
  <si>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</si>
  <si>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</si>
  <si>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</si>
  <si>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</si>
  <si>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</si>
  <si>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</si>
  <si>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</si>
  <si>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</si>
  <si>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</si>
  <si>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</si>
  <si>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</si>
  <si>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</si>
  <si>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</si>
  <si>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</si>
  <si>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</si>
  <si>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</si>
  <si>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</si>
  <si>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</si>
  <si>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</si>
  <si>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</si>
  <si>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</si>
  <si>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</si>
  <si>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</si>
  <si>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</si>
  <si>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</si>
  <si>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</si>
  <si>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</si>
  <si>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</si>
  <si>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</si>
  <si>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</si>
  <si>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</si>
  <si>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</si>
  <si>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</si>
  <si>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</si>
  <si>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</si>
  <si>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</si>
  <si>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</si>
  <si>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</si>
  <si>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</si>
  <si>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</si>
  <si>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</si>
  <si>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</si>
  <si>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</si>
  <si>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</si>
  <si>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</si>
  <si>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</si>
  <si>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</si>
  <si>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</si>
  <si>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</si>
  <si>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</si>
  <si>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</si>
  <si>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</si>
  <si>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</si>
  <si>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</si>
  <si>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</si>
  <si>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</si>
  <si>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</si>
  <si>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</si>
  <si>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</si>
  <si>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</si>
  <si>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</si>
  <si>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</si>
  <si>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</si>
  <si>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</si>
  <si>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</si>
  <si>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</si>
  <si>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</si>
  <si>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</si>
  <si>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</si>
  <si>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</si>
  <si>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</si>
  <si>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</si>
  <si>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</si>
  <si>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</si>
  <si>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</si>
  <si>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</si>
  <si>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</si>
  <si>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</si>
  <si>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</si>
  <si>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</si>
  <si>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</si>
  <si>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</si>
  <si>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</si>
  <si>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</si>
  <si>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</si>
  <si>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</si>
  <si>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</si>
  <si>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</si>
  <si>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</si>
  <si>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</si>
  <si>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</si>
  <si>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</si>
  <si>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</si>
  <si>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</si>
  <si>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</si>
  <si>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</si>
  <si>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</si>
  <si>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</si>
  <si>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</si>
  <si>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</si>
  <si>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</si>
  <si>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</si>
  <si>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</si>
  <si>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</si>
  <si>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</si>
  <si>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</si>
  <si>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</si>
  <si>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</si>
  <si>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</si>
  <si>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</si>
  <si>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</si>
  <si>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</si>
  <si>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</si>
  <si>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</si>
  <si>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</si>
  <si>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</si>
  <si>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</si>
  <si>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</si>
  <si>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</si>
  <si>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</si>
  <si>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</si>
  <si>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</si>
  <si>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</si>
  <si>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</si>
  <si>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</si>
  <si>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</si>
  <si>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</si>
  <si>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</si>
  <si>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</si>
  <si>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</si>
  <si>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</si>
  <si>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</si>
  <si>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</si>
  <si>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</si>
  <si>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</si>
  <si>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</si>
  <si>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</si>
  <si>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</si>
  <si>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</si>
  <si>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</si>
  <si>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</si>
  <si>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</si>
  <si>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</si>
  <si>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</si>
  <si>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</si>
  <si>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</si>
  <si>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</si>
  <si>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</si>
  <si>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</si>
  <si>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</si>
  <si>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</si>
  <si>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</si>
  <si>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</si>
  <si>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</si>
  <si>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</si>
  <si>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</si>
  <si>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</si>
  <si>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</si>
  <si>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</si>
  <si>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</si>
  <si>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</si>
  <si>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</si>
  <si>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</si>
  <si>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</si>
  <si>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</si>
  <si>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</si>
  <si>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</si>
  <si>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</si>
  <si>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</si>
  <si>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</si>
  <si>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</si>
  <si>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</si>
  <si>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</si>
  <si>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</si>
  <si>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</si>
  <si>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</si>
  <si>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</si>
  <si>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</si>
  <si>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</si>
  <si>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</si>
  <si>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</si>
  <si>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</si>
  <si>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</si>
  <si>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</si>
  <si>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</si>
  <si>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</si>
  <si>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</si>
  <si>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</si>
  <si>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</si>
  <si>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</si>
  <si>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</si>
  <si>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</si>
  <si>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</si>
  <si>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</si>
  <si>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</si>
  <si>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</si>
  <si>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</si>
  <si>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</si>
  <si>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</si>
  <si>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</si>
  <si>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</si>
  <si>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</si>
  <si>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</si>
  <si>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</si>
  <si>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</si>
  <si>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</si>
  <si>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</si>
  <si>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</si>
  <si>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</si>
  <si>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</si>
  <si>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</si>
  <si>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</si>
  <si>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</si>
  <si>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</si>
  <si>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</si>
  <si>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</si>
  <si>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</si>
  <si>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</si>
  <si>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</si>
  <si>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</si>
  <si>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</si>
  <si>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</si>
  <si>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</si>
  <si>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</si>
  <si>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</si>
  <si>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</si>
  <si>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</si>
  <si>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</si>
  <si>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</si>
  <si>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</si>
  <si>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</si>
  <si>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</si>
  <si>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</si>
  <si>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</si>
  <si>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</si>
  <si>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</si>
  <si>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</si>
  <si>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</si>
  <si>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</si>
  <si>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</si>
  <si>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</si>
  <si>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</si>
  <si>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</si>
  <si>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</si>
  <si>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</si>
  <si>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</si>
  <si>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</si>
  <si>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</si>
  <si>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</si>
  <si>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</si>
  <si>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</si>
  <si>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</si>
  <si>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</si>
  <si>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</si>
  <si>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</si>
  <si>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</si>
  <si>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</si>
  <si>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</si>
  <si>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</si>
  <si>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</si>
  <si>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</si>
  <si>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</si>
  <si>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</si>
  <si>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</si>
  <si>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</si>
  <si>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</si>
  <si>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</si>
  <si>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</si>
  <si>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</si>
  <si>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</si>
  <si>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</si>
  <si>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</si>
  <si>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</si>
  <si>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</si>
  <si>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</si>
  <si>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</si>
  <si>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</si>
  <si>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</si>
  <si>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</si>
  <si>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</si>
  <si>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</si>
  <si>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</si>
  <si>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</si>
  <si>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</si>
  <si>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</si>
  <si>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</si>
  <si>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</si>
  <si>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</si>
  <si>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</si>
  <si>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</si>
  <si>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</si>
  <si>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</si>
  <si>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</si>
  <si>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</si>
  <si>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</si>
  <si>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</si>
  <si>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</si>
  <si>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</si>
  <si>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</si>
  <si>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</si>
  <si>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</si>
  <si>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</si>
  <si>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</si>
  <si>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</si>
  <si>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</si>
  <si>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</si>
  <si>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</si>
  <si>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</si>
  <si>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</si>
  <si>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</si>
  <si>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</si>
  <si>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</si>
  <si>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</si>
  <si>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</si>
  <si>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</si>
  <si>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</si>
  <si>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</si>
  <si>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</si>
  <si>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</si>
  <si>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</si>
  <si>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</si>
  <si>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</si>
  <si>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</si>
  <si>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</si>
  <si>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</si>
  <si>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</si>
  <si>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</si>
  <si>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</si>
  <si>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</si>
  <si>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</si>
  <si>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</si>
  <si>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</si>
  <si>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</si>
  <si>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</si>
  <si>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</si>
  <si>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</si>
  <si>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</si>
  <si>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</si>
  <si>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</si>
  <si>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</si>
  <si>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</si>
  <si>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</si>
  <si>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</si>
  <si>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</si>
  <si>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</si>
  <si>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</si>
  <si>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</si>
  <si>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</si>
  <si>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</si>
  <si>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</si>
  <si>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</si>
  <si>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</si>
  <si>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</si>
  <si>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</si>
  <si>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</si>
  <si>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</si>
  <si>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</si>
  <si>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</si>
  <si>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</si>
  <si>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</si>
  <si>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</si>
  <si>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</si>
  <si>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</si>
  <si>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</si>
  <si>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</si>
  <si>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</si>
  <si>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</si>
  <si>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</si>
  <si>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</si>
  <si>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</si>
  <si>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</si>
  <si>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</si>
  <si>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</si>
  <si>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</si>
  <si>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</si>
  <si>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</si>
  <si>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</si>
  <si>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</si>
  <si>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</si>
  <si>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</si>
  <si>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</si>
  <si>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</si>
  <si>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</si>
  <si>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</si>
  <si>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</si>
  <si>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</si>
  <si>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</si>
  <si>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</si>
  <si>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</si>
  <si>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</si>
  <si>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</si>
  <si>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</si>
  <si>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</si>
  <si>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</si>
  <si>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</si>
  <si>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</si>
  <si>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</si>
  <si>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</si>
  <si>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</si>
  <si>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</si>
  <si>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</si>
  <si>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</si>
  <si>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</si>
  <si>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</si>
  <si>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</si>
  <si>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</si>
  <si>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</si>
  <si>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</si>
  <si>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</si>
  <si>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</si>
  <si>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</si>
  <si>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</si>
  <si>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</si>
  <si>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</si>
  <si>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</si>
  <si>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</si>
  <si>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</si>
  <si>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</si>
  <si>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</si>
  <si>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</si>
  <si>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</si>
  <si>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</si>
  <si>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</si>
  <si>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</si>
  <si>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</si>
  <si>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</si>
  <si>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</si>
  <si>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</si>
  <si>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</si>
  <si>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</si>
  <si>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</si>
  <si>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</si>
  <si>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</si>
  <si>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</si>
  <si>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</si>
  <si>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</si>
  <si>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</si>
  <si>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</si>
  <si>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</si>
  <si>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</si>
  <si>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</si>
  <si>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</si>
  <si>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</si>
  <si>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</si>
  <si>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</si>
  <si>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</si>
  <si>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</si>
  <si>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</si>
  <si>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</si>
  <si>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</si>
  <si>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</si>
  <si>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</si>
  <si>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</si>
  <si>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</si>
  <si>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</si>
  <si>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</si>
  <si>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</si>
  <si>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</si>
  <si>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</si>
  <si>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</si>
  <si>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</si>
  <si>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</si>
  <si>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</si>
  <si>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</si>
  <si>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</si>
  <si>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</si>
  <si>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</si>
  <si>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</si>
  <si>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</si>
  <si>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</si>
  <si>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</si>
  <si>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</si>
  <si>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</si>
  <si>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</si>
  <si>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</si>
  <si>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</si>
  <si>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</si>
  <si>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</si>
  <si>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</si>
  <si>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</si>
  <si>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</si>
  <si>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</si>
  <si>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</si>
  <si>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</si>
  <si>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</si>
  <si>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</si>
  <si>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</si>
  <si>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</si>
  <si>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</si>
  <si>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</si>
  <si>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</si>
  <si>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</si>
  <si>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</si>
  <si>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</si>
  <si>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</si>
  <si>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</si>
  <si>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</si>
  <si>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</si>
  <si>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</si>
  <si>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</si>
  <si>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</si>
  <si>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</si>
  <si>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</si>
  <si>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</si>
  <si>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</si>
  <si>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</si>
  <si>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</si>
  <si>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</si>
  <si>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</si>
  <si>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</si>
  <si>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</si>
  <si>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</si>
  <si>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</si>
  <si>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</si>
  <si>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</si>
  <si>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</si>
  <si>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</si>
  <si>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</si>
  <si>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</si>
  <si>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</si>
  <si>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</si>
  <si>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</si>
  <si>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</si>
  <si>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</si>
  <si>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</si>
  <si>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</si>
  <si>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</si>
  <si>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</si>
  <si>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</si>
  <si>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</si>
  <si>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</si>
  <si>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</si>
  <si>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</si>
  <si>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</si>
  <si>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</si>
  <si>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</si>
  <si>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</si>
  <si>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</si>
  <si>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</si>
  <si>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</si>
  <si>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</si>
  <si>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</si>
  <si>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</si>
  <si>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</si>
  <si>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</si>
  <si>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</si>
  <si>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</si>
  <si>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</si>
  <si>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</si>
  <si>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</si>
  <si>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</si>
  <si>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</si>
  <si>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</si>
  <si>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</si>
  <si>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</si>
  <si>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</si>
  <si>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</si>
  <si>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</si>
  <si>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</si>
  <si>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</si>
  <si>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</si>
  <si>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</si>
  <si>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</si>
  <si>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</si>
  <si>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</si>
  <si>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</si>
  <si>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</si>
  <si>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</si>
  <si>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</si>
  <si>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</si>
  <si>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</si>
  <si>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</si>
  <si>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</si>
  <si>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</si>
  <si>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</si>
  <si>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</si>
  <si>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</si>
  <si>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</si>
  <si>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</si>
  <si>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</si>
  <si>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</si>
  <si>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</si>
  <si>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</si>
  <si>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</si>
  <si>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</si>
  <si>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</si>
  <si>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</si>
  <si>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</si>
  <si>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</si>
  <si>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</si>
  <si>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</si>
  <si>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</si>
  <si>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</si>
  <si>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</si>
  <si>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</si>
  <si>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</si>
  <si>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</si>
  <si>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</si>
  <si>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</si>
  <si>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</si>
  <si>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</si>
  <si>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</si>
  <si>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</si>
  <si>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</si>
  <si>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</si>
  <si>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</si>
  <si>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</si>
  <si>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</si>
  <si>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</si>
  <si>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</si>
  <si>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</si>
  <si>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</si>
  <si>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</si>
  <si>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</si>
  <si>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</si>
  <si>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</si>
  <si>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</si>
  <si>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</si>
  <si>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</si>
  <si>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</si>
  <si>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</si>
  <si>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</si>
  <si>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</si>
  <si>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</si>
  <si>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</si>
  <si>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</si>
  <si>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</si>
  <si>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</si>
  <si>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</si>
  <si>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</si>
  <si>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</si>
  <si>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</si>
  <si>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</si>
  <si>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</si>
  <si>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</si>
  <si>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</si>
  <si>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</si>
  <si>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</si>
  <si>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</si>
  <si>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</si>
  <si>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</si>
  <si>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</si>
  <si>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</si>
  <si>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</si>
  <si>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</si>
  <si>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</si>
  <si>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</si>
  <si>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</si>
  <si>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</si>
  <si>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</si>
  <si>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</si>
  <si>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</si>
  <si>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</si>
  <si>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</si>
  <si>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</si>
  <si>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</si>
  <si>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</si>
  <si>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</si>
  <si>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</si>
  <si>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</si>
  <si>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</si>
  <si>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</si>
  <si>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</si>
  <si>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</si>
  <si>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</si>
  <si>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</si>
  <si>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</si>
  <si>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</si>
  <si>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</si>
  <si>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</si>
  <si>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</si>
  <si>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</si>
  <si>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</si>
  <si>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</si>
  <si>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</si>
  <si>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</si>
  <si>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</si>
  <si>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</si>
  <si>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</si>
  <si>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</si>
  <si>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</si>
  <si>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</si>
  <si>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</si>
  <si>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</si>
  <si>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</si>
  <si>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</si>
  <si>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</si>
  <si>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</si>
  <si>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</si>
  <si>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</si>
  <si>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</si>
  <si>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</si>
  <si>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</si>
  <si>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</si>
  <si>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</si>
  <si>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</si>
  <si>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</si>
  <si>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</si>
  <si>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</si>
  <si>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</si>
  <si>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</si>
  <si>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</si>
  <si>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</si>
  <si>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</si>
  <si>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</si>
  <si>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</si>
  <si>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</si>
  <si>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</si>
  <si>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</si>
  <si>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</si>
  <si>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</si>
  <si>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</si>
  <si>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</si>
  <si>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</si>
  <si>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</si>
  <si>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</si>
  <si>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</si>
  <si>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</si>
  <si>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</si>
  <si>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</si>
  <si>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</si>
  <si>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</si>
  <si>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</si>
  <si>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</si>
  <si>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</si>
  <si>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</si>
  <si>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</si>
  <si>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</si>
  <si>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</si>
  <si>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</si>
  <si>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</si>
  <si>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</si>
  <si>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</si>
  <si>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</si>
  <si>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</si>
  <si>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</si>
  <si>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</si>
  <si>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</si>
  <si>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</si>
  <si>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</si>
  <si>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</si>
  <si>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</si>
  <si>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</si>
  <si>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</si>
  <si>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</si>
  <si>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</si>
  <si>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</si>
  <si>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</si>
  <si>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</si>
  <si>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</si>
  <si>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</si>
  <si>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</si>
  <si>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</si>
  <si>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</si>
  <si>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</si>
  <si>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</si>
  <si>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</si>
  <si>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</si>
  <si>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</si>
  <si>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</si>
  <si>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</si>
  <si>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</si>
  <si>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</si>
  <si>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</si>
  <si>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</si>
  <si>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</si>
  <si>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</si>
  <si>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</si>
  <si>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</si>
  <si>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</si>
  <si>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</si>
  <si>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</si>
  <si>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</si>
  <si>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</si>
  <si>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</si>
  <si>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</si>
  <si>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</si>
  <si>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</si>
  <si>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</si>
  <si>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</si>
  <si>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</si>
  <si>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</si>
  <si>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</si>
  <si>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</si>
  <si>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</si>
  <si>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</si>
  <si>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</si>
  <si>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</si>
  <si>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</si>
  <si>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</si>
  <si>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</si>
  <si>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</si>
  <si>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</si>
  <si>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</si>
  <si>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</si>
  <si>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</si>
  <si>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</si>
  <si>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</si>
  <si>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</si>
  <si>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</si>
  <si>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</si>
  <si>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</si>
  <si>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</si>
  <si>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</si>
  <si>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</si>
  <si>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</si>
  <si>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</si>
  <si>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</si>
  <si>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</si>
  <si>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</si>
  <si>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</si>
  <si>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</si>
  <si>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</si>
  <si>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</si>
  <si>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</si>
  <si>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</si>
  <si>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</si>
  <si>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</si>
  <si>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</si>
  <si>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</si>
  <si>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</si>
  <si>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</si>
  <si>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</si>
  <si>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</si>
  <si>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</si>
  <si>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</si>
  <si>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</si>
  <si>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</si>
  <si>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</si>
  <si>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</si>
  <si>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</si>
  <si>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</si>
  <si>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</si>
  <si>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</si>
  <si>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</si>
  <si>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</si>
  <si>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</si>
  <si>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</si>
  <si>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</si>
  <si>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</si>
  <si>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</si>
  <si>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</si>
  <si>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</si>
  <si>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</si>
  <si>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</si>
  <si>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</si>
  <si>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</si>
  <si>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</si>
  <si>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</si>
  <si>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</si>
  <si>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</si>
  <si>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</si>
  <si>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</si>
  <si>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</si>
  <si>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</si>
  <si>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</si>
  <si>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</si>
  <si>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</si>
  <si>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</si>
  <si>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</si>
  <si>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</si>
  <si>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</si>
  <si>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</si>
  <si>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</si>
  <si>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</si>
  <si>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</si>
  <si>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</si>
  <si>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</si>
  <si>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</si>
  <si>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</si>
  <si>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</si>
  <si>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</si>
  <si>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</si>
  <si>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</si>
  <si>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</si>
  <si>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</si>
  <si>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</si>
  <si>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</si>
  <si>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</si>
  <si>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</si>
  <si>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</si>
  <si>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</si>
  <si>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</si>
  <si>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</si>
  <si>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</si>
  <si>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</si>
  <si>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</si>
  <si>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</si>
  <si>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</si>
  <si>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</si>
  <si>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</si>
  <si>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</si>
  <si>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</si>
  <si>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</si>
  <si>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</si>
  <si>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</si>
  <si>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</si>
  <si>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</si>
  <si>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</si>
  <si>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</si>
  <si>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</si>
  <si>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</si>
  <si>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</si>
  <si>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</si>
  <si>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</si>
  <si>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</si>
  <si>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</si>
  <si>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</si>
  <si>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</si>
  <si>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</si>
  <si>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</si>
  <si>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</si>
  <si>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</si>
  <si>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</si>
  <si>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</si>
  <si>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</si>
  <si>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</si>
  <si>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</si>
  <si>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</si>
  <si>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</si>
  <si>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</si>
  <si>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</si>
  <si>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</si>
  <si>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</si>
  <si>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</si>
  <si>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</si>
  <si>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</si>
  <si>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</si>
  <si>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</si>
  <si>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</si>
  <si>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</si>
  <si>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</si>
  <si>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</si>
  <si>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</si>
  <si>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</si>
  <si>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</si>
  <si>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</si>
  <si>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</si>
  <si>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</si>
  <si>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</si>
  <si>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</si>
  <si>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</si>
  <si>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</si>
  <si>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</si>
  <si>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</si>
  <si>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</si>
  <si>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</si>
  <si>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</si>
  <si>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</si>
  <si>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</si>
  <si>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</si>
  <si>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</si>
  <si>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</si>
  <si>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</si>
  <si>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</si>
  <si>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</si>
  <si>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</si>
  <si>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</si>
  <si>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</si>
  <si>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</si>
  <si>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</si>
  <si>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</si>
  <si>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</si>
  <si>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</si>
  <si>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</si>
  <si>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</si>
  <si>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</si>
  <si>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</si>
  <si>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</si>
  <si>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</si>
  <si>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</si>
  <si>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</si>
  <si>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</si>
  <si>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</si>
  <si>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</si>
  <si>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</si>
  <si>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</si>
  <si>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</si>
  <si>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</si>
  <si>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</si>
  <si>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</si>
  <si>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</si>
  <si>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</si>
  <si>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</si>
  <si>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</si>
  <si>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</si>
  <si>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</si>
  <si>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</si>
  <si>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</si>
  <si>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</si>
  <si>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</si>
  <si>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</si>
  <si>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</si>
  <si>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</si>
  <si>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</si>
  <si>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</si>
  <si>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</si>
  <si>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</si>
  <si>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</si>
  <si>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</si>
  <si>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</si>
  <si>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</si>
  <si>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</si>
  <si>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</si>
  <si>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</si>
  <si>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</si>
  <si>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</si>
  <si>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</si>
  <si>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</si>
  <si>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</si>
  <si>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</si>
  <si>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</si>
  <si>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</si>
  <si>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</si>
  <si>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</si>
  <si>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</si>
  <si>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</si>
  <si>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</si>
  <si>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</si>
  <si>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</si>
  <si>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</si>
  <si>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</si>
  <si>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</si>
  <si>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</si>
  <si>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</si>
  <si>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</si>
  <si>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</si>
  <si>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</si>
  <si>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</si>
  <si>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</si>
  <si>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</si>
  <si>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</si>
  <si>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</si>
  <si>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</si>
  <si>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</si>
  <si>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</si>
  <si>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</si>
  <si>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</si>
  <si>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</si>
  <si>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</si>
  <si>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</si>
  <si>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</si>
  <si>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</si>
  <si>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</si>
  <si>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</si>
  <si>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</si>
  <si>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</si>
  <si>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</si>
  <si>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</si>
  <si>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</si>
  <si>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</si>
  <si>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</si>
  <si>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</si>
  <si>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</si>
  <si>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</si>
  <si>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</si>
  <si>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</si>
  <si>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</si>
  <si>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</si>
  <si>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</si>
  <si>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</si>
  <si>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</si>
  <si>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</si>
  <si>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</si>
  <si>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</si>
  <si>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</si>
  <si>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</si>
  <si>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</si>
  <si>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</si>
  <si>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</si>
  <si>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</si>
  <si>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</si>
  <si>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</si>
  <si>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</si>
  <si>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</si>
  <si>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</si>
  <si>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</si>
  <si>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</si>
  <si>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</si>
  <si>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</si>
  <si>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</si>
  <si>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</si>
  <si>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</si>
  <si>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</si>
  <si>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</si>
  <si>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</si>
  <si>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</si>
  <si>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</si>
  <si>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</si>
  <si>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</si>
  <si>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</si>
  <si>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</si>
  <si>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</si>
  <si>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</si>
  <si>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</si>
  <si>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</si>
  <si>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</si>
  <si>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</si>
  <si>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</si>
  <si>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</si>
  <si>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</si>
  <si>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</si>
  <si>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</si>
  <si>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</si>
  <si>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</si>
  <si>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</si>
  <si>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</si>
  <si>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</si>
  <si>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</si>
  <si>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</si>
  <si>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</si>
  <si>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</si>
  <si>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</si>
  <si>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</si>
  <si>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</si>
  <si>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</si>
  <si>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</si>
  <si>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</si>
  <si>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</si>
  <si>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</si>
  <si>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</si>
  <si>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</si>
  <si>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</si>
  <si>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</si>
  <si>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</si>
  <si>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</si>
  <si>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</si>
  <si>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</si>
  <si>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</si>
  <si>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</si>
  <si>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</si>
  <si>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</si>
  <si>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</si>
  <si>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</si>
  <si>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</si>
  <si>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</si>
  <si>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</si>
  <si>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</si>
  <si>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</si>
  <si>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</si>
  <si>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</si>
  <si>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</si>
  <si>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</si>
  <si>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</si>
  <si>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</si>
  <si>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</si>
  <si>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</si>
  <si>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</si>
  <si>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</si>
  <si>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</si>
  <si>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</si>
  <si>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</si>
  <si>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</si>
  <si>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</si>
  <si>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</si>
  <si>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</si>
  <si>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</si>
  <si>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</si>
  <si>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</si>
  <si>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</si>
  <si>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</si>
  <si>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</si>
  <si>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</si>
  <si>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</si>
  <si>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</si>
  <si>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</si>
  <si>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</si>
  <si>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</si>
  <si>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</si>
  <si>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</si>
  <si>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</si>
  <si>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</si>
  <si>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</si>
  <si>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</si>
  <si>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</si>
  <si>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</si>
  <si>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</si>
  <si>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</si>
  <si>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</si>
  <si>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</si>
  <si>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</si>
  <si>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</si>
  <si>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</si>
  <si>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</si>
  <si>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</si>
  <si>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</si>
  <si>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</si>
  <si>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</si>
  <si>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</si>
  <si>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</si>
  <si>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</si>
  <si>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</si>
  <si>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</si>
  <si>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</si>
  <si>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</si>
  <si>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</si>
  <si>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</si>
  <si>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</si>
  <si>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</si>
  <si>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</si>
  <si>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</si>
  <si>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</si>
  <si>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</si>
  <si>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</si>
  <si>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</si>
  <si>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</si>
  <si>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</si>
  <si>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</si>
  <si>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</si>
  <si>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</si>
  <si>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</si>
  <si>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</si>
  <si>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</si>
  <si>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</si>
  <si>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</si>
  <si>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</si>
  <si>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</si>
  <si>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</si>
  <si>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</si>
  <si>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</si>
  <si>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</si>
  <si>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</si>
  <si>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</si>
  <si>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</si>
  <si>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</si>
  <si>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</si>
  <si>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</si>
  <si>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</si>
  <si>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</si>
  <si>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</si>
  <si>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</si>
  <si>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</si>
  <si>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</si>
  <si>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</si>
  <si>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</si>
  <si>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</si>
  <si>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</si>
  <si>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</si>
  <si>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</si>
  <si>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</si>
  <si>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</si>
  <si>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</si>
  <si>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</si>
  <si>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</si>
  <si>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</si>
  <si>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</si>
  <si>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</si>
  <si>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</si>
  <si>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</si>
  <si>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</si>
  <si>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</si>
  <si>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</si>
  <si>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</si>
  <si>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</si>
  <si>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</si>
  <si>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</si>
  <si>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</si>
  <si>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</si>
  <si>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</si>
  <si>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</si>
  <si>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</si>
  <si>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</si>
  <si>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</si>
  <si>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</si>
  <si>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</si>
  <si>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</si>
  <si>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</si>
  <si>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</si>
  <si>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</si>
  <si>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</si>
  <si>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</si>
  <si>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</si>
  <si>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</si>
  <si>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</si>
  <si>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</si>
  <si>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</si>
  <si>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</si>
  <si>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</si>
  <si>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</si>
  <si>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</si>
  <si>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</si>
  <si>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</si>
  <si>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</si>
  <si>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</si>
  <si>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</si>
  <si>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</si>
  <si>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</si>
  <si>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</si>
  <si>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</si>
  <si>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</si>
  <si>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</si>
  <si>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</si>
  <si>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</si>
  <si>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</si>
  <si>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</si>
  <si>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</si>
  <si>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</si>
  <si>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</si>
  <si>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</si>
  <si>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</si>
  <si>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</si>
  <si>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</si>
  <si>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</si>
  <si>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</si>
  <si>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</si>
  <si>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</si>
  <si>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</si>
  <si>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</si>
  <si>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</si>
  <si>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</si>
  <si>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</si>
  <si>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</si>
  <si>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</si>
  <si>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</si>
  <si>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</si>
  <si>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</si>
  <si>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</si>
  <si>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</si>
  <si>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</si>
  <si>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</si>
  <si>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</si>
  <si>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</si>
  <si>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</si>
  <si>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</si>
  <si>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</si>
  <si>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</si>
  <si>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</si>
  <si>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</si>
  <si>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</si>
  <si>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</si>
  <si>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</si>
  <si>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</si>
  <si>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</si>
  <si>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</si>
  <si>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</si>
  <si>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</si>
  <si>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</si>
  <si>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</si>
  <si>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</si>
  <si>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</si>
  <si>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</si>
  <si>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</si>
  <si>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</si>
  <si>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</si>
  <si>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</si>
  <si>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</si>
  <si>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</si>
  <si>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</si>
  <si>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</si>
  <si>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</si>
  <si>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</si>
  <si>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</si>
  <si>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</si>
  <si>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</si>
  <si>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</si>
  <si>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</si>
  <si>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</si>
  <si>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</si>
  <si>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</si>
  <si>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</si>
  <si>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</si>
  <si>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</si>
  <si>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</si>
  <si>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</si>
  <si>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</si>
  <si>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</si>
  <si>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</si>
  <si>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</si>
  <si>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</si>
  <si>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</si>
  <si>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</si>
  <si>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</si>
  <si>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</si>
  <si>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</si>
  <si>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</si>
  <si>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</si>
  <si>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</si>
  <si>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</si>
  <si>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</si>
  <si>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</si>
  <si>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</si>
  <si>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</si>
  <si>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</si>
  <si>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</si>
  <si>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</si>
  <si>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</si>
  <si>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</si>
  <si>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</si>
  <si>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</si>
  <si>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</si>
  <si>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</si>
  <si>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</si>
  <si>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</si>
  <si>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</si>
  <si>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</si>
  <si>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</si>
  <si>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</si>
  <si>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</si>
  <si>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</si>
  <si>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</si>
  <si>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</si>
  <si>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</si>
  <si>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</si>
  <si>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</si>
  <si>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</si>
  <si>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</si>
  <si>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</si>
  <si>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</si>
  <si>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</si>
  <si>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</si>
  <si>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</si>
  <si>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</si>
  <si>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</si>
  <si>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</si>
  <si>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</si>
  <si>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</si>
  <si>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</si>
  <si>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</si>
  <si>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</si>
  <si>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</si>
  <si>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</si>
  <si>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</si>
  <si>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</si>
  <si>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</si>
  <si>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</si>
  <si>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</si>
  <si>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</si>
  <si>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</si>
  <si>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</si>
  <si>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</si>
  <si>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</si>
  <si>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</si>
  <si>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</si>
  <si>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</si>
  <si>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</si>
  <si>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</si>
  <si>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</si>
  <si>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</si>
  <si>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</si>
  <si>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</si>
  <si>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</si>
  <si>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</si>
  <si>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</si>
  <si>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</si>
  <si>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</si>
  <si>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</si>
  <si>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</si>
  <si>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</si>
  <si>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</si>
  <si>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</si>
  <si>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</si>
  <si>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</si>
  <si>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</si>
  <si>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</si>
  <si>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</si>
  <si>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</si>
  <si>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</si>
  <si>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</si>
  <si>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</si>
  <si>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</si>
  <si>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</si>
  <si>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</si>
  <si>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</si>
  <si>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</si>
  <si>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</si>
  <si>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</si>
  <si>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</si>
  <si>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</si>
  <si>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</si>
  <si>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</si>
  <si>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</si>
  <si>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</si>
  <si>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</si>
  <si>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</si>
  <si>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</si>
  <si>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</si>
  <si>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</si>
  <si>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</si>
  <si>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</si>
  <si>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</si>
  <si>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</si>
  <si>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</si>
  <si>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</si>
  <si>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</si>
  <si>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</si>
  <si>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</si>
  <si>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</si>
  <si>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</si>
  <si>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</si>
  <si>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</si>
  <si>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</si>
  <si>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</si>
  <si>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</si>
  <si>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</si>
  <si>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</si>
  <si>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</si>
  <si>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</si>
  <si>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</si>
  <si>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</si>
  <si>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</si>
  <si>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</si>
  <si>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</si>
  <si>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</si>
  <si>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</si>
  <si>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</si>
  <si>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</si>
  <si>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</si>
  <si>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</si>
  <si>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</si>
  <si>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</si>
  <si>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</si>
  <si>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</si>
  <si>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</si>
  <si>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</si>
  <si>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</si>
  <si>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</si>
  <si>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</si>
  <si>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</si>
  <si>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</si>
  <si>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</si>
  <si>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</si>
  <si>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</si>
  <si>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</si>
  <si>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</si>
  <si>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</si>
  <si>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</si>
  <si>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</si>
  <si>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</si>
  <si>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</si>
  <si>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</si>
  <si>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</si>
  <si>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</si>
  <si>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</si>
  <si>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</si>
  <si>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</si>
  <si>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</si>
  <si>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</si>
  <si>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</si>
  <si>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</si>
  <si>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</si>
  <si>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</si>
  <si>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</si>
  <si>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</si>
  <si>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</si>
  <si>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</si>
  <si>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</si>
  <si>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</si>
  <si>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</si>
  <si>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</si>
  <si>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</si>
  <si>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</si>
  <si>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</si>
  <si>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</si>
  <si>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</si>
  <si>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</si>
  <si>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</si>
  <si>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</si>
  <si>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</si>
  <si>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</si>
  <si>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</si>
  <si>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</si>
  <si>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</si>
  <si>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</si>
  <si>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</si>
  <si>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</si>
  <si>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</si>
  <si>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</si>
  <si>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</si>
  <si>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</si>
  <si>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</si>
  <si>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</si>
  <si>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</si>
  <si>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</si>
  <si>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</si>
  <si>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</si>
  <si>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</si>
  <si>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</si>
  <si>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</si>
  <si>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</si>
  <si>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</si>
  <si>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</si>
  <si>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</si>
  <si>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</si>
  <si>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</si>
  <si>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</si>
  <si>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</si>
  <si>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</si>
  <si>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</si>
  <si>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</si>
  <si>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</si>
  <si>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</si>
  <si>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</si>
  <si>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</si>
  <si>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</si>
  <si>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</si>
  <si>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</si>
  <si>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</si>
  <si>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</si>
  <si>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</si>
  <si>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</si>
  <si>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</si>
  <si>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</si>
  <si>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</si>
  <si>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</si>
  <si>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</si>
  <si>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</si>
  <si>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</si>
  <si>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</si>
  <si>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</si>
  <si>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</si>
  <si>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</si>
  <si>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</si>
  <si>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</si>
  <si>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</si>
  <si>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</si>
  <si>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</si>
  <si>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</si>
  <si>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</si>
  <si>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</si>
  <si>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</si>
  <si>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</si>
  <si>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</si>
  <si>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</si>
  <si>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</si>
  <si>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</si>
  <si>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</si>
  <si>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</si>
  <si>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</si>
  <si>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</si>
  <si>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</si>
  <si>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</si>
  <si>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</si>
  <si>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</si>
  <si>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</si>
  <si>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</si>
  <si>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</si>
  <si>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</si>
  <si>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</si>
  <si>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</si>
  <si>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</si>
  <si>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</si>
  <si>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</si>
  <si>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</si>
  <si>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</si>
  <si>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</si>
  <si>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</si>
  <si>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</si>
  <si>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</si>
  <si>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</si>
  <si>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</si>
  <si>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</si>
  <si>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</si>
  <si>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</si>
  <si>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</si>
  <si>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</si>
  <si>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</si>
  <si>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</si>
  <si>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</si>
  <si>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</si>
  <si>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</si>
  <si>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</si>
  <si>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</si>
  <si>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</si>
  <si>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</si>
  <si>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</si>
  <si>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</si>
  <si>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</si>
  <si>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</si>
  <si>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</si>
  <si>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</si>
  <si>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</si>
  <si>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</si>
  <si>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</si>
  <si>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</si>
  <si>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</si>
  <si>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</si>
  <si>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</si>
  <si>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</si>
  <si>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</si>
  <si>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</si>
  <si>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</si>
  <si>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</si>
  <si>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</si>
  <si>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</si>
  <si>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</si>
  <si>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</si>
  <si>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</si>
  <si>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</si>
  <si>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</si>
  <si>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</si>
  <si>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</si>
  <si>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</si>
  <si>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</si>
  <si>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</si>
  <si>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</si>
  <si>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</si>
  <si>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</si>
  <si>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</si>
  <si>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</si>
  <si>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</si>
  <si>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</si>
  <si>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</si>
  <si>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</si>
  <si>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</si>
  <si>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</si>
  <si>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</si>
  <si>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</si>
  <si>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</si>
  <si>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</si>
  <si>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</si>
  <si>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</si>
  <si>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</si>
  <si>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</si>
  <si>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</si>
  <si>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</si>
  <si>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</si>
  <si>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</si>
  <si>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</si>
  <si>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</si>
  <si>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</si>
  <si>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</si>
  <si>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</si>
  <si>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</si>
  <si>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</si>
  <si>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</si>
  <si>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</si>
  <si>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</si>
  <si>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</si>
  <si>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</si>
  <si>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</si>
  <si>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</si>
  <si>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</si>
  <si>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</si>
  <si>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</si>
  <si>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</si>
  <si>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</si>
  <si>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</si>
  <si>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</si>
  <si>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</si>
  <si>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</si>
  <si>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</si>
  <si>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</si>
  <si>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</si>
  <si>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</si>
  <si>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</si>
  <si>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</si>
  <si>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</si>
  <si>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</si>
  <si>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</si>
  <si>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</si>
  <si>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</si>
  <si>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</si>
  <si>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</si>
  <si>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</si>
  <si>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</si>
  <si>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</si>
  <si>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</si>
  <si>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</si>
  <si>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</si>
  <si>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</si>
  <si>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</si>
  <si>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</si>
  <si>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</si>
  <si>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</si>
  <si>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</si>
  <si>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</si>
  <si>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</si>
  <si>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</si>
  <si>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</si>
  <si>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</si>
  <si>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</si>
  <si>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</si>
  <si>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</si>
  <si>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</si>
  <si>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</si>
  <si>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</si>
  <si>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</si>
  <si>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</si>
  <si>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</si>
  <si>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</si>
  <si>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</si>
  <si>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</si>
  <si>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</si>
  <si>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</si>
  <si>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</si>
  <si>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</si>
  <si>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</si>
  <si>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</si>
  <si>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</si>
  <si>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</si>
  <si>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</si>
  <si>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</si>
  <si>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</si>
  <si>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</si>
  <si>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</si>
  <si>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</si>
  <si>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</si>
  <si>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</si>
  <si>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</si>
  <si>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</si>
  <si>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</si>
  <si>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</si>
  <si>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</si>
  <si>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</si>
  <si>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</si>
  <si>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</si>
  <si>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</si>
  <si>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</si>
  <si>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</si>
  <si>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</si>
  <si>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</si>
  <si>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</si>
  <si>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</si>
  <si>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</si>
  <si>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</si>
  <si>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</si>
  <si>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</si>
  <si>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</si>
  <si>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</si>
  <si>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</si>
  <si>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</si>
  <si>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</si>
  <si>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</si>
  <si>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</si>
  <si>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</si>
  <si>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</si>
  <si>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</si>
  <si>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</si>
  <si>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</si>
  <si>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</si>
  <si>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</si>
  <si>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</si>
  <si>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</si>
  <si>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</si>
  <si>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</si>
  <si>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</si>
  <si>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</si>
  <si>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</si>
  <si>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</si>
  <si>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</si>
  <si>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</si>
  <si>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</si>
  <si>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</si>
  <si>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</si>
  <si>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</si>
  <si>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</si>
  <si>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</si>
  <si>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</si>
  <si>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</si>
  <si>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</si>
  <si>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</si>
  <si>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</si>
  <si>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</si>
  <si>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</si>
  <si>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</si>
  <si>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</si>
  <si>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</si>
  <si>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</si>
  <si>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</si>
  <si>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</si>
  <si>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</si>
  <si>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</si>
  <si>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</si>
  <si>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</si>
  <si>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</si>
  <si>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</si>
  <si>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</si>
  <si>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</si>
  <si>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</si>
  <si>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</si>
  <si>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</si>
  <si>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</si>
  <si>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</si>
  <si>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</si>
  <si>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</si>
  <si>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</si>
  <si>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</si>
  <si>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</si>
  <si>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</si>
  <si>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</si>
  <si>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</si>
  <si>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</si>
  <si>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</si>
  <si>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</si>
  <si>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</si>
  <si>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</si>
  <si>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</si>
  <si>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</si>
  <si>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</si>
  <si>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</si>
  <si>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</si>
  <si>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</si>
  <si>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</si>
  <si>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</si>
  <si>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</si>
  <si>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</si>
  <si>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</si>
  <si>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</si>
  <si>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</si>
  <si>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</si>
  <si>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</si>
  <si>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</si>
  <si>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</si>
  <si>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</si>
  <si>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</si>
  <si>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</si>
  <si>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</si>
  <si>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</si>
  <si>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</si>
  <si>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</si>
  <si>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</si>
  <si>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</si>
  <si>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</si>
  <si>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</si>
  <si>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</si>
  <si>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</si>
  <si>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</si>
  <si>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</si>
  <si>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</si>
  <si>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</si>
  <si>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</si>
  <si>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</si>
  <si>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</si>
  <si>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</si>
  <si>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</si>
  <si>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</si>
  <si>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</si>
  <si>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</si>
  <si>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</si>
  <si>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</si>
  <si>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</si>
  <si>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</si>
  <si>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</si>
  <si>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</si>
  <si>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</si>
  <si>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</si>
  <si>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</si>
  <si>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</si>
  <si>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</si>
  <si>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</si>
  <si>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</si>
  <si>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</si>
  <si>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</si>
  <si>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</si>
  <si>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</si>
  <si>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</si>
  <si>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</si>
  <si>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</si>
  <si>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</si>
  <si>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</si>
  <si>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</si>
  <si>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</si>
  <si>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</si>
  <si>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</si>
  <si>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</si>
  <si>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</si>
  <si>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</si>
  <si>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</si>
  <si>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</si>
  <si>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</si>
  <si>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</si>
  <si>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</si>
  <si>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</si>
  <si>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</si>
  <si>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</si>
  <si>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</si>
  <si>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</si>
  <si>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</si>
  <si>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</si>
  <si>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</si>
  <si>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</si>
  <si>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</si>
  <si>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</si>
  <si>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</si>
  <si>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</si>
  <si>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</si>
  <si>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</si>
  <si>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</si>
  <si>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</si>
  <si>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</si>
  <si>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</si>
  <si>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</si>
  <si>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</si>
  <si>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</si>
  <si>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</si>
  <si>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</si>
  <si>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</si>
  <si>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</si>
  <si>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</si>
  <si>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</si>
  <si>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</si>
  <si>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</si>
  <si>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</si>
  <si>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</si>
  <si>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</si>
  <si>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</si>
  <si>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</si>
  <si>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</si>
  <si>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</si>
  <si>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</si>
  <si>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</si>
  <si>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</si>
  <si>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</si>
  <si>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</si>
  <si>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</si>
  <si>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</si>
  <si>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</si>
  <si>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</si>
  <si>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</si>
  <si>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</si>
  <si>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</si>
  <si>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</si>
  <si>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</si>
  <si>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</si>
  <si>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</si>
  <si>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</si>
  <si>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</si>
  <si>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</si>
  <si>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</si>
  <si>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</si>
  <si>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</si>
  <si>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</si>
  <si>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</si>
  <si>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</si>
  <si>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</si>
  <si>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</si>
  <si>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</si>
  <si>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</si>
  <si>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</si>
  <si>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</si>
  <si>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</si>
  <si>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</si>
  <si>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</si>
  <si>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</si>
  <si>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</si>
  <si>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</si>
  <si>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</si>
  <si>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</si>
  <si>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</si>
  <si>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</si>
  <si>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</si>
  <si>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</si>
  <si>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</si>
  <si>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</si>
  <si>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</si>
  <si>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</si>
  <si>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</si>
  <si>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</si>
  <si>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</si>
  <si>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</si>
  <si>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</si>
  <si>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</si>
  <si>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</si>
  <si>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</si>
  <si>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</si>
  <si>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</si>
  <si>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</si>
  <si>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</si>
  <si>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</si>
  <si>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</si>
  <si>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</si>
  <si>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</si>
  <si>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</si>
  <si>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</si>
  <si>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</si>
  <si>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</si>
  <si>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</si>
  <si>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</si>
  <si>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</si>
  <si>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</si>
  <si>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</si>
  <si>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</si>
  <si>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</si>
  <si>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</si>
  <si>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</si>
  <si>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</si>
  <si>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</si>
  <si>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</si>
  <si>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</si>
  <si>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</si>
  <si>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</si>
  <si>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</si>
  <si>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</si>
  <si>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</si>
  <si>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</si>
  <si>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</si>
  <si>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</si>
  <si>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</si>
  <si>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</si>
  <si>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</si>
  <si>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</si>
  <si>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</si>
  <si>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</si>
  <si>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</si>
  <si>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</si>
  <si>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</si>
  <si>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</si>
  <si>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</si>
  <si>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</si>
  <si>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</si>
  <si>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</si>
  <si>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</si>
  <si>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</si>
  <si>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</si>
  <si>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</si>
  <si>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</si>
  <si>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</si>
  <si>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</si>
  <si>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</si>
  <si>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</si>
  <si>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</si>
  <si>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</si>
  <si>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</si>
  <si>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</si>
  <si>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</si>
  <si>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</si>
  <si>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</si>
  <si>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</si>
  <si>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</si>
  <si>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</si>
  <si>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</si>
  <si>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</si>
  <si>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</si>
  <si>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</si>
  <si>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</si>
  <si>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</si>
  <si>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</si>
  <si>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</si>
  <si>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</si>
  <si>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</si>
  <si>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</si>
  <si>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</si>
  <si>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</si>
  <si>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</si>
  <si>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</si>
  <si>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</si>
  <si>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</si>
  <si>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</si>
  <si>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</si>
  <si>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</si>
  <si>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</si>
  <si>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</si>
  <si>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</si>
  <si>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</si>
  <si>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</si>
  <si>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</si>
  <si>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</si>
  <si>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</si>
  <si>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</si>
  <si>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</si>
  <si>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</si>
  <si>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</si>
  <si>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</si>
  <si>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</si>
  <si>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</si>
  <si>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</si>
  <si>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</si>
  <si>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</si>
  <si>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</si>
  <si>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</si>
  <si>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</si>
  <si>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</si>
  <si>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</si>
  <si>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</si>
  <si>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</si>
  <si>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</si>
  <si>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</si>
  <si>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</si>
  <si>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</si>
  <si>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</si>
  <si>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</si>
  <si>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</si>
  <si>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</si>
  <si>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</si>
  <si>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</si>
  <si>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</si>
  <si>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</si>
  <si>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</si>
  <si>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</si>
  <si>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</si>
  <si>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</si>
  <si>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</si>
  <si>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</si>
  <si>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</si>
  <si>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</si>
  <si>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</si>
  <si>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</si>
  <si>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</si>
  <si>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</si>
  <si>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</si>
  <si>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</si>
  <si>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</si>
  <si>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</si>
  <si>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</si>
  <si>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</si>
  <si>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</si>
  <si>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</si>
  <si>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</si>
  <si>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</si>
  <si>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</si>
  <si>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</si>
  <si>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</si>
  <si>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</si>
  <si>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</si>
  <si>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</si>
  <si>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</si>
  <si>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</si>
  <si>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</si>
  <si>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</si>
  <si>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</si>
  <si>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</si>
  <si>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</si>
  <si>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</si>
  <si>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</si>
  <si>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</si>
  <si>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</si>
  <si>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</si>
  <si>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</si>
  <si>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</si>
  <si>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</si>
  <si>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</si>
  <si>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</si>
  <si>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</si>
  <si>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</si>
  <si>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</si>
  <si>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</si>
  <si>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</si>
  <si>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</si>
  <si>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</si>
  <si>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</si>
  <si>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</si>
  <si>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</si>
  <si>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</si>
  <si>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</si>
  <si>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</si>
  <si>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</si>
  <si>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</si>
  <si>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</si>
  <si>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</si>
  <si>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</si>
  <si>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</si>
  <si>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</si>
  <si>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</si>
  <si>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</si>
  <si>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</si>
  <si>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</si>
  <si>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</si>
  <si>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</si>
  <si>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</si>
  <si>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</si>
  <si>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</si>
  <si>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</si>
  <si>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</si>
  <si>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</si>
  <si>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</si>
  <si>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</si>
  <si>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</si>
  <si>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</si>
  <si>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</si>
  <si>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</si>
  <si>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</si>
  <si>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</si>
  <si>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</si>
  <si>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</si>
  <si>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</si>
  <si>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</si>
  <si>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</si>
  <si>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</si>
  <si>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</si>
  <si>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</si>
  <si>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</si>
  <si>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</si>
  <si>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</si>
  <si>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</si>
  <si>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</si>
  <si>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</si>
  <si>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</si>
  <si>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</si>
  <si>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</si>
  <si>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</si>
  <si>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</si>
  <si>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</si>
  <si>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</si>
  <si>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</si>
  <si>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</si>
  <si>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</si>
  <si>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</si>
  <si>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</si>
  <si>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</si>
  <si>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</si>
  <si>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</si>
  <si>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</si>
  <si>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</si>
  <si>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</si>
  <si>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</si>
  <si>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</si>
  <si>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</si>
  <si>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</si>
  <si>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</si>
  <si>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</si>
  <si>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</si>
  <si>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</si>
  <si>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</si>
  <si>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</si>
  <si>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</si>
  <si>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</si>
  <si>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</si>
  <si>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</si>
  <si>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</si>
  <si>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</si>
  <si>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</si>
  <si>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</si>
  <si>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</si>
  <si>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</si>
  <si>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</si>
  <si>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</si>
  <si>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</si>
  <si>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</si>
  <si>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</si>
  <si>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</si>
  <si>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</si>
  <si>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</si>
  <si>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</si>
  <si>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</si>
  <si>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</si>
  <si>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</si>
  <si>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</si>
  <si>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</si>
  <si>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</si>
  <si>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</si>
  <si>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</si>
  <si>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</si>
  <si>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</si>
  <si>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</si>
  <si>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</si>
  <si>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</si>
  <si>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</si>
  <si>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</si>
  <si>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</si>
  <si>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</si>
  <si>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</si>
  <si>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</si>
  <si>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</si>
  <si>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</si>
  <si>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</si>
  <si>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</si>
  <si>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</si>
  <si>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</si>
  <si>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</si>
  <si>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</si>
  <si>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</si>
  <si>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</si>
  <si>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</si>
  <si>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</si>
  <si>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</si>
  <si>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</si>
  <si>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</si>
  <si>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</si>
  <si>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</si>
  <si>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</si>
  <si>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</si>
  <si>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</si>
  <si>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</si>
  <si>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</si>
  <si>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</si>
  <si>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</si>
  <si>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</si>
  <si>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</si>
  <si>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</si>
  <si>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</si>
  <si>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</si>
  <si>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</si>
  <si>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</si>
  <si>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</si>
  <si>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</si>
  <si>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</si>
  <si>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</si>
  <si>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</si>
  <si>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</si>
  <si>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</si>
  <si>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</si>
  <si>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</si>
  <si>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</si>
  <si>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</si>
  <si>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</si>
  <si>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</si>
  <si>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</si>
  <si>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</si>
  <si>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</si>
  <si>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</si>
  <si>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</si>
  <si>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</si>
  <si>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</si>
  <si>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</si>
  <si>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</si>
  <si>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</si>
  <si>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</si>
  <si>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</si>
  <si>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</si>
  <si>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</si>
  <si>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</si>
  <si>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</si>
  <si>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</si>
  <si>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</si>
  <si>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</si>
  <si>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</si>
  <si>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</si>
  <si>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</si>
  <si>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</si>
  <si>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</si>
  <si>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</si>
  <si>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</si>
  <si>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</si>
  <si>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</si>
  <si>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</si>
  <si>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</si>
  <si>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</si>
  <si>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</si>
  <si>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</si>
  <si>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</si>
  <si>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</si>
  <si>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</si>
  <si>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</si>
  <si>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</si>
  <si>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</si>
  <si>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</si>
  <si>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</si>
  <si>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</si>
  <si>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</si>
  <si>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</si>
  <si>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</si>
  <si>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</si>
  <si>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</si>
  <si>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</si>
  <si>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</si>
  <si>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</si>
  <si>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</si>
  <si>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</si>
  <si>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</si>
  <si>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</si>
  <si>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</si>
  <si>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</si>
  <si>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</si>
  <si>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</si>
  <si>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</si>
  <si>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</si>
  <si>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</si>
  <si>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</si>
  <si>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</si>
  <si>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</si>
  <si>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</si>
  <si>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</si>
  <si>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</si>
  <si>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</si>
  <si>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</si>
  <si>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</si>
  <si>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</si>
  <si>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</si>
  <si>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</si>
  <si>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</si>
  <si>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</si>
  <si>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</si>
  <si>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</si>
  <si>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</si>
  <si>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</si>
  <si>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</si>
  <si>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</si>
  <si>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</si>
  <si>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</si>
  <si>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</si>
  <si>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</si>
  <si>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</si>
  <si>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</si>
  <si>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</si>
  <si>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</si>
  <si>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</si>
  <si>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</si>
  <si>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</si>
  <si>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</si>
  <si>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</si>
  <si>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</si>
  <si>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</si>
  <si>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</si>
  <si>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</si>
  <si>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</si>
  <si>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</si>
  <si>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</si>
  <si>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</si>
  <si>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</si>
  <si>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</si>
  <si>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</si>
  <si>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</si>
  <si>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</si>
  <si>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</si>
  <si>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</si>
  <si>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</si>
  <si>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</si>
  <si>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</si>
  <si>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</si>
  <si>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</si>
  <si>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</si>
  <si>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</si>
  <si>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</si>
  <si>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</si>
  <si>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</si>
  <si>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</si>
  <si>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</si>
  <si>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</si>
  <si>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</si>
  <si>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</si>
  <si>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</si>
  <si>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</si>
  <si>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</si>
  <si>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</si>
  <si>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</si>
  <si>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</si>
  <si>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</si>
  <si>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</si>
  <si>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</si>
  <si>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</si>
  <si>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</si>
  <si>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</si>
  <si>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</si>
  <si>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</si>
  <si>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</si>
  <si>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</si>
  <si>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</si>
  <si>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</si>
  <si>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</si>
  <si>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</si>
  <si>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</si>
  <si>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</si>
  <si>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</si>
  <si>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</si>
  <si>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</si>
  <si>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</si>
  <si>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</si>
  <si>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</si>
  <si>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</si>
  <si>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</si>
  <si>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</si>
  <si>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</si>
  <si>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</si>
  <si>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</si>
  <si>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</si>
  <si>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</si>
  <si>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</si>
  <si>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</si>
  <si>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</si>
  <si>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</si>
  <si>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</si>
  <si>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</si>
  <si>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</si>
  <si>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</si>
  <si>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</si>
  <si>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</si>
  <si>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</si>
  <si>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</si>
  <si>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</si>
  <si>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</si>
  <si>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</si>
  <si>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</si>
  <si>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</si>
  <si>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</si>
  <si>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</si>
  <si>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</si>
  <si>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</si>
  <si>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</si>
  <si>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</si>
  <si>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</si>
  <si>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</si>
  <si>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</si>
  <si>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</si>
  <si>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</si>
  <si>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</si>
  <si>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</si>
  <si>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</si>
  <si>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</si>
  <si>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</si>
  <si>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</si>
  <si>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</si>
  <si>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</si>
  <si>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</si>
  <si>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</si>
  <si>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</si>
  <si>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</si>
  <si>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</si>
  <si>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</si>
  <si>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</si>
  <si>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</si>
  <si>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</si>
  <si>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</si>
  <si>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</si>
  <si>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</si>
  <si>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</si>
  <si>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</si>
  <si>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</si>
  <si>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</si>
  <si>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</si>
  <si>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</si>
  <si>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</si>
  <si>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</si>
  <si>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</si>
  <si>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</si>
  <si>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</si>
  <si>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</si>
  <si>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</si>
  <si>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</si>
  <si>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</si>
  <si>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</si>
  <si>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</si>
  <si>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</si>
  <si>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</si>
  <si>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</si>
  <si>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</si>
  <si>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</si>
  <si>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</si>
  <si>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</si>
  <si>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</si>
  <si>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</si>
  <si>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</si>
  <si>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</si>
  <si>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</si>
  <si>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</si>
  <si>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</si>
  <si>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</si>
  <si>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</si>
  <si>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</si>
  <si>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</si>
  <si>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</si>
  <si>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</si>
  <si>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</si>
  <si>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</si>
  <si>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</si>
  <si>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</si>
  <si>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</si>
  <si>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</si>
  <si>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</si>
  <si>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</si>
  <si>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</si>
  <si>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</si>
  <si>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</si>
  <si>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</si>
  <si>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</si>
  <si>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</si>
  <si>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</si>
  <si>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</si>
  <si>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</si>
  <si>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</si>
  <si>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</si>
  <si>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</si>
  <si>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</si>
  <si>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</si>
  <si>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</si>
  <si>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</si>
  <si>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</si>
  <si>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</si>
  <si>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</si>
  <si>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</si>
  <si>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</si>
  <si>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</si>
  <si>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</si>
  <si>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</si>
  <si>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</si>
  <si>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</si>
  <si>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</si>
  <si>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</si>
  <si>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</si>
  <si>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</si>
  <si>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</si>
  <si>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</si>
  <si>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</si>
  <si>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</si>
  <si>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</si>
  <si>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</si>
  <si>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</si>
  <si>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</si>
  <si>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</si>
  <si>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</si>
  <si>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</si>
  <si>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</si>
  <si>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</si>
  <si>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</si>
  <si>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</si>
  <si>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</si>
  <si>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</si>
  <si>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</si>
  <si>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</si>
  <si>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</si>
  <si>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</si>
  <si>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</si>
  <si>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</si>
  <si>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</si>
  <si>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</si>
  <si>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</si>
  <si>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</si>
  <si>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</si>
  <si>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</si>
  <si>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</si>
  <si>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</si>
  <si>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</si>
  <si>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</si>
  <si>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</si>
  <si>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</si>
  <si>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</si>
  <si>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</si>
  <si>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</si>
  <si>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</si>
  <si>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</si>
  <si>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</si>
  <si>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</si>
  <si>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</si>
  <si>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</si>
  <si>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</si>
  <si>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</si>
  <si>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</si>
  <si>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</si>
  <si>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</si>
  <si>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</si>
  <si>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</si>
  <si>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</si>
  <si>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</si>
  <si>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</si>
  <si>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</si>
  <si>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</si>
  <si>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</si>
  <si>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</si>
  <si>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</si>
  <si>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</si>
  <si>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</si>
  <si>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</si>
  <si>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</si>
  <si>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</si>
  <si>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</si>
  <si>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</si>
  <si>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</si>
  <si>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</si>
  <si>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</si>
  <si>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</si>
  <si>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</si>
  <si>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</si>
  <si>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</si>
  <si>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</si>
  <si>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</si>
  <si>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</si>
  <si>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</si>
  <si>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</si>
  <si>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</si>
  <si>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</si>
  <si>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</si>
  <si>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</si>
  <si>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</si>
  <si>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</si>
  <si>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</si>
  <si>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</si>
  <si>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</si>
  <si>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</si>
  <si>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</si>
  <si>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</si>
  <si>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</si>
  <si>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</si>
  <si>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</si>
  <si>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</si>
  <si>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</si>
  <si>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</si>
  <si>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</si>
  <si>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</si>
  <si>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</si>
  <si>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</si>
  <si>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</si>
  <si>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</si>
  <si>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</si>
  <si>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</si>
  <si>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</si>
  <si>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</si>
  <si>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</si>
  <si>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</si>
  <si>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</si>
  <si>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</si>
  <si>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</si>
  <si>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</si>
  <si>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</si>
  <si>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</si>
  <si>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</si>
  <si>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</si>
  <si>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</si>
  <si>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</si>
  <si>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</si>
  <si>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</si>
  <si>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</si>
  <si>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</si>
  <si>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</si>
  <si>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</si>
  <si>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</si>
  <si>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</si>
  <si>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</si>
  <si>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</si>
  <si>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</si>
  <si>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</si>
  <si>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</si>
  <si>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</si>
  <si>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</si>
  <si>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</si>
  <si>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</si>
  <si>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</si>
  <si>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</si>
  <si>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</si>
  <si>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</si>
  <si>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</si>
  <si>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</si>
  <si>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</si>
  <si>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</si>
  <si>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</si>
  <si>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</si>
  <si>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</si>
  <si>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</si>
  <si>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</si>
  <si>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</si>
  <si>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</si>
  <si>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</si>
  <si>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</si>
  <si>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</si>
  <si>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</si>
  <si>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</si>
  <si>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</si>
  <si>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</si>
  <si>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</si>
  <si>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</si>
  <si>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</si>
  <si>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</si>
  <si>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</si>
  <si>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</si>
  <si>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</si>
  <si>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</si>
  <si>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</si>
  <si>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</si>
  <si>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</si>
  <si>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</si>
  <si>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</si>
  <si>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</si>
  <si>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</si>
  <si>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</si>
  <si>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</si>
  <si>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</si>
  <si>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</si>
  <si>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</si>
  <si>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</si>
  <si>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</si>
  <si>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</si>
  <si>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</si>
  <si>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</si>
  <si>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</si>
  <si>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</si>
  <si>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</si>
  <si>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</si>
  <si>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</si>
  <si>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</si>
  <si>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</si>
  <si>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</si>
  <si>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</si>
  <si>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</si>
  <si>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</si>
  <si>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</si>
  <si>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</si>
  <si>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</si>
  <si>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</si>
  <si>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</si>
  <si>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</si>
  <si>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</si>
  <si>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</si>
  <si>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</si>
  <si>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</si>
  <si>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</si>
  <si>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</si>
  <si>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</si>
  <si>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</si>
  <si>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</si>
  <si>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</si>
  <si>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</si>
  <si>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</si>
  <si>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</si>
  <si>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</si>
  <si>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</si>
  <si>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</si>
  <si>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</si>
  <si>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</si>
  <si>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</si>
  <si>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</si>
  <si>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</si>
  <si>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</si>
  <si>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</si>
  <si>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</si>
  <si>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</si>
  <si>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</si>
  <si>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</si>
  <si>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</si>
  <si>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</si>
  <si>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</si>
  <si>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</si>
  <si>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</si>
  <si>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</si>
  <si>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</si>
  <si>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</si>
  <si>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</si>
  <si>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</si>
  <si>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</si>
  <si>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</si>
  <si>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</si>
  <si>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</si>
  <si>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</si>
  <si>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</si>
  <si>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</si>
  <si>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</si>
  <si>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</si>
  <si>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</si>
  <si>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</si>
  <si>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</si>
  <si>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</si>
  <si>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</si>
  <si>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</si>
  <si>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</si>
  <si>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</si>
  <si>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</si>
  <si>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</si>
  <si>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</si>
  <si>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</si>
  <si>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</si>
  <si>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</si>
  <si>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</si>
  <si>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</si>
  <si>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</si>
  <si>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</si>
  <si>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</si>
  <si>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</si>
  <si>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</si>
  <si>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</si>
  <si>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</si>
  <si>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</si>
  <si>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</si>
  <si>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</si>
  <si>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</si>
  <si>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</si>
  <si>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</si>
  <si>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</si>
  <si>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</si>
  <si>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</si>
  <si>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</si>
  <si>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</si>
  <si>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</si>
  <si>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</si>
  <si>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</si>
  <si>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</si>
  <si>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</si>
  <si>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</si>
  <si>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</si>
  <si>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</si>
  <si>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</si>
  <si>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</si>
  <si>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</si>
  <si>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</si>
  <si>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</si>
  <si>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</si>
  <si>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</si>
  <si>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</si>
  <si>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</si>
  <si>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</si>
  <si>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</si>
  <si>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</si>
  <si>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</si>
  <si>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</si>
  <si>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</si>
  <si>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</si>
  <si>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</si>
  <si>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</si>
  <si>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</si>
  <si>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</si>
  <si>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</si>
  <si>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</si>
  <si>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</si>
  <si>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</si>
  <si>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</si>
  <si>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</si>
  <si>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</si>
  <si>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</si>
  <si>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</si>
  <si>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</si>
  <si>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</si>
  <si>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</si>
  <si>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</si>
  <si>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</si>
  <si>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</si>
  <si>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</si>
  <si>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</si>
  <si>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</si>
  <si>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</si>
  <si>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</si>
  <si>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</si>
  <si>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</si>
  <si>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</si>
  <si>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</si>
  <si>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</si>
  <si>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</si>
  <si>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</si>
  <si>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</si>
  <si>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</si>
  <si>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</si>
  <si>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</si>
  <si>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</si>
  <si>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</si>
  <si>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</si>
  <si>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</si>
  <si>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</si>
  <si>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</si>
  <si>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</si>
  <si>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</si>
  <si>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</si>
  <si>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</si>
  <si>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</si>
  <si>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</si>
  <si>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</si>
  <si>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</si>
  <si>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</si>
  <si>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</si>
  <si>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</si>
  <si>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</si>
  <si>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</si>
  <si>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</si>
  <si>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</si>
  <si>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</si>
  <si>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</si>
  <si>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</si>
  <si>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</si>
  <si>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</si>
  <si>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</si>
  <si>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</si>
  <si>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</si>
  <si>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</si>
  <si>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</si>
  <si>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</si>
  <si>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</si>
  <si>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</si>
  <si>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</si>
  <si>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</si>
  <si>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</si>
  <si>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</si>
  <si>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</si>
  <si>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</si>
  <si>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</si>
  <si>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</si>
  <si>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</si>
  <si>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</si>
  <si>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</si>
  <si>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</si>
  <si>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</si>
  <si>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</si>
  <si>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</si>
  <si>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</si>
  <si>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</si>
  <si>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</si>
  <si>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</si>
  <si>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</si>
  <si>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</si>
  <si>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</si>
  <si>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</si>
  <si>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</si>
  <si>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</si>
  <si>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</si>
  <si>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</si>
  <si>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</si>
  <si>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</si>
  <si>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</si>
  <si>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</si>
  <si>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</si>
  <si>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</si>
  <si>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</si>
  <si>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</si>
  <si>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</si>
  <si>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</si>
  <si>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</si>
  <si>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</si>
  <si>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</si>
  <si>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</si>
  <si>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</si>
  <si>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</si>
  <si>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</si>
  <si>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</si>
  <si>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</si>
  <si>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</si>
  <si>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</si>
  <si>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</si>
  <si>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</si>
  <si>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</si>
  <si>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</si>
  <si>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</si>
  <si>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</si>
  <si>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</si>
  <si>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</si>
  <si>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</si>
  <si>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</si>
  <si>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</si>
  <si>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</si>
  <si>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</si>
  <si>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</si>
  <si>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</si>
  <si>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</si>
  <si>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</si>
  <si>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</si>
  <si>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</si>
  <si>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</si>
  <si>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</si>
  <si>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</si>
  <si>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</si>
  <si>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</si>
  <si>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</si>
  <si>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</si>
  <si>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</si>
  <si>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</si>
  <si>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</si>
  <si>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</si>
  <si>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</si>
  <si>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</si>
  <si>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</si>
  <si>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</si>
  <si>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</si>
  <si>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</si>
  <si>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</si>
  <si>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</si>
  <si>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</si>
  <si>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</si>
  <si>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</si>
  <si>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</si>
  <si>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</si>
  <si>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</si>
  <si>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</si>
  <si>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</si>
  <si>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</si>
  <si>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</si>
  <si>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</si>
  <si>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</si>
  <si>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</si>
  <si>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</si>
  <si>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</si>
  <si>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</si>
  <si>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</si>
  <si>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</si>
  <si>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</si>
  <si>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</si>
  <si>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</si>
  <si>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</si>
  <si>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</si>
  <si>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</si>
  <si>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</si>
  <si>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</si>
  <si>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</si>
  <si>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</si>
  <si>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</si>
  <si>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</si>
  <si>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</si>
  <si>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</si>
  <si>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</si>
  <si>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</si>
  <si>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</si>
  <si>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</si>
  <si>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</si>
  <si>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</si>
  <si>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</si>
  <si>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</si>
  <si>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</si>
  <si>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</si>
  <si>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</si>
  <si>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</si>
  <si>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</si>
  <si>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</si>
  <si>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</si>
  <si>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</si>
  <si>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</si>
  <si>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</si>
  <si>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</si>
  <si>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</si>
  <si>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</si>
  <si>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</si>
  <si>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</si>
  <si>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</si>
  <si>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</si>
  <si>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</si>
  <si>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</si>
  <si>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</si>
  <si>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</si>
  <si>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</si>
  <si>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</si>
  <si>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</si>
  <si>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</si>
  <si>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</si>
  <si>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</si>
  <si>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</si>
  <si>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</si>
  <si>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</si>
  <si>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</si>
  <si>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</si>
  <si>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</si>
  <si>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</si>
  <si>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</si>
  <si>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</si>
  <si>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</si>
  <si>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</si>
  <si>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</si>
  <si>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</si>
  <si>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</si>
  <si>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</si>
  <si>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</si>
  <si>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</si>
  <si>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</si>
  <si>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</si>
  <si>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</si>
  <si>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</si>
  <si>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</si>
  <si>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</si>
  <si>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</si>
  <si>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</si>
  <si>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</si>
  <si>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</si>
  <si>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</si>
  <si>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</si>
  <si>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</si>
  <si>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</si>
  <si>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</si>
  <si>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</si>
  <si>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</si>
  <si>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</si>
  <si>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</si>
  <si>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</si>
  <si>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</si>
  <si>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</si>
  <si>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</si>
  <si>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</si>
  <si>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</si>
  <si>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</si>
  <si>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</si>
  <si>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</si>
  <si>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</si>
  <si>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</si>
  <si>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</si>
  <si>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</si>
  <si>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</si>
  <si>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</si>
  <si>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</si>
  <si>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</si>
  <si>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</si>
  <si>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</si>
  <si>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</si>
  <si>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</si>
  <si>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</si>
  <si>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</si>
  <si>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</si>
  <si>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</si>
  <si>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</si>
  <si>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</si>
  <si>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</si>
  <si>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</si>
  <si>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</si>
  <si>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</si>
  <si>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</si>
  <si>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</si>
  <si>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</si>
  <si>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</si>
  <si>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</si>
  <si>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</si>
  <si>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</si>
  <si>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</si>
  <si>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</si>
  <si>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</si>
  <si>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</si>
  <si>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</si>
  <si>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</si>
  <si>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</si>
  <si>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</si>
  <si>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</si>
  <si>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</si>
  <si>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</si>
  <si>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</si>
  <si>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</si>
  <si>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</si>
  <si>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</si>
  <si>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</si>
  <si>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</si>
  <si>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</si>
  <si>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</si>
  <si>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</si>
  <si>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</si>
  <si>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</si>
  <si>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</si>
  <si>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</si>
  <si>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</si>
  <si>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</si>
  <si>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</si>
  <si>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</si>
  <si>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</si>
  <si>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</si>
  <si>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</si>
  <si>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</si>
  <si>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</si>
  <si>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</si>
  <si>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</si>
  <si>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</si>
  <si>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</si>
  <si>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</si>
  <si>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</si>
  <si>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</si>
  <si>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</si>
  <si>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</si>
  <si>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</si>
  <si>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</si>
  <si>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</si>
  <si>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</si>
  <si>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</si>
  <si>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</si>
  <si>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</si>
  <si>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</si>
  <si>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</si>
  <si>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</si>
  <si>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</si>
  <si>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</si>
  <si>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</si>
  <si>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</si>
  <si>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</si>
  <si>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</si>
  <si>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</si>
  <si>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</si>
  <si>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</si>
  <si>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</si>
  <si>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</si>
  <si>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</si>
  <si>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</si>
  <si>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</si>
  <si>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</si>
  <si>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</si>
  <si>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</si>
  <si>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</si>
  <si>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</si>
  <si>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</si>
  <si>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</si>
  <si>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</si>
  <si>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</si>
  <si>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</si>
  <si>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</si>
  <si>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</si>
  <si>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</si>
  <si>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</si>
  <si>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</si>
  <si>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</si>
  <si>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</si>
  <si>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</si>
  <si>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</si>
  <si>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</si>
  <si>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</si>
  <si>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</si>
  <si>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</si>
  <si>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</si>
  <si>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</si>
  <si>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</si>
  <si>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</si>
  <si>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</si>
  <si>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</si>
  <si>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</si>
  <si>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</si>
  <si>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</si>
  <si>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</si>
  <si>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</si>
  <si>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</si>
  <si>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</si>
  <si>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</si>
  <si>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</si>
  <si>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</si>
  <si>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</si>
  <si>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</si>
  <si>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</si>
  <si>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</si>
  <si>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</si>
  <si>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</si>
  <si>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</si>
  <si>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</si>
  <si>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</si>
  <si>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</si>
  <si>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</si>
  <si>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</si>
  <si>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</si>
  <si>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</si>
  <si>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</si>
  <si>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</si>
  <si>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</si>
  <si>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</si>
  <si>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</si>
  <si>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</si>
  <si>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</si>
  <si>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</si>
  <si>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</si>
  <si>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</si>
  <si>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</si>
  <si>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</si>
  <si>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</si>
  <si>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</si>
  <si>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</si>
  <si>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</si>
  <si>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</si>
  <si>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</si>
  <si>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</si>
  <si>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</si>
  <si>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</si>
  <si>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</si>
  <si>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</si>
  <si>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</si>
  <si>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</si>
  <si>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</si>
  <si>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</si>
  <si>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</si>
  <si>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</si>
  <si>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</si>
  <si>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</si>
  <si>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</si>
  <si>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</si>
  <si>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</si>
  <si>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</si>
  <si>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</si>
  <si>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</si>
  <si>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</si>
  <si>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</si>
  <si>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</si>
  <si>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</si>
  <si>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</si>
  <si>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</si>
  <si>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</si>
  <si>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</si>
  <si>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</si>
  <si>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</si>
  <si>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</si>
  <si>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</si>
  <si>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</si>
  <si>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</si>
  <si>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</si>
  <si>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</si>
  <si>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</si>
  <si>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</si>
  <si>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</si>
  <si>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</si>
  <si>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</si>
  <si>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</si>
  <si>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</si>
  <si>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</si>
  <si>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</si>
  <si>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</si>
  <si>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</si>
  <si>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</si>
  <si>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</si>
  <si>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</si>
  <si>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</si>
  <si>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</si>
  <si>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</si>
  <si>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</si>
  <si>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</si>
  <si>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</si>
  <si>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</si>
  <si>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</si>
  <si>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</si>
  <si>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</si>
  <si>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</si>
  <si>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</si>
  <si>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</si>
  <si>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</si>
  <si>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</si>
  <si>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</si>
  <si>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</si>
  <si>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</si>
  <si>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</si>
  <si>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</si>
  <si>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</si>
  <si>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</si>
  <si>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</si>
  <si>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</si>
  <si>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</si>
  <si>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</si>
  <si>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</si>
  <si>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</si>
  <si>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</si>
  <si>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</si>
  <si>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</si>
  <si>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</si>
  <si>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</si>
  <si>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</si>
  <si>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</si>
  <si>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</si>
  <si>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</si>
  <si>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</si>
  <si>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</si>
  <si>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</si>
  <si>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</si>
  <si>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</si>
  <si>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</si>
  <si>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</si>
  <si>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</si>
  <si>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</si>
  <si>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</si>
  <si>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</si>
  <si>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</si>
  <si>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</si>
  <si>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</si>
  <si>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</si>
  <si>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</si>
  <si>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</si>
  <si>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</si>
  <si>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</si>
  <si>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</si>
  <si>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</si>
  <si>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</si>
  <si>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</si>
  <si>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</si>
  <si>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</si>
  <si>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</si>
  <si>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</si>
  <si>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</si>
  <si>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</si>
  <si>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</si>
  <si>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</si>
  <si>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</si>
  <si>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</si>
  <si>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</si>
  <si>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</si>
  <si>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</si>
  <si>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</si>
  <si>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</si>
  <si>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</si>
  <si>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</si>
  <si>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</si>
  <si>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</si>
  <si>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</si>
  <si>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</si>
  <si>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</si>
  <si>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</si>
  <si>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</si>
  <si>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</si>
  <si>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</si>
  <si>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</si>
  <si>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</si>
  <si>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</si>
  <si>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</si>
  <si>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</si>
  <si>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</si>
  <si>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</si>
  <si>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</si>
  <si>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</si>
  <si>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</si>
  <si>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</si>
  <si>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</si>
  <si>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</si>
  <si>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</si>
  <si>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</si>
  <si>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</si>
  <si>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</si>
  <si>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</si>
  <si>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</si>
  <si>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</si>
  <si>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</si>
  <si>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</si>
  <si>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</si>
  <si>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</si>
  <si>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</si>
  <si>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</si>
  <si>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</si>
  <si>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</si>
  <si>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</si>
  <si>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</si>
  <si>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</si>
  <si>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</si>
  <si>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</si>
  <si>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</si>
  <si>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</si>
  <si>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</si>
  <si>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</si>
  <si>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</si>
  <si>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</si>
  <si>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</si>
  <si>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</si>
  <si>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</si>
  <si>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</si>
  <si>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</si>
  <si>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</si>
  <si>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</si>
  <si>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</si>
  <si>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</si>
  <si>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</si>
  <si>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</si>
  <si>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</si>
  <si>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</si>
  <si>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</si>
  <si>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</si>
  <si>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</si>
  <si>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</si>
  <si>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</si>
  <si>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</si>
  <si>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</si>
  <si>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</si>
  <si>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</si>
  <si>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</si>
  <si>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</si>
  <si>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</si>
  <si>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</si>
  <si>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</si>
  <si>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</si>
  <si>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</si>
  <si>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</si>
  <si>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</si>
  <si>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</si>
  <si>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</si>
  <si>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</si>
  <si>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</si>
  <si>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</si>
  <si>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</si>
  <si>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</si>
  <si>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</si>
  <si>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</si>
  <si>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</si>
  <si>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</si>
  <si>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</si>
  <si>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</si>
  <si>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</si>
  <si>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</si>
  <si>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</si>
  <si>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</si>
  <si>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</si>
  <si>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</si>
  <si>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</si>
  <si>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</si>
  <si>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</si>
  <si>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</si>
  <si>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</si>
  <si>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</si>
  <si>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</si>
  <si>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</si>
  <si>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</si>
  <si>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</si>
  <si>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</si>
  <si>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</si>
  <si>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</si>
  <si>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</si>
  <si>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</si>
  <si>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</si>
  <si>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</si>
  <si>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</si>
  <si>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</si>
  <si>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</si>
  <si>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</si>
  <si>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</si>
  <si>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</si>
  <si>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</si>
  <si>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</si>
  <si>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</si>
  <si>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</si>
  <si>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</si>
  <si>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</si>
  <si>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</si>
  <si>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</si>
  <si>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</si>
  <si>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</si>
  <si>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</si>
  <si>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</si>
  <si>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</si>
  <si>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</si>
  <si>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</si>
  <si>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</si>
  <si>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</si>
  <si>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</si>
  <si>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</si>
  <si>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</si>
  <si>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</si>
  <si>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</si>
  <si>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</si>
  <si>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</si>
  <si>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</si>
  <si>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</si>
  <si>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</si>
  <si>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</si>
  <si>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</si>
  <si>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</si>
  <si>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</si>
  <si>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</si>
  <si>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</si>
  <si>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</si>
  <si>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</si>
  <si>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</si>
  <si>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</si>
  <si>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</si>
  <si>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</si>
  <si>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</si>
  <si>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</si>
  <si>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</si>
  <si>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</si>
  <si>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</si>
  <si>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</si>
  <si>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</si>
  <si>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</si>
  <si>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</si>
  <si>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</si>
  <si>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</si>
  <si>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</si>
  <si>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</si>
  <si>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</si>
  <si>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</si>
  <si>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</si>
  <si>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</si>
  <si>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</si>
  <si>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</si>
  <si>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</si>
  <si>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</si>
  <si>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</si>
  <si>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</si>
  <si>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</si>
  <si>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</si>
  <si>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</si>
  <si>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</si>
  <si>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</si>
  <si>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</si>
  <si>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</si>
  <si>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</si>
  <si>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</si>
  <si>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</si>
  <si>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</si>
  <si>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</si>
  <si>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</si>
  <si>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</si>
  <si>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</si>
  <si>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</si>
  <si>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</si>
  <si>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</si>
  <si>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</si>
  <si>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</si>
  <si>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</si>
  <si>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</si>
  <si>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</si>
  <si>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</si>
  <si>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</si>
  <si>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</si>
  <si>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</si>
  <si>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</si>
  <si>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</si>
  <si>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</si>
  <si>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</si>
  <si>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</si>
  <si>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</si>
  <si>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</si>
  <si>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</si>
  <si>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</si>
  <si>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</si>
  <si>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</si>
  <si>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</si>
  <si>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</si>
  <si>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</si>
  <si>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</si>
  <si>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</si>
  <si>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</si>
  <si>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</si>
  <si>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</si>
  <si>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</si>
  <si>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</si>
  <si>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</si>
  <si>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</si>
  <si>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</si>
  <si>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</si>
  <si>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</si>
  <si>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</si>
  <si>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</si>
  <si>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</si>
  <si>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</si>
  <si>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</si>
  <si>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</si>
  <si>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</si>
  <si>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</si>
  <si>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</si>
  <si>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</si>
  <si>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</si>
  <si>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</si>
  <si>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</si>
  <si>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</si>
  <si>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</si>
  <si>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</si>
  <si>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</si>
  <si>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</si>
  <si>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</si>
  <si>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</si>
  <si>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</si>
  <si>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</si>
  <si>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</si>
  <si>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</si>
  <si>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</si>
  <si>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</si>
  <si>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</si>
  <si>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</si>
  <si>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</si>
  <si>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</si>
  <si>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</si>
  <si>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</si>
  <si>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</si>
  <si>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</si>
  <si>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</si>
  <si>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</si>
  <si>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</si>
  <si>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</si>
  <si>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</si>
  <si>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</si>
  <si>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</si>
  <si>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</si>
  <si>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</si>
  <si>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</si>
  <si>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</si>
  <si>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</si>
  <si>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</si>
  <si>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</si>
  <si>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</si>
  <si>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</si>
  <si>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</si>
  <si>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</si>
  <si>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</si>
  <si>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</si>
  <si>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</si>
  <si>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</si>
  <si>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</si>
  <si>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</si>
  <si>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</si>
  <si>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</si>
  <si>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</si>
  <si>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</si>
  <si>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</si>
  <si>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</si>
  <si>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</si>
  <si>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</si>
  <si>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</si>
  <si>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</si>
  <si>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</si>
  <si>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</si>
  <si>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</si>
  <si>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</si>
  <si>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</si>
  <si>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</si>
  <si>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</si>
  <si>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</si>
  <si>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</si>
  <si>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</si>
  <si>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</si>
  <si>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</si>
  <si>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</si>
  <si>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</si>
  <si>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</si>
  <si>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</si>
  <si>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</si>
  <si>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</si>
  <si>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</si>
  <si>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</si>
  <si>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</si>
  <si>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</si>
  <si>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</si>
  <si>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</si>
  <si>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</si>
  <si>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</si>
  <si>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</si>
  <si>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</si>
  <si>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</si>
  <si>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</si>
  <si>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</si>
  <si>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</si>
  <si>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</si>
  <si>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</si>
  <si>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</si>
  <si>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</si>
  <si>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</si>
  <si>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</si>
  <si>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</si>
  <si>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</si>
  <si>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</si>
  <si>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</si>
  <si>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</si>
  <si>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</si>
  <si>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</si>
  <si>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</si>
  <si>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</si>
  <si>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</si>
  <si>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</si>
  <si>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</si>
  <si>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</si>
  <si>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</si>
  <si>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</si>
  <si>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</si>
  <si>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</si>
  <si>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</si>
  <si>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</si>
  <si>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</si>
  <si>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</si>
  <si>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</si>
  <si>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</si>
  <si>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</si>
  <si>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</si>
  <si>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</si>
  <si>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</si>
  <si>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</si>
  <si>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</si>
  <si>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</si>
  <si>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</si>
  <si>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</si>
  <si>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</si>
  <si>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</si>
  <si>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</si>
  <si>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</si>
  <si>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</si>
  <si>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</si>
  <si>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</si>
  <si>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</si>
  <si>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</si>
  <si>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</si>
  <si>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</si>
  <si>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</si>
  <si>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</si>
  <si>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</si>
  <si>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</si>
  <si>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</si>
  <si>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</si>
  <si>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</si>
  <si>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</si>
  <si>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</si>
  <si>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</si>
  <si>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</si>
  <si>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</si>
  <si>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</si>
  <si>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</si>
  <si>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</si>
  <si>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</si>
  <si>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</si>
  <si>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</si>
  <si>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</si>
  <si>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</si>
  <si>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</si>
  <si>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</si>
  <si>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</si>
  <si>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</si>
  <si>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</si>
  <si>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</si>
  <si>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</si>
  <si>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</si>
  <si>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</si>
  <si>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</si>
  <si>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</si>
  <si>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</si>
  <si>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</si>
  <si>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</si>
  <si>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</si>
  <si>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</si>
  <si>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</si>
  <si>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</si>
  <si>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</si>
  <si>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</si>
  <si>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</si>
  <si>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</si>
  <si>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</si>
  <si>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</si>
  <si>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</si>
  <si>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</si>
  <si>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</si>
  <si>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</si>
  <si>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</si>
  <si>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</si>
  <si>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</si>
  <si>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</si>
  <si>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</si>
  <si>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</si>
  <si>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</si>
  <si>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</si>
  <si>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</si>
  <si>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</si>
  <si>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</si>
  <si>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</si>
  <si>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</si>
  <si>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</si>
  <si>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</si>
  <si>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</si>
  <si>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</si>
  <si>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</si>
  <si>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</si>
  <si>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</si>
  <si>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</si>
  <si>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</si>
  <si>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</si>
  <si>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</si>
  <si>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</si>
  <si>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</si>
  <si>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</si>
  <si>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</si>
  <si>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</si>
  <si>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</si>
  <si>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</si>
  <si>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</si>
  <si>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</si>
  <si>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</si>
  <si>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</si>
  <si>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</si>
  <si>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</si>
  <si>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</si>
  <si>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</si>
  <si>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</si>
  <si>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</si>
  <si>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</si>
  <si>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</si>
  <si>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</si>
  <si>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</si>
  <si>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</si>
  <si>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</si>
  <si>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</si>
  <si>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</si>
  <si>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</si>
  <si>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</si>
  <si>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</si>
  <si>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</si>
  <si>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</si>
  <si>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</si>
  <si>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</si>
  <si>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</si>
  <si>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</si>
  <si>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</si>
  <si>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</si>
  <si>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</si>
  <si>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</si>
  <si>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</si>
  <si>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</si>
  <si>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</si>
  <si>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</si>
  <si>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</si>
  <si>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</si>
  <si>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</si>
  <si>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</si>
  <si>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</si>
  <si>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</si>
  <si>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</si>
  <si>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</si>
  <si>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</si>
  <si>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</si>
  <si>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</si>
  <si>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</si>
  <si>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</si>
  <si>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</si>
  <si>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</si>
  <si>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</si>
  <si>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</si>
  <si>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</si>
  <si>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</si>
  <si>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</si>
  <si>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</si>
  <si>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</si>
  <si>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</si>
  <si>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</si>
  <si>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</si>
  <si>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</si>
  <si>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</si>
  <si>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</si>
  <si>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</si>
  <si>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</si>
  <si>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</si>
  <si>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</si>
  <si>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</si>
  <si>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</si>
  <si>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</si>
  <si>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</si>
  <si>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</si>
  <si>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</si>
  <si>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</si>
  <si>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</si>
  <si>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</si>
  <si>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</si>
  <si>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</si>
  <si>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</si>
  <si>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</si>
  <si>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</si>
  <si>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</si>
  <si>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</si>
  <si>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</si>
  <si>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</si>
  <si>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</si>
  <si>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</si>
  <si>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</si>
  <si>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</si>
  <si>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</si>
  <si>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</si>
  <si>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</si>
  <si>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</si>
  <si>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</si>
  <si>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</si>
  <si>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</si>
  <si>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</si>
  <si>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</si>
  <si>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</si>
  <si>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</si>
  <si>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</si>
  <si>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</si>
  <si>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</si>
  <si>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</si>
  <si>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</si>
  <si>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</si>
  <si>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</si>
  <si>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</si>
  <si>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</si>
  <si>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</si>
  <si>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</si>
  <si>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</si>
  <si>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</si>
  <si>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</si>
  <si>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</si>
  <si>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</si>
  <si>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</si>
  <si>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</si>
  <si>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</si>
  <si>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</si>
  <si>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</si>
  <si>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</si>
  <si>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</si>
  <si>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</si>
  <si>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</si>
  <si>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</si>
  <si>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</si>
  <si>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</si>
  <si>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</si>
  <si>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</si>
  <si>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</si>
  <si>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</si>
  <si>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</si>
  <si>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</si>
  <si>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</si>
  <si>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</si>
  <si>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</si>
  <si>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</si>
  <si>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</si>
  <si>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</si>
  <si>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</si>
  <si>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</si>
  <si>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</si>
  <si>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</si>
  <si>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</si>
  <si>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</si>
  <si>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</si>
  <si>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</si>
  <si>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</si>
  <si>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</si>
  <si>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</si>
  <si>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</si>
  <si>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</si>
  <si>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</si>
  <si>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</si>
  <si>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</si>
  <si>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</si>
  <si>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</si>
  <si>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</si>
  <si>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</si>
  <si>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</si>
  <si>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</si>
  <si>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</si>
  <si>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</si>
  <si>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</si>
  <si>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</si>
  <si>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</si>
  <si>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</si>
  <si>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</si>
  <si>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</si>
  <si>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</si>
  <si>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</si>
  <si>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</si>
  <si>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</si>
  <si>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</si>
  <si>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</si>
  <si>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</si>
  <si>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</si>
  <si>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</si>
  <si>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</si>
  <si>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</si>
  <si>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</si>
  <si>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</si>
  <si>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</si>
  <si>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</si>
  <si>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</si>
  <si>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</si>
  <si>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</si>
  <si>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</si>
  <si>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</si>
  <si>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</si>
  <si>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</si>
  <si>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</si>
  <si>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</si>
  <si>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</si>
  <si>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</si>
  <si>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</si>
  <si>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</si>
  <si>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</si>
  <si>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</si>
  <si>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</si>
  <si>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</si>
  <si>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</si>
  <si>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</si>
  <si>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</si>
  <si>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</si>
  <si>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</si>
  <si>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</si>
  <si>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</si>
  <si>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</si>
  <si>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</si>
  <si>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</si>
  <si>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</si>
  <si>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</si>
  <si>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</si>
  <si>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</si>
  <si>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</si>
  <si>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</si>
  <si>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</si>
  <si>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</si>
  <si>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</si>
  <si>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</si>
  <si>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</si>
  <si>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</si>
  <si>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</si>
  <si>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</si>
  <si>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</si>
  <si>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</si>
  <si>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</si>
  <si>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</si>
  <si>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</si>
  <si>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</si>
  <si>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</si>
  <si>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</si>
  <si>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</si>
  <si>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</si>
  <si>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</si>
  <si>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</si>
  <si>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</si>
  <si>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</si>
  <si>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</si>
  <si>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</si>
  <si>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</si>
  <si>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</si>
  <si>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</si>
  <si>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</si>
  <si>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</si>
  <si>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</si>
  <si>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</si>
  <si>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</si>
  <si>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</si>
  <si>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</si>
  <si>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</si>
  <si>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</si>
  <si>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</si>
  <si>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</si>
  <si>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</si>
  <si>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</si>
  <si>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</si>
  <si>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</si>
  <si>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</si>
  <si>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</si>
  <si>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</si>
  <si>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</si>
  <si>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</si>
  <si>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</si>
  <si>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</si>
  <si>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</si>
  <si>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</si>
  <si>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</si>
  <si>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</si>
  <si>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</si>
  <si>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</si>
  <si>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</si>
  <si>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</si>
  <si>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</si>
  <si>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</si>
  <si>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</si>
  <si>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</si>
  <si>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</si>
  <si>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</si>
  <si>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</si>
  <si>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</si>
  <si>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</si>
  <si>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</si>
  <si>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</si>
  <si>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</si>
  <si>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</si>
  <si>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</si>
  <si>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</si>
  <si>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</si>
  <si>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</si>
  <si>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</si>
  <si>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</si>
  <si>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</si>
  <si>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</si>
  <si>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</si>
  <si>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</si>
  <si>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</si>
  <si>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</si>
  <si>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</si>
  <si>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</si>
  <si>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</si>
  <si>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</si>
  <si>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</si>
  <si>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</si>
  <si>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</si>
  <si>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</si>
  <si>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</si>
  <si>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</si>
  <si>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</si>
  <si>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</si>
  <si>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</si>
  <si>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</si>
  <si>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</si>
  <si>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</si>
  <si>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</si>
  <si>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</si>
  <si>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</si>
  <si>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</si>
  <si>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</si>
  <si>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</si>
  <si>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</si>
  <si>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</si>
  <si>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</si>
  <si>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</si>
  <si>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</si>
  <si>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</si>
  <si>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</si>
  <si>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</si>
  <si>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</si>
  <si>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</si>
  <si>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</si>
  <si>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</si>
  <si>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</si>
  <si>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</si>
  <si>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</si>
  <si>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</si>
  <si>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</si>
  <si>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</si>
  <si>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</si>
  <si>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</si>
  <si>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</si>
  <si>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</si>
  <si>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</si>
  <si>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</si>
  <si>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</si>
  <si>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</si>
  <si>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</si>
  <si>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</si>
  <si>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</si>
  <si>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</si>
  <si>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</si>
  <si>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</si>
  <si>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</si>
  <si>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</si>
  <si>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</si>
  <si>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</si>
  <si>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</si>
  <si>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</si>
  <si>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</si>
  <si>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</si>
  <si>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</si>
  <si>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</si>
  <si>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</si>
  <si>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</si>
  <si>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</si>
  <si>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</si>
  <si>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</si>
  <si>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</si>
  <si>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</si>
  <si>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</si>
  <si>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</si>
  <si>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</si>
  <si>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</si>
  <si>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</si>
  <si>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</si>
  <si>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</si>
  <si>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</si>
  <si>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</si>
  <si>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</si>
  <si>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</si>
  <si>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</si>
  <si>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</si>
  <si>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</si>
  <si>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</si>
  <si>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</si>
  <si>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</si>
  <si>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</si>
  <si>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</si>
  <si>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</si>
  <si>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</si>
  <si>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</si>
  <si>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</si>
  <si>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</si>
  <si>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</si>
  <si>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</si>
  <si>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</si>
  <si>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</si>
  <si>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</si>
  <si>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</si>
  <si>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</si>
  <si>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</si>
  <si>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</si>
  <si>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</si>
  <si>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</si>
  <si>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</si>
  <si>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</si>
  <si>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</si>
  <si>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</si>
  <si>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</si>
  <si>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</si>
  <si>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</si>
  <si>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</si>
  <si>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</si>
  <si>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</si>
  <si>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</si>
  <si>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</si>
  <si>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</si>
  <si>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</si>
  <si>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</si>
  <si>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</si>
  <si>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</si>
  <si>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</si>
  <si>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</si>
  <si>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</si>
  <si>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</si>
  <si>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</si>
  <si>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</si>
  <si>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</si>
  <si>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</si>
  <si>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</si>
  <si>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</si>
  <si>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</si>
  <si>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</si>
  <si>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</si>
  <si>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</si>
  <si>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</si>
  <si>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</si>
  <si>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</si>
  <si>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</si>
  <si>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</si>
  <si>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</si>
  <si>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</si>
  <si>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</si>
  <si>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</si>
  <si>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</si>
  <si>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</si>
  <si>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</si>
  <si>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</si>
  <si>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</si>
  <si>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</si>
  <si>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</si>
  <si>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</si>
  <si>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</si>
  <si>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</si>
  <si>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</si>
  <si>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</si>
  <si>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</si>
  <si>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</si>
  <si>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</si>
  <si>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</si>
  <si>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</si>
  <si>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</si>
  <si>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</si>
  <si>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</si>
  <si>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</si>
  <si>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</si>
  <si>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</si>
  <si>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</si>
  <si>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</si>
  <si>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</si>
  <si>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</si>
  <si>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</si>
  <si>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</si>
  <si>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</si>
  <si>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</si>
  <si>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</si>
  <si>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</si>
  <si>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</si>
  <si>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</si>
  <si>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</si>
  <si>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</si>
  <si>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</si>
  <si>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</si>
  <si>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</si>
  <si>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</si>
  <si>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</si>
  <si>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</si>
  <si>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</si>
  <si>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</si>
  <si>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</si>
  <si>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</si>
  <si>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</si>
  <si>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</si>
  <si>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</si>
  <si>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</si>
  <si>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</si>
  <si>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</si>
  <si>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</si>
  <si>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</si>
  <si>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</si>
  <si>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</si>
  <si>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</si>
  <si>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</si>
  <si>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</si>
  <si>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</si>
  <si>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</si>
  <si>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</si>
  <si>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</si>
  <si>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</si>
  <si>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</si>
  <si>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</si>
  <si>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</si>
  <si>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</si>
  <si>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</si>
  <si>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</si>
  <si>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</si>
  <si>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</si>
  <si>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</si>
  <si>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</si>
  <si>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</si>
  <si>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</si>
  <si>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</si>
  <si>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</si>
  <si>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</si>
  <si>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</si>
  <si>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</si>
  <si>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</si>
  <si>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</si>
  <si>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</si>
  <si>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</si>
  <si>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</si>
  <si>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</si>
  <si>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</si>
  <si>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</si>
  <si>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</si>
  <si>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</si>
  <si>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</si>
  <si>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</si>
  <si>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</si>
  <si>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</si>
  <si>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</si>
  <si>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</si>
  <si>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</si>
  <si>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</si>
  <si>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</si>
  <si>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</si>
  <si>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</si>
  <si>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</si>
  <si>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</si>
  <si>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</si>
  <si>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</si>
  <si>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</si>
  <si>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</si>
  <si>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</si>
  <si>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</si>
  <si>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</si>
  <si>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</si>
  <si>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</si>
  <si>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</si>
  <si>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</si>
  <si>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</si>
  <si>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</si>
  <si>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</si>
  <si>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</si>
  <si>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</si>
  <si>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</si>
  <si>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</si>
  <si>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</si>
  <si>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</si>
  <si>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</si>
  <si>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</si>
  <si>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</si>
  <si>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</si>
  <si>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</si>
  <si>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</si>
  <si>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</si>
  <si>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</si>
  <si>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</si>
  <si>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</si>
  <si>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</si>
  <si>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</si>
  <si>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</si>
  <si>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</si>
  <si>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</si>
  <si>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</si>
  <si>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</si>
  <si>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</si>
  <si>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</si>
  <si>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</si>
  <si>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</si>
  <si>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</si>
  <si>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</si>
  <si>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</si>
  <si>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</si>
  <si>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</si>
  <si>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</si>
  <si>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</si>
  <si>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</si>
  <si>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</si>
  <si>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</si>
  <si>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</si>
  <si>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</si>
  <si>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</si>
  <si>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</si>
  <si>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</si>
  <si>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</si>
  <si>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</si>
  <si>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</si>
  <si>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</si>
  <si>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</si>
  <si>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</si>
  <si>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</si>
  <si>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</si>
  <si>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</si>
  <si>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</si>
  <si>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</si>
  <si>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</si>
  <si>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</si>
  <si>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</si>
  <si>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</si>
  <si>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</si>
  <si>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</si>
  <si>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</si>
  <si>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</si>
  <si>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</si>
  <si>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</si>
  <si>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</si>
  <si>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</si>
  <si>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</si>
  <si>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</si>
  <si>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</si>
  <si>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</si>
  <si>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</si>
  <si>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</si>
  <si>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</si>
  <si>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</si>
  <si>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</si>
  <si>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</si>
  <si>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</si>
  <si>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</si>
  <si>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</si>
  <si>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</si>
  <si>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</si>
  <si>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</si>
  <si>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</si>
  <si>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</si>
  <si>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</si>
  <si>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</si>
  <si>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</si>
  <si>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</si>
  <si>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</si>
  <si>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</si>
  <si>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</si>
  <si>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</si>
  <si>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</si>
  <si>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</si>
  <si>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</si>
  <si>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</si>
  <si>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</si>
  <si>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</si>
  <si>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</si>
  <si>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</si>
  <si>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</si>
  <si>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</si>
  <si>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</si>
  <si>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</si>
  <si>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</si>
  <si>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</si>
  <si>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</si>
  <si>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</si>
  <si>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</si>
  <si>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</si>
  <si>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</si>
  <si>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</si>
  <si>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</si>
  <si>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</si>
  <si>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</si>
  <si>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</si>
  <si>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</si>
  <si>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</si>
  <si>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</si>
  <si>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</si>
  <si>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</si>
  <si>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</si>
  <si>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</si>
  <si>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</si>
  <si>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</si>
  <si>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</si>
  <si>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</si>
  <si>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</si>
  <si>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</si>
  <si>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</si>
  <si>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</si>
  <si>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</si>
  <si>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</si>
  <si>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</si>
  <si>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</si>
  <si>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</si>
  <si>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</si>
  <si>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</si>
  <si>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</si>
  <si>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</si>
  <si>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</si>
  <si>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</si>
  <si>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</si>
  <si>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</si>
  <si>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</si>
  <si>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</si>
  <si>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</si>
  <si>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</si>
  <si>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</si>
  <si>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</si>
  <si>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</si>
  <si>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</si>
  <si>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</si>
  <si>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</si>
  <si>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</si>
  <si>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</si>
  <si>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</si>
  <si>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</si>
  <si>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</si>
  <si>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</si>
  <si>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</si>
  <si>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</si>
  <si>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</si>
  <si>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</si>
  <si>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</si>
  <si>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</si>
  <si>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</si>
  <si>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</si>
  <si>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</si>
  <si>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</si>
  <si>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</si>
  <si>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</si>
  <si>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</si>
  <si>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</si>
  <si>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</si>
  <si>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</si>
  <si>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</si>
  <si>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</si>
  <si>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</si>
  <si>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</si>
  <si>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</si>
  <si>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</si>
  <si>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</si>
  <si>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</si>
  <si>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</si>
  <si>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</si>
  <si>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</si>
  <si>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</si>
  <si>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</si>
  <si>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</si>
  <si>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</si>
  <si>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</si>
  <si>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</si>
  <si>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</si>
  <si>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</si>
  <si>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</si>
  <si>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</si>
  <si>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</si>
  <si>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</si>
  <si>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</si>
  <si>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</si>
  <si>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</si>
  <si>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</si>
  <si>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</si>
  <si>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</si>
  <si>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</si>
  <si>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</si>
  <si>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</si>
  <si>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</si>
  <si>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</si>
  <si>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</si>
  <si>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</si>
  <si>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</si>
  <si>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</si>
  <si>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</si>
  <si>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</si>
  <si>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</si>
  <si>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</si>
  <si>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</si>
  <si>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</si>
  <si>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</si>
  <si>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</si>
  <si>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</si>
  <si>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</si>
  <si>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</si>
  <si>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</si>
  <si>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</si>
  <si>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</si>
  <si>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</si>
  <si>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</si>
  <si>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</si>
  <si>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</si>
  <si>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</si>
  <si>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</si>
  <si>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</si>
  <si>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</si>
  <si>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</si>
  <si>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</si>
  <si>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</si>
  <si>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</si>
  <si>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</si>
  <si>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</si>
  <si>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</si>
  <si>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</si>
  <si>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</si>
  <si>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</si>
  <si>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</si>
  <si>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</si>
  <si>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</si>
  <si>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</si>
  <si>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</si>
  <si>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</si>
  <si>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</si>
  <si>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</si>
  <si>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</si>
  <si>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</si>
  <si>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</si>
  <si>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</si>
  <si>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</si>
  <si>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</si>
  <si>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</si>
  <si>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</si>
  <si>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</si>
  <si>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</si>
  <si>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</si>
  <si>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</si>
  <si>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</si>
  <si>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</si>
  <si>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</si>
  <si>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</si>
  <si>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</si>
  <si>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</si>
  <si>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</si>
  <si>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</si>
  <si>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</si>
  <si>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</si>
  <si>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</si>
  <si>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</si>
  <si>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</si>
  <si>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</si>
  <si>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</si>
  <si>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</si>
  <si>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</si>
  <si>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</si>
  <si>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</si>
  <si>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</si>
  <si>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</si>
  <si>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</si>
  <si>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</si>
  <si>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</si>
  <si>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</si>
  <si>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</si>
  <si>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</si>
  <si>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</si>
  <si>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</si>
  <si>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</si>
  <si>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</si>
  <si>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</si>
  <si>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</si>
  <si>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</si>
  <si>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</si>
  <si>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</si>
  <si>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</si>
  <si>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</si>
  <si>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</si>
  <si>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</si>
  <si>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</si>
  <si>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</si>
  <si>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</si>
  <si>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</si>
  <si>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</si>
  <si>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</si>
  <si>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</si>
  <si>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</si>
  <si>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</si>
  <si>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</si>
  <si>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</si>
  <si>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</si>
  <si>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</si>
  <si>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</si>
  <si>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</si>
  <si>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</si>
  <si>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</si>
  <si>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</si>
  <si>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</si>
  <si>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</si>
  <si>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</si>
  <si>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</si>
  <si>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</si>
  <si>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</si>
  <si>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</si>
  <si>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</si>
  <si>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</si>
  <si>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</si>
  <si>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</si>
  <si>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</si>
  <si>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</si>
  <si>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</si>
  <si>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</si>
  <si>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</si>
  <si>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</si>
  <si>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</si>
  <si>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</si>
  <si>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</si>
  <si>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</si>
  <si>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</si>
  <si>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</si>
  <si>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</si>
  <si>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</si>
  <si>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</si>
  <si>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</si>
  <si>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</si>
  <si>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</si>
  <si>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</si>
  <si>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</si>
  <si>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</si>
  <si>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</si>
  <si>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</si>
  <si>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</si>
  <si>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</si>
  <si>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</si>
  <si>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</si>
  <si>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</si>
  <si>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</si>
  <si>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</si>
  <si>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</si>
  <si>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</si>
  <si>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</si>
  <si>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</si>
  <si>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</si>
  <si>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</si>
  <si>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</si>
  <si>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</si>
  <si>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</si>
  <si>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</si>
  <si>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</si>
  <si>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</si>
  <si>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</si>
  <si>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</si>
  <si>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</si>
  <si>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</si>
  <si>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</si>
  <si>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</si>
  <si>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</si>
  <si>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</si>
  <si>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</si>
  <si>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</si>
  <si>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</si>
  <si>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</si>
  <si>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</si>
  <si>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</si>
  <si>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</si>
  <si>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</si>
  <si>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</si>
  <si>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</si>
  <si>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</si>
  <si>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</si>
  <si>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</si>
  <si>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</si>
  <si>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</si>
  <si>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</si>
  <si>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</si>
  <si>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</si>
  <si>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</si>
  <si>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</si>
  <si>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</si>
  <si>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</si>
  <si>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</si>
  <si>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</si>
  <si>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</si>
  <si>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</si>
  <si>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</si>
  <si>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</si>
  <si>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</si>
  <si>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</si>
  <si>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</si>
  <si>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</si>
  <si>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</si>
  <si>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</si>
  <si>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</si>
  <si>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</si>
  <si>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</si>
  <si>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</si>
  <si>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</si>
  <si>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</si>
  <si>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</si>
  <si>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</si>
  <si>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</si>
  <si>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</si>
  <si>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</si>
  <si>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</si>
  <si>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</si>
  <si>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</si>
  <si>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</si>
  <si>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</si>
  <si>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</si>
  <si>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</si>
  <si>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</si>
  <si>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</si>
  <si>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</si>
  <si>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</si>
  <si>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</si>
  <si>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</si>
  <si>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</si>
  <si>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</si>
  <si>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</si>
  <si>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</si>
  <si>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</si>
  <si>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</si>
  <si>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</si>
  <si>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</si>
  <si>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</si>
  <si>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</si>
  <si>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</si>
  <si>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</si>
  <si>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</si>
  <si>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</si>
  <si>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</si>
  <si>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</si>
  <si>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</si>
  <si>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</si>
  <si>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</si>
  <si>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</si>
  <si>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15041RESIN765542021</t>
  </si>
  <si>
    <t>21BC000X</t>
  </si>
  <si>
    <t>11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</si>
  <si>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</si>
  <si>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</si>
  <si>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</si>
  <si>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</si>
  <si>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</si>
  <si>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</si>
  <si>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</si>
  <si>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</si>
  <si>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</si>
  <si>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</si>
  <si>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</si>
  <si>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</si>
  <si>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</si>
  <si>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</si>
  <si>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</si>
  <si>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</si>
  <si>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</si>
  <si>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</si>
  <si>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</si>
  <si>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</si>
  <si>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</si>
  <si>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</si>
  <si>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</si>
  <si>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</si>
  <si>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</si>
  <si>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</si>
  <si>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</si>
  <si>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</si>
  <si>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</si>
  <si>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</si>
  <si>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</si>
  <si>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</si>
  <si>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</si>
  <si>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</si>
  <si>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</si>
  <si>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</si>
  <si>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</si>
  <si>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</si>
  <si>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</si>
  <si>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</si>
  <si>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</si>
  <si>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</si>
  <si>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</si>
  <si>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</si>
  <si>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</si>
  <si>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</si>
  <si>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</si>
  <si>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</si>
  <si>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</si>
  <si>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</si>
  <si>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</si>
  <si>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</si>
  <si>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</si>
  <si>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</si>
  <si>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</si>
  <si>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</si>
  <si>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</si>
  <si>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</si>
  <si>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</si>
  <si>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</si>
  <si>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</si>
  <si>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</si>
  <si>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</si>
  <si>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</si>
  <si>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</si>
  <si>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</si>
  <si>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</si>
  <si>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</si>
  <si>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</si>
  <si>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</si>
  <si>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</si>
  <si>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</si>
  <si>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</si>
  <si>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</si>
  <si>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</si>
  <si>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</si>
  <si>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</si>
  <si>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</si>
  <si>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</si>
  <si>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</si>
  <si>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</si>
  <si>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</si>
  <si>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</si>
  <si>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</si>
  <si>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</si>
  <si>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</si>
  <si>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</si>
  <si>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</si>
  <si>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</si>
  <si>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</si>
  <si>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</si>
  <si>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</si>
  <si>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</si>
  <si>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</si>
  <si>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</si>
  <si>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</si>
  <si>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</si>
  <si>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</si>
  <si>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</si>
  <si>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</si>
  <si>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</si>
  <si>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</si>
  <si>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</si>
  <si>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</si>
  <si>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</si>
  <si>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</si>
  <si>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</si>
  <si>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</si>
  <si>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</si>
  <si>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</si>
  <si>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</si>
  <si>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</si>
  <si>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</si>
  <si>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</si>
  <si>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</si>
  <si>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</si>
  <si>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</si>
  <si>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</si>
  <si>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</si>
  <si>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</si>
  <si>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</si>
  <si>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</si>
  <si>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</si>
  <si>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</si>
  <si>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</si>
  <si>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</si>
  <si>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</si>
  <si>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</si>
  <si>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</si>
  <si>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</si>
  <si>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</si>
  <si>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</si>
  <si>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</si>
  <si>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</si>
  <si>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</si>
  <si>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</si>
  <si>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</si>
  <si>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</si>
  <si>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</si>
  <si>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</si>
  <si>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</si>
  <si>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</si>
  <si>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</si>
  <si>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</si>
  <si>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</si>
  <si>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</si>
  <si>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</si>
  <si>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</si>
  <si>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</si>
  <si>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</si>
  <si>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</si>
  <si>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</si>
  <si>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</si>
  <si>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</si>
  <si>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</si>
  <si>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</si>
  <si>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</si>
  <si>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</si>
  <si>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</si>
  <si>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</si>
  <si>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</si>
  <si>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</si>
  <si>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</si>
  <si>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</si>
  <si>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</si>
  <si>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</si>
  <si>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</si>
  <si>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</si>
  <si>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</si>
  <si>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</si>
  <si>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</si>
  <si>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</si>
  <si>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</si>
  <si>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</si>
  <si>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</si>
  <si>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</si>
  <si>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</si>
  <si>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</si>
  <si>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</si>
  <si>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</si>
  <si>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</si>
  <si>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</si>
  <si>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</si>
  <si>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</si>
  <si>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</si>
  <si>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</si>
  <si>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</si>
  <si>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</si>
  <si>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</si>
  <si>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</si>
  <si>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</si>
  <si>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</si>
  <si>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</si>
  <si>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</si>
  <si>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</si>
  <si>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</si>
  <si>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</si>
  <si>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</si>
  <si>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</si>
  <si>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</si>
  <si>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</si>
  <si>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</si>
  <si>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</si>
  <si>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</si>
  <si>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</si>
  <si>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</si>
  <si>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</si>
  <si>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</si>
  <si>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</si>
  <si>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</si>
  <si>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</si>
  <si>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</si>
  <si>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</si>
  <si>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</si>
  <si>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</si>
  <si>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</si>
  <si>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</si>
  <si>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</si>
  <si>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</si>
  <si>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</si>
  <si>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</si>
  <si>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</si>
  <si>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</si>
  <si>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</si>
  <si>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</si>
  <si>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</si>
  <si>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</si>
  <si>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</si>
  <si>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</si>
  <si>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</si>
  <si>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</si>
  <si>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</si>
  <si>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</si>
  <si>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</si>
  <si>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</si>
  <si>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</si>
  <si>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</si>
  <si>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</si>
  <si>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</si>
  <si>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</si>
  <si>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</si>
  <si>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</si>
  <si>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</si>
  <si>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</si>
  <si>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</si>
  <si>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</si>
  <si>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</si>
  <si>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</si>
  <si>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</si>
  <si>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</si>
  <si>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</si>
  <si>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</si>
  <si>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</si>
  <si>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</si>
  <si>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</si>
  <si>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</si>
  <si>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</si>
  <si>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</si>
  <si>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</si>
  <si>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</si>
  <si>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</si>
  <si>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</si>
  <si>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</si>
  <si>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</si>
  <si>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</si>
  <si>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</si>
  <si>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</si>
  <si>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</si>
  <si>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EX SER</t>
  </si>
  <si>
    <t>137599-0</t>
  </si>
  <si>
    <t>21XE000E</t>
  </si>
  <si>
    <t>250</t>
  </si>
  <si>
    <t>11/12/2024</t>
  </si>
  <si>
    <t>12/02/2024</t>
  </si>
  <si>
    <t>06/02/2024</t>
  </si>
  <si>
    <t>05/02/2024</t>
  </si>
  <si>
    <t>29/01/2024</t>
  </si>
  <si>
    <t>22/01/2024</t>
  </si>
  <si>
    <t>15/01/2024</t>
  </si>
  <si>
    <t>08/01/2024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</si>
</sst>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$&quot;* #,##0.0_-;\-&quot;$&quot;* #,##0.0_-;_-&quot;$&quot;* &quot;-&quot;??_-;_-@_-"/>
    <numFmt numFmtId="167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165" fontId="0" fillId="0" borderId="0" xfId="1" applyFont="1"/>
    <xf numFmtId="165" fontId="3" fillId="0" borderId="1" xfId="1" applyFont="1" applyBorder="1"/>
    <xf numFmtId="165" fontId="0" fillId="0" borderId="1" xfId="1" applyFont="1" applyBorder="1"/>
    <xf numFmtId="165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165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165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165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165" fontId="0" fillId="0" borderId="0" xfId="1" applyFont="1" applyBorder="1"/>
    <xf numFmtId="165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6" fontId="0" fillId="0" borderId="0" xfId="0" applyNumberFormat="1" applyAlignment="1">
      <alignment horizontal="left" indent="4"/>
    </xf>
    <xf numFmtId="165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165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7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165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165" fontId="14" fillId="11" borderId="17" xfId="1" applyFont="1" applyFill="1" applyBorder="1"/>
    <xf numFmtId="165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165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5" fontId="11" fillId="0" borderId="6" xfId="1" applyFont="1" applyFill="1" applyBorder="1" applyAlignment="1">
      <alignment horizontal="right"/>
    </xf>
    <xf numFmtId="165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165" fontId="15" fillId="0" borderId="0" xfId="1" applyFont="1" applyAlignment="1">
      <alignment horizontal="left" indent="4"/>
    </xf>
    <xf numFmtId="0" fontId="19" fillId="0" borderId="0" xfId="0" applyFont="1"/>
    <xf numFmtId="165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165" fontId="3" fillId="0" borderId="10" xfId="1" applyFont="1" applyBorder="1" applyAlignment="1">
      <alignment horizontal="center" vertical="center" wrapText="1"/>
    </xf>
    <xf numFmtId="165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165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165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165" fontId="27" fillId="0" borderId="23" xfId="1" applyFont="1" applyFill="1" applyBorder="1"/>
    <xf numFmtId="165" fontId="27" fillId="0" borderId="0" xfId="0" applyNumberFormat="1" applyFont="1"/>
    <xf numFmtId="165" fontId="18" fillId="0" borderId="0" xfId="0" applyNumberFormat="1" applyFont="1"/>
    <xf numFmtId="165" fontId="14" fillId="0" borderId="0" xfId="0" applyNumberFormat="1" applyFont="1"/>
    <xf numFmtId="165" fontId="22" fillId="0" borderId="0" xfId="0" applyNumberFormat="1" applyFont="1"/>
    <xf numFmtId="165" fontId="27" fillId="0" borderId="0" xfId="1" applyFont="1" applyFill="1" applyBorder="1"/>
    <xf numFmtId="165" fontId="27" fillId="0" borderId="0" xfId="1" applyFont="1" applyBorder="1"/>
    <xf numFmtId="0" fontId="23" fillId="0" borderId="24" xfId="0" applyFont="1" applyBorder="1"/>
    <xf numFmtId="165" fontId="27" fillId="0" borderId="25" xfId="1" applyFont="1" applyFill="1" applyBorder="1"/>
    <xf numFmtId="165" fontId="18" fillId="0" borderId="23" xfId="1" applyFont="1" applyFill="1" applyBorder="1"/>
    <xf numFmtId="165" fontId="28" fillId="0" borderId="25" xfId="1" applyFont="1" applyFill="1" applyBorder="1"/>
    <xf numFmtId="165" fontId="29" fillId="0" borderId="6" xfId="1" applyFont="1" applyBorder="1" applyAlignment="1"/>
    <xf numFmtId="165" fontId="29" fillId="0" borderId="6" xfId="1" applyFont="1" applyBorder="1" applyAlignment="1">
      <alignment horizontal="right"/>
    </xf>
    <xf numFmtId="165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165" fontId="24" fillId="12" borderId="12" xfId="1" applyFont="1" applyFill="1" applyBorder="1" applyAlignment="1">
      <alignment horizontal="right"/>
    </xf>
    <xf numFmtId="165" fontId="19" fillId="0" borderId="0" xfId="0" applyNumberFormat="1" applyFont="1"/>
    <xf numFmtId="165" fontId="7" fillId="12" borderId="6" xfId="1" applyFont="1" applyFill="1" applyBorder="1" applyAlignment="1">
      <alignment horizontal="right"/>
    </xf>
    <xf numFmtId="165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165" fontId="0" fillId="0" borderId="0" xfId="1" applyFont="1" applyFill="1"/>
    <xf numFmtId="164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165" fontId="27" fillId="15" borderId="23" xfId="1" applyFont="1" applyFill="1" applyBorder="1"/>
    <xf numFmtId="165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65" fontId="18" fillId="16" borderId="0" xfId="0" applyNumberFormat="1" applyFon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5" fontId="32" fillId="14" borderId="26" xfId="1" applyFont="1" applyFill="1" applyBorder="1" applyAlignment="1">
      <alignment horizontal="center" vertical="center"/>
    </xf>
    <xf numFmtId="165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5"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165" formatCode="_(&quot;$&quot;* #,##0.00_);_(&quot;$&quot;* \(#,##0.00\);_(&quot;$&quot;* &quot;-&quot;??_);_(@_)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6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8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165" formatCode="_(&quot;$&quot;* #,##0.00_);_(&quot;$&quot;* \(#,##0.00\);_(&quot;$&quot;* &quot;-&quot;??_);_(@_)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9" formatCode="d/m/yyyy"/>
    </dxf>
    <dxf>
      <numFmt numFmtId="168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(&quot;$&quot;* #,##0.00_);_(&quot;$&quot;* \(#,##0.00\);_(&quot;$&quot;* &quot;-&quot;??_);_(@_)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17</xdr:col>
      <xdr:colOff>108942</xdr:colOff>
      <xdr:row>0</xdr:row>
      <xdr:rowOff>155864</xdr:rowOff>
    </xdr:from>
    <xdr:to>
      <xdr:col>18</xdr:col>
      <xdr:colOff>377536</xdr:colOff>
      <xdr:row>3</xdr:row>
      <xdr:rowOff>168105</xdr:rowOff>
    </xdr:to>
    <xdr:pic macro="[0]!COPIABACK_UP">
      <xdr:nvPicPr>
        <xdr:cNvPr id="9" name="Imagen 8">
          <a:extLst>
            <a:ext uri="{FF2B5EF4-FFF2-40B4-BE49-F238E27FC236}">
              <a16:creationId xmlns:a16="http://schemas.microsoft.com/office/drawing/2014/main" id="{13580876-FFAF-C0FB-4E45-3BB572F7B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02328" y="155864"/>
          <a:ext cx="1030594" cy="1034014"/>
        </a:xfrm>
        <a:prstGeom prst="rect">
          <a:avLst/>
        </a:prstGeom>
      </xdr:spPr>
    </xdr:pic>
    <xdr:clientData/>
  </xdr:twoCellAnchor>
  <xdr:twoCellAnchor>
    <xdr:from>
      <xdr:col>17</xdr:col>
      <xdr:colOff>207818</xdr:colOff>
      <xdr:row>0</xdr:row>
      <xdr:rowOff>562841</xdr:rowOff>
    </xdr:from>
    <xdr:to>
      <xdr:col>18</xdr:col>
      <xdr:colOff>129887</xdr:colOff>
      <xdr:row>1</xdr:row>
      <xdr:rowOff>190500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92C6A6A3-1648-675A-FB2F-36998523F653}"/>
            </a:ext>
          </a:extLst>
        </xdr:cNvPr>
        <xdr:cNvSpPr/>
      </xdr:nvSpPr>
      <xdr:spPr>
        <a:xfrm>
          <a:off x="13101204" y="562841"/>
          <a:ext cx="684069" cy="259773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050"/>
            <a:t>BACK 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165">
      <sharedItems containsString="0" containsBlank="1" containsNumber="1" containsInteger="1" minValue="0" maxValue="0"/>
    </cacheField>
    <cacheField name="VENTAS NO" numFmtId="165">
      <sharedItems containsString="0" containsBlank="1" containsNumber="1" containsInteger="1" minValue="0" maxValue="0"/>
    </cacheField>
    <cacheField name="V NO SUJETAS" numFmtId="165">
      <sharedItems containsString="0" containsBlank="1" containsNumber="1" containsInteger="1" minValue="0" maxValue="0"/>
    </cacheField>
    <cacheField name="V GRAVADAS" numFmtId="165">
      <sharedItems containsString="0" containsBlank="1" containsNumber="1" minValue="0" maxValue="6930"/>
    </cacheField>
    <cacheField name="EX IN CA" numFmtId="165">
      <sharedItems containsString="0" containsBlank="1" containsNumber="1" containsInteger="1" minValue="0" maxValue="0"/>
    </cacheField>
    <cacheField name="EX OUT CA" numFmtId="165">
      <sharedItems containsString="0" containsBlank="1" containsNumber="1" containsInteger="1" minValue="0" maxValue="0"/>
    </cacheField>
    <cacheField name="EX SERVICE" numFmtId="165">
      <sharedItems containsString="0" containsBlank="1" containsNumber="1" containsInteger="1" minValue="0" maxValue="0"/>
    </cacheField>
    <cacheField name="V ZONA FRAN" numFmtId="165">
      <sharedItems containsString="0" containsBlank="1" containsNumber="1" containsInteger="1" minValue="0" maxValue="0"/>
    </cacheField>
    <cacheField name="V CTA A 3ERO" numFmtId="165">
      <sharedItems containsString="0" containsBlank="1" containsNumber="1" containsInteger="1" minValue="0" maxValue="0"/>
    </cacheField>
    <cacheField name="TOTAL VENTA" numFmtId="165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3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4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3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2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1" dataCellStyle="Moneda"/>
    <tableColumn id="18" xr3:uid="{00000000-0010-0000-0100-000012000000}" name="ANEXO"/>
    <tableColumn id="1" xr3:uid="{00000000-0010-0000-0100-000001000000}" name="SUCURSAL" dataDxfId="90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70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9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88" headerRowBorderDxfId="87" tableBorderDxfId="86">
  <autoFilter ref="A1:J3" xr:uid="{00000000-0009-0000-0100-000007000000}"/>
  <tableColumns count="10">
    <tableColumn id="1" xr3:uid="{00000000-0010-0000-0300-000001000000}" name="Mes" totalsRowLabel="Total" dataDxfId="85"/>
    <tableColumn id="10" xr3:uid="{00000000-0010-0000-0300-00000A000000}" name="NCR" dataDxfId="84"/>
    <tableColumn id="2" xr3:uid="{00000000-0010-0000-0300-000002000000}" name="NIT Agente" dataDxfId="83"/>
    <tableColumn id="3" xr3:uid="{00000000-0010-0000-0300-000003000000}" name="Fecha de emisión" dataDxfId="82" totalsRowDxfId="81"/>
    <tableColumn id="4" xr3:uid="{00000000-0010-0000-0300-000004000000}" name="Tipo de documento" totalsRowFunction="sum" dataDxfId="80" totalsRowDxfId="79"/>
    <tableColumn id="5" xr3:uid="{00000000-0010-0000-0300-000005000000}" name="Serie" totalsRowFunction="sum" dataDxfId="78" totalsRowDxfId="77"/>
    <tableColumn id="6" xr3:uid="{00000000-0010-0000-0300-000006000000}" name="Número de documento" dataDxfId="76" totalsRowDxfId="75"/>
    <tableColumn id="7" xr3:uid="{00000000-0010-0000-0300-000007000000}" name="Monto sujeto" totalsRowFunction="sum" dataDxfId="74" totalsRowDxfId="73" dataCellStyle="Moneda"/>
    <tableColumn id="13" xr3:uid="{00000000-0010-0000-0300-00000D000000}" name="Monto Retención 1%" totalsRowFunction="sum" dataDxfId="72" totalsRowDxfId="71" dataCellStyle="Moneda"/>
    <tableColumn id="8" xr3:uid="{00000000-0010-0000-0300-000008000000}" name="ANEXO" totalsRowFunction="sum" dataDxfId="70" totalsRowDxfId="69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8" headerRowBorderDxfId="67" tableBorderDxfId="6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5"/>
    <tableColumn id="10" xr3:uid="{00000000-0010-0000-0400-00000A000000}" name="NCR" dataDxfId="64"/>
    <tableColumn id="2" xr3:uid="{00000000-0010-0000-0400-000002000000}" name="NIT Agente" dataDxfId="63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2">
      <calculatedColumnFormula>VLOOKUP(Tabla69[[#This Row],[Columna5]],'[2]LIBRO '!$A$1:$B$1007,2,FALSE)</calculatedColumnFormula>
    </tableColumn>
    <tableColumn id="17" xr3:uid="{00000000-0010-0000-0400-000011000000}" name="Columna5" dataDxfId="61">
      <calculatedColumnFormula>VLOOKUP(Tabla69[[#This Row],[NIT Agente]],Tabla4[#All],2,FALSE)</calculatedColumnFormula>
    </tableColumn>
    <tableColumn id="12" xr3:uid="{00000000-0010-0000-0400-00000C000000}" name="Columna2" dataDxfId="60" totalsRowDxfId="59">
      <calculatedColumnFormula>VLOOKUP(Tabla69[[#This Row],[Columna1]],'[2]LIBRO '!$A$1:$B$902,2,FALSE)</calculatedColumnFormula>
    </tableColumn>
    <tableColumn id="11" xr3:uid="{00000000-0010-0000-0400-00000B000000}" name="Columna1" dataDxfId="58">
      <calculatedColumnFormula>VLOOKUP(Tabla69[[#This Row],[NIT Agente]],Tabla4[#All],2,FALSE)</calculatedColumnFormula>
    </tableColumn>
    <tableColumn id="3" xr3:uid="{00000000-0010-0000-0400-000003000000}" name="Fecha de emisión" dataDxfId="57"/>
    <tableColumn id="4" xr3:uid="{00000000-0010-0000-0400-000004000000}" name="Tipo de documento" totalsRowFunction="sum" dataDxfId="56" totalsRowDxfId="55"/>
    <tableColumn id="5" xr3:uid="{00000000-0010-0000-0400-000005000000}" name="Serie" totalsRowFunction="sum" dataDxfId="54" totalsRowDxfId="53"/>
    <tableColumn id="6" xr3:uid="{00000000-0010-0000-0400-000006000000}" name="Número de documento" totalsRowFunction="sum" dataDxfId="52" totalsRowDxfId="51"/>
    <tableColumn id="7" xr3:uid="{00000000-0010-0000-0400-000007000000}" name="Monto sujeto" totalsRowFunction="sum" dataDxfId="50" totalsRowDxfId="49" dataCellStyle="Moneda"/>
    <tableColumn id="13" xr3:uid="{00000000-0010-0000-0400-00000D000000}" name="Columna3" dataDxfId="48" totalsRowDxfId="47" dataCellStyle="Moneda"/>
    <tableColumn id="8" xr3:uid="{00000000-0010-0000-0400-000008000000}" name="Monto Retención 1%" totalsRowFunction="sum" dataDxfId="46" totalsRowDxfId="45" dataCellStyle="Moneda"/>
    <tableColumn id="9" xr3:uid="{00000000-0010-0000-0400-000009000000}" name="Número de anexo" dataDxfId="4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77" totalsRowShown="0">
  <autoFilter ref="A1:B4577" xr:uid="{00000000-0009-0000-0100-000004000000}"/>
  <tableColumns count="2">
    <tableColumn id="1" xr3:uid="{00000000-0010-0000-0500-000001000000}" name="NIT" dataDxfId="43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42" dataDxfId="41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40" dataCellStyle="Moneda"/>
    <tableColumn id="8" xr3:uid="{00000000-0010-0000-0600-000008000000}" name="MONTO DEVENGADO POR BONIFICACIONES Y GRATIFICACIONES " totalsRowFunction="sum" dataDxfId="39" totalsRowDxfId="38" dataCellStyle="Moneda"/>
    <tableColumn id="9" xr3:uid="{00000000-0010-0000-0600-000009000000}" name="IMPUESTO RETENIDO " totalsRowFunction="sum" dataDxfId="37" totalsRowDxfId="36" dataCellStyle="Moneda"/>
    <tableColumn id="10" xr3:uid="{00000000-0010-0000-0600-00000A000000}" name="AGUINALDO EXENTO " totalsRowFunction="sum" dataDxfId="35" totalsRowDxfId="34" dataCellStyle="Moneda"/>
    <tableColumn id="11" xr3:uid="{00000000-0010-0000-0600-00000B000000}" name="AGUINALDO GRAVADO " totalsRowFunction="sum" dataDxfId="33" totalsRowDxfId="32" dataCellStyle="Moneda"/>
    <tableColumn id="12" xr3:uid="{00000000-0010-0000-0600-00000C000000}" name="AFP" totalsRowFunction="sum" dataDxfId="31" totalsRowDxfId="30" dataCellStyle="Moneda"/>
    <tableColumn id="13" xr3:uid="{00000000-0010-0000-0600-00000D000000}" name="ISSS" totalsRowFunction="sum" dataDxfId="29" totalsRowDxfId="28" dataCellStyle="Moneda"/>
    <tableColumn id="14" xr3:uid="{00000000-0010-0000-0600-00000E000000}" name="INPEP" totalsRowFunction="sum" dataDxfId="27" totalsRowDxfId="26" dataCellStyle="Moneda"/>
    <tableColumn id="15" xr3:uid="{00000000-0010-0000-0600-00000F000000}" name="IPSFA" totalsRowFunction="sum" dataDxfId="25" totalsRowDxfId="24" dataCellStyle="Moneda"/>
    <tableColumn id="16" xr3:uid="{00000000-0010-0000-0600-000010000000}" name="CEFAFA" totalsRowFunction="sum" dataDxfId="23" totalsRowDxfId="22" dataCellStyle="Moneda"/>
    <tableColumn id="17" xr3:uid="{00000000-0010-0000-0600-000011000000}" name="BIENESTAR MAGISTERIAL" dataDxfId="21" dataCellStyle="Moneda"/>
    <tableColumn id="18" xr3:uid="{00000000-0010-0000-0600-000012000000}" name="ISSS IVM " dataDxfId="20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9" dataDxfId="17" headerRowBorderDxfId="18" tableBorderDxfId="16" totalsRowBorderDxfId="15">
  <tableColumns count="3">
    <tableColumn id="1" xr3:uid="{00000000-0010-0000-0700-000001000000}" name="Columna1" dataDxfId="14"/>
    <tableColumn id="2" xr3:uid="{00000000-0010-0000-0700-000002000000}" name="ENERO" dataDxfId="13" dataCellStyle="Moneda"/>
    <tableColumn id="3" xr3:uid="{00000000-0010-0000-0700-000003000000}" name="SUMAS" dataDxfId="12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11" dataDxfId="9" headerRowBorderDxfId="10" tableBorderDxfId="8" totalsRowBorderDxfId="7">
  <autoFilter ref="H3:I6" xr:uid="{00000000-0009-0000-0100-000006000000}"/>
  <tableColumns count="2">
    <tableColumn id="1" xr3:uid="{00000000-0010-0000-0800-000001000000}" name="MANDAMIENTOS" dataDxfId="6"/>
    <tableColumn id="2" xr3:uid="{00000000-0010-0000-0800-000002000000}" name="IMPORTE" dataDxfId="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8492</v>
      </c>
      <c r="XFD3" t="s">
        <v>8492</v>
      </c>
    </row>
    <row r="4" spans="2:6 16384:16384" x14ac:dyDescent="0.25">
      <c r="B4" s="23" t="s">
        <v>2</v>
      </c>
      <c r="D4" s="46" t="s">
        <v>9014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XFD8" t="s">
        <v>8490</v>
      </c>
    </row>
    <row r="9" spans="2:6 16384:16384" x14ac:dyDescent="0.25">
      <c r="B9" s="23" t="s">
        <v>70</v>
      </c>
      <c r="D9" s="104" t="str">
        <f>IFERROR(IF(D19&lt;&gt;"",VLOOKUP(D19,Tabla4[#All],2,0),IF(#REF!&lt;&gt;0,VLOOKUP(#REF!,Tabla4[#All],2,0),0)),"")</f>
        <v>DROGUERIA PISA, S.A. DE C.V.</v>
      </c>
      <c r="XFD9" t="s">
        <v>9021</v>
      </c>
    </row>
    <row r="10" spans="2:6 16384:16384" x14ac:dyDescent="0.25">
      <c r="B10" s="23" t="s">
        <v>7</v>
      </c>
      <c r="D10" s="105">
        <v>0</v>
      </c>
      <c r="F10" s="2"/>
      <c r="XFD10" t="s">
        <v>9022</v>
      </c>
    </row>
    <row r="11" spans="2:6 16384:16384" x14ac:dyDescent="0.25">
      <c r="B11" s="23" t="s">
        <v>8</v>
      </c>
      <c r="D11" s="105">
        <v>0</v>
      </c>
      <c r="F11" s="2"/>
      <c r="XFD11" t="s">
        <v>9023</v>
      </c>
    </row>
    <row r="12" spans="2:6 16384:16384" x14ac:dyDescent="0.25">
      <c r="B12" s="23" t="s">
        <v>9</v>
      </c>
      <c r="D12" s="105">
        <v>0</v>
      </c>
      <c r="F12" s="2"/>
      <c r="XFD12" t="s">
        <v>9024</v>
      </c>
    </row>
    <row r="13" spans="2:6 16384:16384" x14ac:dyDescent="0.25">
      <c r="B13" s="23" t="s">
        <v>10</v>
      </c>
      <c r="D13" s="106"/>
      <c r="F13" s="15"/>
      <c r="XFD13" t="s">
        <v>9025</v>
      </c>
    </row>
    <row r="14" spans="2:6 16384:16384" x14ac:dyDescent="0.25">
      <c r="B14" s="23" t="s">
        <v>11</v>
      </c>
      <c r="D14" s="105">
        <v>0</v>
      </c>
      <c r="F14" s="2"/>
      <c r="XFD14" t="s">
        <v>9026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44" t="s">
        <v>1045</v>
      </c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4" priority="1"/>
    <cfRule type="duplicateValues" dxfId="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18"/>
  <sheetViews>
    <sheetView zoomScaleNormal="100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ht="15.75" thickBot="1" x14ac:dyDescent="0.3">
      <c r="T3" s="2"/>
      <c r="U3" s="2"/>
    </row>
    <row r="4" spans="1:21" ht="15.75" thickBot="1" x14ac:dyDescent="0.3">
      <c r="A4" s="127" t="s">
        <v>71</v>
      </c>
      <c r="B4" s="128"/>
      <c r="C4" s="128"/>
      <c r="D4" s="128"/>
      <c r="E4" s="128"/>
      <c r="F4" s="128"/>
      <c r="G4" s="129"/>
      <c r="H4" s="3">
        <f>+SUBTOTAL(9,Tabla1[C. EXENTAS])</f>
        <v>0</v>
      </c>
      <c r="I4" s="3">
        <f>+SUBTOTAL(9,Tabla1[I. EXENTAS])</f>
        <v>0</v>
      </c>
      <c r="J4" s="3">
        <f>+SUBTOTAL(9,Tabla1[IMPOR EX])</f>
        <v>0</v>
      </c>
      <c r="K4" s="3">
        <f>+SUBTOTAL(9,Tabla1[C. GRAVADA])</f>
        <v>0</v>
      </c>
      <c r="L4" s="3">
        <f>+SUBTOTAL(9,Tabla1[INTER GRAVA])</f>
        <v>0</v>
      </c>
      <c r="M4" s="3">
        <f>+SUBTOTAL(9,Tabla1[IMPOR BIENES])</f>
        <v>0</v>
      </c>
      <c r="N4" s="3">
        <f>+SUBTOTAL(9,Tabla1[IMPOR SERV])</f>
        <v>0</v>
      </c>
      <c r="O4" s="3">
        <f>+SUBTOTAL(9,Tabla1[IVA])</f>
        <v>0</v>
      </c>
      <c r="P4" s="3">
        <f>+SUBTOTAL(9,Tabla1[TOTAL C.])</f>
        <v>0</v>
      </c>
      <c r="Q4" s="3"/>
      <c r="R4" s="3">
        <f>+SUBTOTAL(9,Tabla1[ANEXO 3])</f>
        <v>0</v>
      </c>
      <c r="S4" s="3"/>
      <c r="T4" s="3">
        <f>+SUBTOTAL(9,Tabla1[PERCEPCIONES])</f>
        <v>0</v>
      </c>
      <c r="U4" s="2"/>
    </row>
    <row r="5" spans="1:21" x14ac:dyDescent="0.25">
      <c r="U5" s="2"/>
    </row>
    <row r="6" spans="1:21" x14ac:dyDescent="0.25">
      <c r="U6" s="2"/>
    </row>
    <row r="7" spans="1:21" x14ac:dyDescent="0.25">
      <c r="U7" s="2"/>
    </row>
    <row r="8" spans="1:21" x14ac:dyDescent="0.25">
      <c r="U8" s="2"/>
    </row>
    <row r="9" spans="1:21" x14ac:dyDescent="0.25"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115"/>
    </row>
    <row r="37" spans="21:21" x14ac:dyDescent="0.25">
      <c r="U37" s="115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1018" spans="1:20" s="42" customFormat="1" x14ac:dyDescent="0.25">
      <c r="A1018"/>
      <c r="B1018"/>
      <c r="C1018"/>
      <c r="D1018"/>
      <c r="E1018"/>
      <c r="F1018"/>
      <c r="G1018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/>
      <c r="S1018"/>
      <c r="T1018"/>
    </row>
  </sheetData>
  <dataConsolidate/>
  <mergeCells count="1">
    <mergeCell ref="A4:G4"/>
  </mergeCells>
  <phoneticPr fontId="8" type="noConversion"/>
  <conditionalFormatting sqref="E1:E1048576">
    <cfRule type="duplicateValues" dxfId="2" priority="21"/>
    <cfRule type="duplicateValues" dxfId="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x14ac:dyDescent="0.25">
      <c r="B4" s="23" t="s">
        <v>3</v>
      </c>
      <c r="D4" s="74" t="s">
        <v>1</v>
      </c>
      <c r="F4" s="2"/>
      <c r="XFD4" t="s">
        <v>8488</v>
      </c>
    </row>
    <row r="5" spans="1:9 16384:16384" x14ac:dyDescent="0.25">
      <c r="B5" s="23" t="s">
        <v>4</v>
      </c>
      <c r="D5" s="74" t="s">
        <v>0</v>
      </c>
      <c r="F5" s="2"/>
      <c r="XFD5" t="s">
        <v>8489</v>
      </c>
    </row>
    <row r="6" spans="1:9 16384:16384" x14ac:dyDescent="0.25">
      <c r="B6" s="24" t="s">
        <v>28</v>
      </c>
      <c r="D6" s="75" t="s">
        <v>9027</v>
      </c>
      <c r="F6" s="2"/>
      <c r="XFD6" t="s">
        <v>8491</v>
      </c>
    </row>
    <row r="7" spans="1:9 16384:16384" x14ac:dyDescent="0.25">
      <c r="B7" s="23" t="s">
        <v>27</v>
      </c>
      <c r="D7" s="75" t="s">
        <v>9028</v>
      </c>
      <c r="F7" s="2"/>
      <c r="XFD7" t="s">
        <v>8490</v>
      </c>
    </row>
    <row r="8" spans="1:9 16384:16384" ht="16.5" customHeight="1" x14ac:dyDescent="0.25">
      <c r="B8" s="23" t="s">
        <v>26</v>
      </c>
      <c r="D8" s="108"/>
      <c r="F8" s="33"/>
      <c r="XFD8" t="s">
        <v>9021</v>
      </c>
    </row>
    <row r="9" spans="1:9 16384:16384" ht="16.5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9" t="s">
        <v>8195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9024</v>
      </c>
    </row>
    <row r="12" spans="1:9 16384:16384" ht="16.5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2">
        <v>13.37</v>
      </c>
      <c r="F14" s="32"/>
    </row>
    <row r="15" spans="1:9 16384:16384" x14ac:dyDescent="0.25">
      <c r="B15" s="23" t="s">
        <v>22</v>
      </c>
      <c r="D15" s="113">
        <f>D14*0.13</f>
        <v>1.7381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15.108099999999999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ht="15.75" thickBot="1" x14ac:dyDescent="0.3">
      <c r="R3" s="15"/>
      <c r="S3" s="1"/>
    </row>
    <row r="4" spans="1:20" ht="15.75" thickBot="1" x14ac:dyDescent="0.3">
      <c r="A4" s="128"/>
      <c r="B4" s="128"/>
      <c r="C4" s="128"/>
      <c r="D4" s="128"/>
      <c r="E4" s="128"/>
      <c r="F4" s="128"/>
      <c r="G4" s="128"/>
      <c r="H4" s="128"/>
      <c r="I4" s="128"/>
      <c r="J4" s="129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58" spans="20:20" x14ac:dyDescent="0.25">
      <c r="T58" s="2"/>
    </row>
    <row r="59" spans="20:20" x14ac:dyDescent="0.25">
      <c r="T5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:J4"/>
  </mergeCells>
  <phoneticPr fontId="8" type="noConversion"/>
  <conditionalFormatting sqref="G1:G1048576">
    <cfRule type="duplicateValues" dxfId="0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H3" sqref="H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8329</v>
      </c>
      <c r="XFD2" t="s">
        <v>7944</v>
      </c>
    </row>
    <row r="3" spans="2:4 16384:16384" x14ac:dyDescent="0.25">
      <c r="B3" s="68" t="s">
        <v>2</v>
      </c>
      <c r="D3" s="7" t="s">
        <v>9332</v>
      </c>
      <c r="XFD3" t="s">
        <v>7981</v>
      </c>
    </row>
    <row r="4" spans="2:4 16384:16384" x14ac:dyDescent="0.25">
      <c r="B4" s="68" t="s">
        <v>3</v>
      </c>
      <c r="D4" s="74" t="s">
        <v>1</v>
      </c>
      <c r="XFD4" t="s">
        <v>8153</v>
      </c>
    </row>
    <row r="5" spans="2:4 16384:16384" ht="14.25" customHeight="1" x14ac:dyDescent="0.25">
      <c r="B5" s="69" t="s">
        <v>4</v>
      </c>
      <c r="D5" s="74" t="s">
        <v>9059</v>
      </c>
      <c r="XFD5" t="s">
        <v>8265</v>
      </c>
    </row>
    <row r="6" spans="2:4 16384:16384" ht="14.25" customHeight="1" x14ac:dyDescent="0.25">
      <c r="B6" s="70" t="s">
        <v>69</v>
      </c>
      <c r="D6" s="75" t="s">
        <v>9057</v>
      </c>
      <c r="XFD6" t="s">
        <v>8322</v>
      </c>
    </row>
    <row r="7" spans="2:4 16384:16384" ht="14.25" customHeight="1" x14ac:dyDescent="0.25">
      <c r="B7" s="70" t="s">
        <v>68</v>
      </c>
      <c r="D7" s="75" t="s">
        <v>9058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customHeight="1" x14ac:dyDescent="0.25">
      <c r="B12" s="68" t="s">
        <v>65</v>
      </c>
      <c r="D12" s="10">
        <v>0</v>
      </c>
      <c r="XFD12" t="s">
        <v>8328</v>
      </c>
    </row>
    <row r="13" spans="2:4 16384:16384" ht="14.25" customHeight="1" x14ac:dyDescent="0.25">
      <c r="B13" s="68" t="s">
        <v>64</v>
      </c>
      <c r="D13" s="5">
        <v>0</v>
      </c>
      <c r="XFD13" t="s">
        <v>8329</v>
      </c>
    </row>
    <row r="14" spans="2:4 16384:16384" ht="14.25" customHeight="1" x14ac:dyDescent="0.25">
      <c r="B14" s="68" t="s">
        <v>63</v>
      </c>
      <c r="D14" s="9">
        <v>0</v>
      </c>
      <c r="XFD14" t="s">
        <v>7944</v>
      </c>
    </row>
    <row r="15" spans="2:4 16384:16384" ht="14.25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11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3"/>
  <sheetViews>
    <sheetView topLeftCell="A2" workbookViewId="0">
      <selection activeCell="G3" sqref="G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7981</v>
      </c>
      <c r="B3" t="s">
        <v>9333</v>
      </c>
      <c r="C3" t="s">
        <v>1</v>
      </c>
      <c r="D3" t="s">
        <v>9059</v>
      </c>
      <c r="E3" t="s">
        <v>9057</v>
      </c>
      <c r="F3" t="s">
        <v>9058</v>
      </c>
      <c r="G3">
        <v>1010</v>
      </c>
      <c r="H3">
        <v>1010</v>
      </c>
      <c r="I3">
        <v>1010</v>
      </c>
      <c r="J3">
        <v>1010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64</v>
      </c>
      <c r="S3" s="2">
        <v>0</v>
      </c>
      <c r="T3" s="2">
        <v>0</v>
      </c>
      <c r="U3" s="2">
        <v>64</v>
      </c>
      <c r="V3" t="s">
        <v>55</v>
      </c>
    </row>
    <row r="4" spans="1:22" x14ac:dyDescent="0.25">
      <c r="A4" t="s">
        <v>7981</v>
      </c>
      <c r="B4" t="s">
        <v>9333</v>
      </c>
      <c r="C4" t="s">
        <v>1</v>
      </c>
      <c r="D4" t="s">
        <v>9059</v>
      </c>
      <c r="E4" t="s">
        <v>9057</v>
      </c>
      <c r="F4" t="s">
        <v>9058</v>
      </c>
      <c r="G4">
        <v>1009</v>
      </c>
      <c r="H4">
        <v>1009</v>
      </c>
      <c r="I4">
        <v>1009</v>
      </c>
      <c r="J4">
        <v>1009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32</v>
      </c>
      <c r="S4" s="2">
        <v>0</v>
      </c>
      <c r="T4" s="2">
        <v>0</v>
      </c>
      <c r="U4" s="2">
        <v>32</v>
      </c>
      <c r="V4" t="s">
        <v>55</v>
      </c>
    </row>
    <row r="5" spans="1:22" x14ac:dyDescent="0.25">
      <c r="A5" t="s">
        <v>7981</v>
      </c>
      <c r="B5" t="s">
        <v>9333</v>
      </c>
      <c r="C5" t="s">
        <v>1</v>
      </c>
      <c r="D5" t="s">
        <v>9059</v>
      </c>
      <c r="E5" t="s">
        <v>9057</v>
      </c>
      <c r="F5" t="s">
        <v>9058</v>
      </c>
      <c r="G5">
        <v>1008</v>
      </c>
      <c r="H5">
        <v>1008</v>
      </c>
      <c r="I5">
        <v>1008</v>
      </c>
      <c r="J5">
        <v>1008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25</v>
      </c>
      <c r="S5" s="2">
        <v>0</v>
      </c>
      <c r="T5" s="2">
        <v>0</v>
      </c>
      <c r="U5" s="2">
        <v>25</v>
      </c>
      <c r="V5" t="s">
        <v>55</v>
      </c>
    </row>
    <row r="6" spans="1:22" x14ac:dyDescent="0.25">
      <c r="A6" t="s">
        <v>7981</v>
      </c>
      <c r="B6" t="s">
        <v>9333</v>
      </c>
      <c r="C6" t="s">
        <v>1</v>
      </c>
      <c r="D6" t="s">
        <v>9059</v>
      </c>
      <c r="E6" t="s">
        <v>9057</v>
      </c>
      <c r="F6" t="s">
        <v>9058</v>
      </c>
      <c r="G6">
        <v>1003</v>
      </c>
      <c r="H6">
        <v>1003</v>
      </c>
      <c r="I6">
        <v>1003</v>
      </c>
      <c r="J6">
        <v>1003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50</v>
      </c>
      <c r="S6" s="2">
        <v>0</v>
      </c>
      <c r="T6" s="2">
        <v>0</v>
      </c>
      <c r="U6" s="2">
        <v>50</v>
      </c>
      <c r="V6" t="s">
        <v>55</v>
      </c>
    </row>
    <row r="7" spans="1:22" x14ac:dyDescent="0.25">
      <c r="A7" t="s">
        <v>7981</v>
      </c>
      <c r="B7" t="s">
        <v>9334</v>
      </c>
      <c r="C7" t="s">
        <v>1</v>
      </c>
      <c r="D7" t="s">
        <v>9059</v>
      </c>
      <c r="E7" t="s">
        <v>9057</v>
      </c>
      <c r="F7" t="s">
        <v>9058</v>
      </c>
      <c r="G7">
        <v>1001</v>
      </c>
      <c r="H7">
        <v>1001</v>
      </c>
      <c r="I7">
        <v>1001</v>
      </c>
      <c r="J7">
        <v>1001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25</v>
      </c>
      <c r="S7" s="2">
        <v>0</v>
      </c>
      <c r="T7" s="2">
        <v>0</v>
      </c>
      <c r="U7" s="2">
        <v>25</v>
      </c>
      <c r="V7" t="s">
        <v>55</v>
      </c>
    </row>
    <row r="8" spans="1:22" x14ac:dyDescent="0.25">
      <c r="A8" t="s">
        <v>7981</v>
      </c>
      <c r="B8" t="s">
        <v>9335</v>
      </c>
      <c r="C8" t="s">
        <v>1</v>
      </c>
      <c r="D8" t="s">
        <v>9059</v>
      </c>
      <c r="E8" t="s">
        <v>9057</v>
      </c>
      <c r="F8" t="s">
        <v>9058</v>
      </c>
      <c r="G8">
        <v>990</v>
      </c>
      <c r="H8">
        <v>990</v>
      </c>
      <c r="I8">
        <v>990</v>
      </c>
      <c r="J8">
        <v>990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25</v>
      </c>
      <c r="S8" s="2">
        <v>0</v>
      </c>
      <c r="T8" s="2">
        <v>0</v>
      </c>
      <c r="U8" s="2">
        <v>25</v>
      </c>
      <c r="V8" t="s">
        <v>55</v>
      </c>
    </row>
    <row r="9" spans="1:22" x14ac:dyDescent="0.25">
      <c r="A9" t="s">
        <v>7981</v>
      </c>
      <c r="B9" t="s">
        <v>9335</v>
      </c>
      <c r="C9" t="s">
        <v>1</v>
      </c>
      <c r="D9" t="s">
        <v>9059</v>
      </c>
      <c r="E9" t="s">
        <v>9057</v>
      </c>
      <c r="F9" t="s">
        <v>9058</v>
      </c>
      <c r="G9">
        <v>989</v>
      </c>
      <c r="H9">
        <v>989</v>
      </c>
      <c r="I9">
        <v>989</v>
      </c>
      <c r="J9">
        <v>989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t="s">
        <v>55</v>
      </c>
    </row>
    <row r="10" spans="1:22" x14ac:dyDescent="0.25">
      <c r="A10" t="s">
        <v>7981</v>
      </c>
      <c r="B10" t="s">
        <v>9335</v>
      </c>
      <c r="C10" t="s">
        <v>1</v>
      </c>
      <c r="D10" t="s">
        <v>9059</v>
      </c>
      <c r="E10" t="s">
        <v>9057</v>
      </c>
      <c r="F10" t="s">
        <v>9058</v>
      </c>
      <c r="G10">
        <v>988</v>
      </c>
      <c r="H10">
        <v>988</v>
      </c>
      <c r="I10">
        <v>988</v>
      </c>
      <c r="J10">
        <v>988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65</v>
      </c>
      <c r="S10" s="2">
        <v>0</v>
      </c>
      <c r="T10" s="2">
        <v>0</v>
      </c>
      <c r="U10" s="2">
        <v>65</v>
      </c>
      <c r="V10" t="s">
        <v>55</v>
      </c>
    </row>
    <row r="11" spans="1:22" x14ac:dyDescent="0.25">
      <c r="A11" t="s">
        <v>7981</v>
      </c>
      <c r="B11" t="s">
        <v>9335</v>
      </c>
      <c r="C11" t="s">
        <v>1</v>
      </c>
      <c r="D11" t="s">
        <v>9059</v>
      </c>
      <c r="E11" t="s">
        <v>9057</v>
      </c>
      <c r="F11" t="s">
        <v>9058</v>
      </c>
      <c r="G11">
        <v>986</v>
      </c>
      <c r="H11">
        <v>986</v>
      </c>
      <c r="I11">
        <v>986</v>
      </c>
      <c r="J11">
        <v>986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25</v>
      </c>
      <c r="S11" s="2">
        <v>0</v>
      </c>
      <c r="T11" s="2">
        <v>0</v>
      </c>
      <c r="U11" s="2">
        <v>25</v>
      </c>
      <c r="V11" t="s">
        <v>55</v>
      </c>
    </row>
    <row r="12" spans="1:22" x14ac:dyDescent="0.25">
      <c r="A12" t="s">
        <v>7944</v>
      </c>
      <c r="B12" t="s">
        <v>9336</v>
      </c>
      <c r="C12" t="s">
        <v>1</v>
      </c>
      <c r="D12" t="s">
        <v>9059</v>
      </c>
      <c r="E12" t="s">
        <v>9057</v>
      </c>
      <c r="F12" t="s">
        <v>9058</v>
      </c>
      <c r="G12">
        <v>981</v>
      </c>
      <c r="H12">
        <v>981</v>
      </c>
      <c r="I12">
        <v>981</v>
      </c>
      <c r="J12">
        <v>981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40</v>
      </c>
      <c r="S12" s="2">
        <v>0</v>
      </c>
      <c r="T12" s="2">
        <v>0</v>
      </c>
      <c r="U12" s="2">
        <v>40</v>
      </c>
      <c r="V12" t="s">
        <v>55</v>
      </c>
    </row>
    <row r="13" spans="1:22" x14ac:dyDescent="0.25">
      <c r="A13" t="s">
        <v>7944</v>
      </c>
      <c r="B13" t="s">
        <v>9336</v>
      </c>
      <c r="C13" t="s">
        <v>1</v>
      </c>
      <c r="D13" t="s">
        <v>9059</v>
      </c>
      <c r="E13" t="s">
        <v>9057</v>
      </c>
      <c r="F13" t="s">
        <v>9058</v>
      </c>
      <c r="G13">
        <v>980</v>
      </c>
      <c r="H13">
        <v>980</v>
      </c>
      <c r="I13">
        <v>980</v>
      </c>
      <c r="J13">
        <v>980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50</v>
      </c>
      <c r="S13" s="2">
        <v>0</v>
      </c>
      <c r="T13" s="2">
        <v>0</v>
      </c>
      <c r="U13" s="2">
        <v>50</v>
      </c>
      <c r="V13" t="s">
        <v>55</v>
      </c>
    </row>
    <row r="14" spans="1:22" x14ac:dyDescent="0.25">
      <c r="A14" t="s">
        <v>7944</v>
      </c>
      <c r="B14" t="s">
        <v>9336</v>
      </c>
      <c r="C14" t="s">
        <v>1</v>
      </c>
      <c r="D14" t="s">
        <v>9059</v>
      </c>
      <c r="E14" t="s">
        <v>9057</v>
      </c>
      <c r="F14" t="s">
        <v>9058</v>
      </c>
      <c r="G14">
        <v>979</v>
      </c>
      <c r="H14">
        <v>979</v>
      </c>
      <c r="I14">
        <v>979</v>
      </c>
      <c r="J14">
        <v>979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32</v>
      </c>
      <c r="S14" s="2">
        <v>0</v>
      </c>
      <c r="T14" s="2">
        <v>0</v>
      </c>
      <c r="U14" s="2">
        <v>32</v>
      </c>
      <c r="V14" t="s">
        <v>55</v>
      </c>
    </row>
    <row r="15" spans="1:22" x14ac:dyDescent="0.25">
      <c r="A15" t="s">
        <v>7944</v>
      </c>
      <c r="B15" t="s">
        <v>9336</v>
      </c>
      <c r="C15" t="s">
        <v>1</v>
      </c>
      <c r="D15" t="s">
        <v>9059</v>
      </c>
      <c r="E15" t="s">
        <v>9057</v>
      </c>
      <c r="F15" t="s">
        <v>9058</v>
      </c>
      <c r="G15">
        <v>978</v>
      </c>
      <c r="H15">
        <v>978</v>
      </c>
      <c r="I15">
        <v>978</v>
      </c>
      <c r="J15">
        <v>978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25</v>
      </c>
      <c r="S15" s="2">
        <v>0</v>
      </c>
      <c r="T15" s="2">
        <v>0</v>
      </c>
      <c r="U15" s="2">
        <v>25</v>
      </c>
      <c r="V15" t="s">
        <v>55</v>
      </c>
    </row>
    <row r="16" spans="1:22" x14ac:dyDescent="0.25">
      <c r="A16" t="s">
        <v>7944</v>
      </c>
      <c r="B16" t="s">
        <v>9336</v>
      </c>
      <c r="C16" t="s">
        <v>1</v>
      </c>
      <c r="D16" t="s">
        <v>9059</v>
      </c>
      <c r="E16" t="s">
        <v>9057</v>
      </c>
      <c r="F16" t="s">
        <v>9058</v>
      </c>
      <c r="G16">
        <v>977</v>
      </c>
      <c r="H16">
        <v>977</v>
      </c>
      <c r="I16">
        <v>977</v>
      </c>
      <c r="J16">
        <v>977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85</v>
      </c>
      <c r="S16" s="2">
        <v>0</v>
      </c>
      <c r="T16" s="2">
        <v>0</v>
      </c>
      <c r="U16" s="2">
        <v>85</v>
      </c>
      <c r="V16" t="s">
        <v>55</v>
      </c>
    </row>
    <row r="17" spans="1:22" x14ac:dyDescent="0.25">
      <c r="A17" t="s">
        <v>7944</v>
      </c>
      <c r="B17" t="s">
        <v>9336</v>
      </c>
      <c r="C17" t="s">
        <v>1</v>
      </c>
      <c r="D17" t="s">
        <v>9059</v>
      </c>
      <c r="E17" t="s">
        <v>9057</v>
      </c>
      <c r="F17" t="s">
        <v>9058</v>
      </c>
      <c r="G17">
        <v>976</v>
      </c>
      <c r="H17">
        <v>976</v>
      </c>
      <c r="I17">
        <v>976</v>
      </c>
      <c r="J17">
        <v>976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94</v>
      </c>
      <c r="S17" s="2">
        <v>0</v>
      </c>
      <c r="T17" s="2">
        <v>0</v>
      </c>
      <c r="U17" s="2">
        <v>94</v>
      </c>
      <c r="V17" t="s">
        <v>55</v>
      </c>
    </row>
    <row r="18" spans="1:22" x14ac:dyDescent="0.25">
      <c r="A18" t="s">
        <v>7944</v>
      </c>
      <c r="B18" t="s">
        <v>9336</v>
      </c>
      <c r="C18" t="s">
        <v>1</v>
      </c>
      <c r="D18" t="s">
        <v>9059</v>
      </c>
      <c r="E18" t="s">
        <v>9057</v>
      </c>
      <c r="F18" t="s">
        <v>9058</v>
      </c>
      <c r="G18">
        <v>975</v>
      </c>
      <c r="H18">
        <v>975</v>
      </c>
      <c r="I18">
        <v>975</v>
      </c>
      <c r="J18">
        <v>975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138</v>
      </c>
      <c r="S18" s="2">
        <v>0</v>
      </c>
      <c r="T18" s="2">
        <v>0</v>
      </c>
      <c r="U18" s="2">
        <v>138</v>
      </c>
      <c r="V18" t="s">
        <v>55</v>
      </c>
    </row>
    <row r="19" spans="1:22" x14ac:dyDescent="0.25">
      <c r="A19" t="s">
        <v>7944</v>
      </c>
      <c r="B19" t="s">
        <v>9336</v>
      </c>
      <c r="C19" t="s">
        <v>1</v>
      </c>
      <c r="D19" t="s">
        <v>9059</v>
      </c>
      <c r="E19" t="s">
        <v>9057</v>
      </c>
      <c r="F19" t="s">
        <v>9058</v>
      </c>
      <c r="G19">
        <v>974</v>
      </c>
      <c r="H19">
        <v>974</v>
      </c>
      <c r="I19">
        <v>974</v>
      </c>
      <c r="J19">
        <v>974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56</v>
      </c>
      <c r="S19" s="2">
        <v>0</v>
      </c>
      <c r="T19" s="2">
        <v>0</v>
      </c>
      <c r="U19" s="2">
        <v>56</v>
      </c>
      <c r="V19" t="s">
        <v>55</v>
      </c>
    </row>
    <row r="20" spans="1:22" x14ac:dyDescent="0.25">
      <c r="A20" t="s">
        <v>7944</v>
      </c>
      <c r="B20" t="s">
        <v>9336</v>
      </c>
      <c r="C20" t="s">
        <v>1</v>
      </c>
      <c r="D20" t="s">
        <v>9059</v>
      </c>
      <c r="E20" t="s">
        <v>9057</v>
      </c>
      <c r="F20" t="s">
        <v>9058</v>
      </c>
      <c r="G20">
        <v>973</v>
      </c>
      <c r="H20">
        <v>973</v>
      </c>
      <c r="I20">
        <v>973</v>
      </c>
      <c r="J20">
        <v>973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t="s">
        <v>55</v>
      </c>
    </row>
    <row r="21" spans="1:22" x14ac:dyDescent="0.25">
      <c r="A21" t="s">
        <v>7944</v>
      </c>
      <c r="B21" t="s">
        <v>9336</v>
      </c>
      <c r="C21" t="s">
        <v>1</v>
      </c>
      <c r="D21" t="s">
        <v>9059</v>
      </c>
      <c r="E21" t="s">
        <v>9057</v>
      </c>
      <c r="F21" t="s">
        <v>9058</v>
      </c>
      <c r="G21">
        <v>972</v>
      </c>
      <c r="H21">
        <v>972</v>
      </c>
      <c r="I21">
        <v>972</v>
      </c>
      <c r="J21">
        <v>972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55</v>
      </c>
      <c r="S21" s="2">
        <v>0</v>
      </c>
      <c r="T21" s="2">
        <v>0</v>
      </c>
      <c r="U21" s="2">
        <v>55</v>
      </c>
      <c r="V21" t="s">
        <v>55</v>
      </c>
    </row>
    <row r="22" spans="1:22" x14ac:dyDescent="0.25">
      <c r="A22" t="s">
        <v>7944</v>
      </c>
      <c r="B22" t="s">
        <v>9336</v>
      </c>
      <c r="C22" t="s">
        <v>1</v>
      </c>
      <c r="D22" t="s">
        <v>9059</v>
      </c>
      <c r="E22" t="s">
        <v>9057</v>
      </c>
      <c r="F22" t="s">
        <v>9058</v>
      </c>
      <c r="G22">
        <v>971</v>
      </c>
      <c r="H22">
        <v>971</v>
      </c>
      <c r="I22">
        <v>971</v>
      </c>
      <c r="J22">
        <v>971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50</v>
      </c>
      <c r="S22" s="2">
        <v>0</v>
      </c>
      <c r="T22" s="2">
        <v>0</v>
      </c>
      <c r="U22" s="2">
        <v>50</v>
      </c>
      <c r="V22" t="s">
        <v>55</v>
      </c>
    </row>
    <row r="23" spans="1:22" x14ac:dyDescent="0.25">
      <c r="A23" t="s">
        <v>7944</v>
      </c>
      <c r="B23" t="s">
        <v>9336</v>
      </c>
      <c r="C23" t="s">
        <v>1</v>
      </c>
      <c r="D23" t="s">
        <v>9059</v>
      </c>
      <c r="E23" t="s">
        <v>9057</v>
      </c>
      <c r="F23" t="s">
        <v>9058</v>
      </c>
      <c r="G23">
        <v>970</v>
      </c>
      <c r="H23">
        <v>970</v>
      </c>
      <c r="I23">
        <v>970</v>
      </c>
      <c r="J23">
        <v>970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55</v>
      </c>
      <c r="S23" s="2">
        <v>0</v>
      </c>
      <c r="T23" s="2">
        <v>0</v>
      </c>
      <c r="U23" s="2">
        <v>55</v>
      </c>
      <c r="V23" t="s">
        <v>55</v>
      </c>
    </row>
    <row r="24" spans="1:22" x14ac:dyDescent="0.25">
      <c r="A24" t="s">
        <v>7944</v>
      </c>
      <c r="B24" t="s">
        <v>9336</v>
      </c>
      <c r="C24" t="s">
        <v>1</v>
      </c>
      <c r="D24" t="s">
        <v>9059</v>
      </c>
      <c r="E24" t="s">
        <v>9057</v>
      </c>
      <c r="F24" t="s">
        <v>9058</v>
      </c>
      <c r="G24">
        <v>969</v>
      </c>
      <c r="H24">
        <v>969</v>
      </c>
      <c r="I24">
        <v>969</v>
      </c>
      <c r="J24">
        <v>969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50</v>
      </c>
      <c r="S24" s="2">
        <v>0</v>
      </c>
      <c r="T24" s="2">
        <v>0</v>
      </c>
      <c r="U24" s="2">
        <v>50</v>
      </c>
      <c r="V24" t="s">
        <v>55</v>
      </c>
    </row>
    <row r="25" spans="1:22" x14ac:dyDescent="0.25">
      <c r="A25" t="s">
        <v>7944</v>
      </c>
      <c r="B25" t="s">
        <v>9336</v>
      </c>
      <c r="C25" t="s">
        <v>1</v>
      </c>
      <c r="D25" t="s">
        <v>9059</v>
      </c>
      <c r="E25" t="s">
        <v>9057</v>
      </c>
      <c r="F25" t="s">
        <v>9058</v>
      </c>
      <c r="G25">
        <v>968</v>
      </c>
      <c r="H25">
        <v>968</v>
      </c>
      <c r="I25">
        <v>968</v>
      </c>
      <c r="J25">
        <v>968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110</v>
      </c>
      <c r="S25" s="2">
        <v>0</v>
      </c>
      <c r="T25" s="2">
        <v>0</v>
      </c>
      <c r="U25" s="2">
        <v>110</v>
      </c>
      <c r="V25" t="s">
        <v>55</v>
      </c>
    </row>
    <row r="26" spans="1:22" x14ac:dyDescent="0.25">
      <c r="A26" t="s">
        <v>7944</v>
      </c>
      <c r="B26" t="s">
        <v>9336</v>
      </c>
      <c r="C26" t="s">
        <v>1</v>
      </c>
      <c r="D26" t="s">
        <v>9059</v>
      </c>
      <c r="E26" t="s">
        <v>9057</v>
      </c>
      <c r="F26" t="s">
        <v>9058</v>
      </c>
      <c r="G26">
        <v>967</v>
      </c>
      <c r="H26">
        <v>967</v>
      </c>
      <c r="I26">
        <v>967</v>
      </c>
      <c r="J26">
        <v>967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110</v>
      </c>
      <c r="S26" s="2">
        <v>0</v>
      </c>
      <c r="T26" s="2">
        <v>0</v>
      </c>
      <c r="U26" s="2">
        <v>110</v>
      </c>
      <c r="V26" t="s">
        <v>55</v>
      </c>
    </row>
    <row r="27" spans="1:22" x14ac:dyDescent="0.25">
      <c r="A27" t="s">
        <v>7944</v>
      </c>
      <c r="B27" t="s">
        <v>9336</v>
      </c>
      <c r="C27" t="s">
        <v>1</v>
      </c>
      <c r="D27" t="s">
        <v>9059</v>
      </c>
      <c r="E27" t="s">
        <v>9057</v>
      </c>
      <c r="F27" t="s">
        <v>9058</v>
      </c>
      <c r="G27">
        <v>966</v>
      </c>
      <c r="H27">
        <v>966</v>
      </c>
      <c r="I27">
        <v>966</v>
      </c>
      <c r="J27">
        <v>966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50</v>
      </c>
      <c r="S27" s="2">
        <v>0</v>
      </c>
      <c r="T27" s="2">
        <v>0</v>
      </c>
      <c r="U27" s="2">
        <v>50</v>
      </c>
      <c r="V27" t="s">
        <v>55</v>
      </c>
    </row>
    <row r="28" spans="1:22" x14ac:dyDescent="0.25">
      <c r="A28" t="s">
        <v>7944</v>
      </c>
      <c r="B28" t="s">
        <v>9336</v>
      </c>
      <c r="C28" t="s">
        <v>1</v>
      </c>
      <c r="D28" t="s">
        <v>9059</v>
      </c>
      <c r="E28" t="s">
        <v>9057</v>
      </c>
      <c r="F28" t="s">
        <v>9058</v>
      </c>
      <c r="G28">
        <v>965</v>
      </c>
      <c r="H28">
        <v>965</v>
      </c>
      <c r="I28">
        <v>965</v>
      </c>
      <c r="J28">
        <v>965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32</v>
      </c>
      <c r="S28" s="2">
        <v>0</v>
      </c>
      <c r="T28" s="2">
        <v>0</v>
      </c>
      <c r="U28" s="2">
        <v>32</v>
      </c>
      <c r="V28" t="s">
        <v>55</v>
      </c>
    </row>
    <row r="29" spans="1:22" x14ac:dyDescent="0.25">
      <c r="A29" t="s">
        <v>7944</v>
      </c>
      <c r="B29" t="s">
        <v>9336</v>
      </c>
      <c r="C29" t="s">
        <v>1</v>
      </c>
      <c r="D29" t="s">
        <v>9059</v>
      </c>
      <c r="E29" t="s">
        <v>9057</v>
      </c>
      <c r="F29" t="s">
        <v>9058</v>
      </c>
      <c r="G29">
        <v>964</v>
      </c>
      <c r="H29">
        <v>964</v>
      </c>
      <c r="I29">
        <v>964</v>
      </c>
      <c r="J29">
        <v>964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85</v>
      </c>
      <c r="S29" s="2">
        <v>0</v>
      </c>
      <c r="T29" s="2">
        <v>0</v>
      </c>
      <c r="U29" s="2">
        <v>85</v>
      </c>
      <c r="V29" t="s">
        <v>55</v>
      </c>
    </row>
    <row r="30" spans="1:22" x14ac:dyDescent="0.25">
      <c r="A30" t="s">
        <v>7944</v>
      </c>
      <c r="B30" t="s">
        <v>9336</v>
      </c>
      <c r="C30" t="s">
        <v>1</v>
      </c>
      <c r="D30" t="s">
        <v>9059</v>
      </c>
      <c r="E30" t="s">
        <v>9057</v>
      </c>
      <c r="F30" t="s">
        <v>9058</v>
      </c>
      <c r="G30">
        <v>963</v>
      </c>
      <c r="H30">
        <v>963</v>
      </c>
      <c r="I30">
        <v>963</v>
      </c>
      <c r="J30">
        <v>963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55</v>
      </c>
      <c r="S30" s="2">
        <v>0</v>
      </c>
      <c r="T30" s="2">
        <v>0</v>
      </c>
      <c r="U30" s="2">
        <v>55</v>
      </c>
      <c r="V30" t="s">
        <v>55</v>
      </c>
    </row>
    <row r="31" spans="1:22" x14ac:dyDescent="0.25">
      <c r="A31" t="s">
        <v>7944</v>
      </c>
      <c r="B31" t="s">
        <v>9337</v>
      </c>
      <c r="C31" t="s">
        <v>1</v>
      </c>
      <c r="D31" t="s">
        <v>9059</v>
      </c>
      <c r="E31" t="s">
        <v>9057</v>
      </c>
      <c r="F31" t="s">
        <v>9058</v>
      </c>
      <c r="G31">
        <v>962</v>
      </c>
      <c r="H31">
        <v>962</v>
      </c>
      <c r="I31">
        <v>962</v>
      </c>
      <c r="J31">
        <v>962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70</v>
      </c>
      <c r="S31" s="2">
        <v>0</v>
      </c>
      <c r="T31" s="2">
        <v>0</v>
      </c>
      <c r="U31" s="2">
        <v>70</v>
      </c>
      <c r="V31" t="s">
        <v>55</v>
      </c>
    </row>
    <row r="32" spans="1:22" x14ac:dyDescent="0.25">
      <c r="A32" t="s">
        <v>7944</v>
      </c>
      <c r="B32" t="s">
        <v>9337</v>
      </c>
      <c r="C32" t="s">
        <v>1</v>
      </c>
      <c r="D32" t="s">
        <v>9059</v>
      </c>
      <c r="E32" t="s">
        <v>9057</v>
      </c>
      <c r="F32" t="s">
        <v>9058</v>
      </c>
      <c r="G32">
        <v>961</v>
      </c>
      <c r="H32">
        <v>961</v>
      </c>
      <c r="I32">
        <v>961</v>
      </c>
      <c r="J32">
        <v>961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25</v>
      </c>
      <c r="S32" s="2">
        <v>0</v>
      </c>
      <c r="T32" s="2">
        <v>0</v>
      </c>
      <c r="U32" s="2">
        <v>25</v>
      </c>
      <c r="V32" t="s">
        <v>55</v>
      </c>
    </row>
    <row r="33" spans="1:22" x14ac:dyDescent="0.25">
      <c r="A33" t="s">
        <v>7944</v>
      </c>
      <c r="B33" t="s">
        <v>9337</v>
      </c>
      <c r="C33" t="s">
        <v>1</v>
      </c>
      <c r="D33" t="s">
        <v>9059</v>
      </c>
      <c r="E33" t="s">
        <v>9057</v>
      </c>
      <c r="F33" t="s">
        <v>9058</v>
      </c>
      <c r="G33">
        <v>960</v>
      </c>
      <c r="H33">
        <v>960</v>
      </c>
      <c r="I33">
        <v>960</v>
      </c>
      <c r="J33">
        <v>960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25</v>
      </c>
      <c r="S33" s="2">
        <v>0</v>
      </c>
      <c r="T33" s="2">
        <v>0</v>
      </c>
      <c r="U33" s="2">
        <v>25</v>
      </c>
      <c r="V33" t="s">
        <v>55</v>
      </c>
    </row>
    <row r="34" spans="1:22" x14ac:dyDescent="0.25">
      <c r="A34" t="s">
        <v>7944</v>
      </c>
      <c r="B34" t="s">
        <v>9337</v>
      </c>
      <c r="C34" t="s">
        <v>1</v>
      </c>
      <c r="D34" t="s">
        <v>9059</v>
      </c>
      <c r="E34" t="s">
        <v>9057</v>
      </c>
      <c r="F34" t="s">
        <v>9058</v>
      </c>
      <c r="G34">
        <v>959</v>
      </c>
      <c r="H34">
        <v>959</v>
      </c>
      <c r="I34">
        <v>959</v>
      </c>
      <c r="J34">
        <v>959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25</v>
      </c>
      <c r="S34" s="2">
        <v>0</v>
      </c>
      <c r="T34" s="2">
        <v>0</v>
      </c>
      <c r="U34" s="2">
        <v>25</v>
      </c>
      <c r="V34" t="s">
        <v>55</v>
      </c>
    </row>
    <row r="35" spans="1:22" x14ac:dyDescent="0.25">
      <c r="A35" t="s">
        <v>7944</v>
      </c>
      <c r="B35" t="s">
        <v>9337</v>
      </c>
      <c r="C35" t="s">
        <v>1</v>
      </c>
      <c r="D35" t="s">
        <v>9059</v>
      </c>
      <c r="E35" t="s">
        <v>9057</v>
      </c>
      <c r="F35" t="s">
        <v>9058</v>
      </c>
      <c r="G35">
        <v>958</v>
      </c>
      <c r="H35">
        <v>958</v>
      </c>
      <c r="I35">
        <v>958</v>
      </c>
      <c r="J35">
        <v>958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25</v>
      </c>
      <c r="S35" s="2">
        <v>0</v>
      </c>
      <c r="T35" s="2">
        <v>0</v>
      </c>
      <c r="U35" s="2">
        <v>25</v>
      </c>
      <c r="V35" t="s">
        <v>55</v>
      </c>
    </row>
    <row r="36" spans="1:22" x14ac:dyDescent="0.25">
      <c r="A36" t="s">
        <v>7944</v>
      </c>
      <c r="B36" t="s">
        <v>9337</v>
      </c>
      <c r="C36" t="s">
        <v>1</v>
      </c>
      <c r="D36" t="s">
        <v>9059</v>
      </c>
      <c r="E36" t="s">
        <v>9057</v>
      </c>
      <c r="F36" t="s">
        <v>9058</v>
      </c>
      <c r="G36">
        <v>957</v>
      </c>
      <c r="H36">
        <v>957</v>
      </c>
      <c r="I36">
        <v>957</v>
      </c>
      <c r="J36">
        <v>957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25</v>
      </c>
      <c r="S36" s="2">
        <v>0</v>
      </c>
      <c r="T36" s="2">
        <v>0</v>
      </c>
      <c r="U36" s="2">
        <v>25</v>
      </c>
      <c r="V36" t="s">
        <v>55</v>
      </c>
    </row>
    <row r="37" spans="1:22" x14ac:dyDescent="0.25">
      <c r="A37" t="s">
        <v>7944</v>
      </c>
      <c r="B37" t="s">
        <v>9337</v>
      </c>
      <c r="C37" t="s">
        <v>1</v>
      </c>
      <c r="D37" t="s">
        <v>9059</v>
      </c>
      <c r="E37" t="s">
        <v>9057</v>
      </c>
      <c r="F37" t="s">
        <v>9058</v>
      </c>
      <c r="G37">
        <v>956</v>
      </c>
      <c r="H37">
        <v>956</v>
      </c>
      <c r="I37">
        <v>956</v>
      </c>
      <c r="J37">
        <v>956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50</v>
      </c>
      <c r="S37" s="2">
        <v>0</v>
      </c>
      <c r="T37" s="2">
        <v>0</v>
      </c>
      <c r="U37" s="2">
        <v>50</v>
      </c>
      <c r="V37" t="s">
        <v>55</v>
      </c>
    </row>
    <row r="38" spans="1:22" x14ac:dyDescent="0.25">
      <c r="A38" t="s">
        <v>7944</v>
      </c>
      <c r="B38" t="s">
        <v>9337</v>
      </c>
      <c r="C38" t="s">
        <v>1</v>
      </c>
      <c r="D38" t="s">
        <v>9059</v>
      </c>
      <c r="E38" t="s">
        <v>9057</v>
      </c>
      <c r="F38" t="s">
        <v>9058</v>
      </c>
      <c r="G38">
        <v>955</v>
      </c>
      <c r="H38">
        <v>955</v>
      </c>
      <c r="I38">
        <v>955</v>
      </c>
      <c r="J38">
        <v>955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55</v>
      </c>
      <c r="S38" s="2">
        <v>0</v>
      </c>
      <c r="T38" s="2">
        <v>0</v>
      </c>
      <c r="U38" s="2">
        <v>55</v>
      </c>
      <c r="V38" t="s">
        <v>55</v>
      </c>
    </row>
    <row r="39" spans="1:22" x14ac:dyDescent="0.25">
      <c r="A39" t="s">
        <v>7944</v>
      </c>
      <c r="B39" t="s">
        <v>9337</v>
      </c>
      <c r="C39" t="s">
        <v>1</v>
      </c>
      <c r="D39" t="s">
        <v>9059</v>
      </c>
      <c r="E39" t="s">
        <v>9057</v>
      </c>
      <c r="F39" t="s">
        <v>9058</v>
      </c>
      <c r="G39">
        <v>954</v>
      </c>
      <c r="H39">
        <v>954</v>
      </c>
      <c r="I39">
        <v>954</v>
      </c>
      <c r="J39">
        <v>954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55</v>
      </c>
      <c r="S39" s="2">
        <v>0</v>
      </c>
      <c r="T39" s="2">
        <v>0</v>
      </c>
      <c r="U39" s="2">
        <v>55</v>
      </c>
      <c r="V39" t="s">
        <v>55</v>
      </c>
    </row>
    <row r="40" spans="1:22" x14ac:dyDescent="0.25">
      <c r="A40" t="s">
        <v>7944</v>
      </c>
      <c r="B40" t="s">
        <v>9338</v>
      </c>
      <c r="C40" t="s">
        <v>1</v>
      </c>
      <c r="D40" t="s">
        <v>9059</v>
      </c>
      <c r="E40" t="s">
        <v>9057</v>
      </c>
      <c r="F40" t="s">
        <v>9058</v>
      </c>
      <c r="G40">
        <v>953</v>
      </c>
      <c r="H40">
        <v>953</v>
      </c>
      <c r="I40">
        <v>953</v>
      </c>
      <c r="J40">
        <v>953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50</v>
      </c>
      <c r="S40" s="2">
        <v>0</v>
      </c>
      <c r="T40" s="2">
        <v>0</v>
      </c>
      <c r="U40" s="2">
        <v>50</v>
      </c>
      <c r="V40" t="s">
        <v>55</v>
      </c>
    </row>
    <row r="41" spans="1:22" x14ac:dyDescent="0.25">
      <c r="A41" t="s">
        <v>7944</v>
      </c>
      <c r="B41" t="s">
        <v>9338</v>
      </c>
      <c r="C41" t="s">
        <v>1</v>
      </c>
      <c r="D41" t="s">
        <v>9059</v>
      </c>
      <c r="E41" t="s">
        <v>9057</v>
      </c>
      <c r="F41" t="s">
        <v>9058</v>
      </c>
      <c r="G41">
        <v>952</v>
      </c>
      <c r="H41">
        <v>952</v>
      </c>
      <c r="I41">
        <v>952</v>
      </c>
      <c r="J41">
        <v>952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25</v>
      </c>
      <c r="S41" s="2">
        <v>0</v>
      </c>
      <c r="T41" s="2">
        <v>0</v>
      </c>
      <c r="U41" s="2">
        <v>25</v>
      </c>
      <c r="V41" t="s">
        <v>55</v>
      </c>
    </row>
    <row r="42" spans="1:22" x14ac:dyDescent="0.25">
      <c r="A42" t="s">
        <v>7944</v>
      </c>
      <c r="B42" t="s">
        <v>9338</v>
      </c>
      <c r="C42" t="s">
        <v>1</v>
      </c>
      <c r="D42" t="s">
        <v>9059</v>
      </c>
      <c r="E42" t="s">
        <v>9057</v>
      </c>
      <c r="F42" t="s">
        <v>9058</v>
      </c>
      <c r="G42">
        <v>951</v>
      </c>
      <c r="H42">
        <v>951</v>
      </c>
      <c r="I42">
        <v>951</v>
      </c>
      <c r="J42">
        <v>951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t="s">
        <v>55</v>
      </c>
    </row>
    <row r="43" spans="1:22" x14ac:dyDescent="0.25">
      <c r="A43" t="s">
        <v>7944</v>
      </c>
      <c r="B43" t="s">
        <v>9338</v>
      </c>
      <c r="C43" t="s">
        <v>1</v>
      </c>
      <c r="D43" t="s">
        <v>9059</v>
      </c>
      <c r="E43" t="s">
        <v>9057</v>
      </c>
      <c r="F43" t="s">
        <v>9058</v>
      </c>
      <c r="G43">
        <v>950</v>
      </c>
      <c r="H43">
        <v>950</v>
      </c>
      <c r="I43">
        <v>950</v>
      </c>
      <c r="J43">
        <v>950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25</v>
      </c>
      <c r="S43" s="2">
        <v>0</v>
      </c>
      <c r="T43" s="2">
        <v>0</v>
      </c>
      <c r="U43" s="2">
        <v>25</v>
      </c>
      <c r="V43" t="s">
        <v>55</v>
      </c>
    </row>
    <row r="44" spans="1:22" x14ac:dyDescent="0.25">
      <c r="A44" t="s">
        <v>7944</v>
      </c>
      <c r="B44" t="s">
        <v>9338</v>
      </c>
      <c r="C44" t="s">
        <v>1</v>
      </c>
      <c r="D44" t="s">
        <v>9059</v>
      </c>
      <c r="E44" t="s">
        <v>9057</v>
      </c>
      <c r="F44" t="s">
        <v>9058</v>
      </c>
      <c r="G44">
        <v>949</v>
      </c>
      <c r="H44">
        <v>949</v>
      </c>
      <c r="I44">
        <v>949</v>
      </c>
      <c r="J44">
        <v>949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50</v>
      </c>
      <c r="S44" s="2">
        <v>0</v>
      </c>
      <c r="T44" s="2">
        <v>0</v>
      </c>
      <c r="U44" s="2">
        <v>50</v>
      </c>
      <c r="V44" t="s">
        <v>55</v>
      </c>
    </row>
    <row r="45" spans="1:22" x14ac:dyDescent="0.25">
      <c r="A45" t="s">
        <v>7944</v>
      </c>
      <c r="B45" t="s">
        <v>9338</v>
      </c>
      <c r="C45" t="s">
        <v>1</v>
      </c>
      <c r="D45" t="s">
        <v>9059</v>
      </c>
      <c r="E45" t="s">
        <v>9057</v>
      </c>
      <c r="F45" t="s">
        <v>9058</v>
      </c>
      <c r="G45">
        <v>948</v>
      </c>
      <c r="H45">
        <v>948</v>
      </c>
      <c r="I45">
        <v>948</v>
      </c>
      <c r="J45">
        <v>948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25</v>
      </c>
      <c r="S45" s="2">
        <v>0</v>
      </c>
      <c r="T45" s="2">
        <v>0</v>
      </c>
      <c r="U45" s="2">
        <v>25</v>
      </c>
      <c r="V45" t="s">
        <v>55</v>
      </c>
    </row>
    <row r="46" spans="1:22" x14ac:dyDescent="0.25">
      <c r="A46" t="s">
        <v>7944</v>
      </c>
      <c r="B46" t="s">
        <v>9338</v>
      </c>
      <c r="C46" t="s">
        <v>1</v>
      </c>
      <c r="D46" t="s">
        <v>9059</v>
      </c>
      <c r="E46" t="s">
        <v>9057</v>
      </c>
      <c r="F46" t="s">
        <v>9058</v>
      </c>
      <c r="G46">
        <v>947</v>
      </c>
      <c r="H46">
        <v>947</v>
      </c>
      <c r="I46">
        <v>947</v>
      </c>
      <c r="J46">
        <v>947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55</v>
      </c>
      <c r="S46" s="2">
        <v>0</v>
      </c>
      <c r="T46" s="2">
        <v>0</v>
      </c>
      <c r="U46" s="2">
        <v>55</v>
      </c>
      <c r="V46" t="s">
        <v>55</v>
      </c>
    </row>
    <row r="47" spans="1:22" x14ac:dyDescent="0.25">
      <c r="A47" t="s">
        <v>7944</v>
      </c>
      <c r="B47" t="s">
        <v>9338</v>
      </c>
      <c r="C47" t="s">
        <v>1</v>
      </c>
      <c r="D47" t="s">
        <v>9059</v>
      </c>
      <c r="E47" t="s">
        <v>9057</v>
      </c>
      <c r="F47" t="s">
        <v>9058</v>
      </c>
      <c r="G47">
        <v>946</v>
      </c>
      <c r="H47">
        <v>946</v>
      </c>
      <c r="I47">
        <v>946</v>
      </c>
      <c r="J47">
        <v>946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30</v>
      </c>
      <c r="S47" s="2">
        <v>0</v>
      </c>
      <c r="T47" s="2">
        <v>0</v>
      </c>
      <c r="U47" s="2">
        <v>30</v>
      </c>
      <c r="V47" t="s">
        <v>55</v>
      </c>
    </row>
    <row r="48" spans="1:22" x14ac:dyDescent="0.25">
      <c r="A48" t="s">
        <v>7944</v>
      </c>
      <c r="B48" t="s">
        <v>9338</v>
      </c>
      <c r="C48" t="s">
        <v>1</v>
      </c>
      <c r="D48" t="s">
        <v>9059</v>
      </c>
      <c r="E48" t="s">
        <v>9057</v>
      </c>
      <c r="F48" t="s">
        <v>9058</v>
      </c>
      <c r="G48">
        <v>945</v>
      </c>
      <c r="H48">
        <v>945</v>
      </c>
      <c r="I48">
        <v>945</v>
      </c>
      <c r="J48">
        <v>945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25</v>
      </c>
      <c r="S48" s="2">
        <v>0</v>
      </c>
      <c r="T48" s="2">
        <v>0</v>
      </c>
      <c r="U48" s="2">
        <v>25</v>
      </c>
      <c r="V48" t="s">
        <v>55</v>
      </c>
    </row>
    <row r="49" spans="1:22" x14ac:dyDescent="0.25">
      <c r="A49" t="s">
        <v>7944</v>
      </c>
      <c r="B49" t="s">
        <v>9338</v>
      </c>
      <c r="C49" t="s">
        <v>1</v>
      </c>
      <c r="D49" t="s">
        <v>9059</v>
      </c>
      <c r="E49" t="s">
        <v>9057</v>
      </c>
      <c r="F49" t="s">
        <v>9058</v>
      </c>
      <c r="G49">
        <v>944</v>
      </c>
      <c r="H49">
        <v>944</v>
      </c>
      <c r="I49">
        <v>944</v>
      </c>
      <c r="J49">
        <v>944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t="s">
        <v>55</v>
      </c>
    </row>
    <row r="50" spans="1:22" x14ac:dyDescent="0.25">
      <c r="A50" t="s">
        <v>7944</v>
      </c>
      <c r="B50" t="s">
        <v>9338</v>
      </c>
      <c r="C50" t="s">
        <v>1</v>
      </c>
      <c r="D50" t="s">
        <v>9059</v>
      </c>
      <c r="E50" t="s">
        <v>9057</v>
      </c>
      <c r="F50" t="s">
        <v>9058</v>
      </c>
      <c r="G50">
        <v>943</v>
      </c>
      <c r="H50">
        <v>943</v>
      </c>
      <c r="I50">
        <v>943</v>
      </c>
      <c r="J50">
        <v>943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t="s">
        <v>55</v>
      </c>
    </row>
    <row r="51" spans="1:22" x14ac:dyDescent="0.25">
      <c r="A51" t="s">
        <v>7944</v>
      </c>
      <c r="B51" t="s">
        <v>9338</v>
      </c>
      <c r="C51" t="s">
        <v>1</v>
      </c>
      <c r="D51" t="s">
        <v>9059</v>
      </c>
      <c r="E51" t="s">
        <v>9057</v>
      </c>
      <c r="F51" t="s">
        <v>9058</v>
      </c>
      <c r="G51">
        <v>942</v>
      </c>
      <c r="H51">
        <v>942</v>
      </c>
      <c r="I51">
        <v>942</v>
      </c>
      <c r="J51">
        <v>942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5</v>
      </c>
      <c r="S51" s="2">
        <v>0</v>
      </c>
      <c r="T51" s="2">
        <v>0</v>
      </c>
      <c r="U51" s="2">
        <v>5</v>
      </c>
      <c r="V51" t="s">
        <v>55</v>
      </c>
    </row>
    <row r="52" spans="1:22" x14ac:dyDescent="0.25">
      <c r="A52" t="s">
        <v>7944</v>
      </c>
      <c r="B52" t="s">
        <v>9338</v>
      </c>
      <c r="C52" t="s">
        <v>1</v>
      </c>
      <c r="D52" t="s">
        <v>9059</v>
      </c>
      <c r="E52" t="s">
        <v>9057</v>
      </c>
      <c r="F52" t="s">
        <v>9058</v>
      </c>
      <c r="G52">
        <v>941</v>
      </c>
      <c r="H52">
        <v>941</v>
      </c>
      <c r="I52">
        <v>941</v>
      </c>
      <c r="J52">
        <v>941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t="s">
        <v>55</v>
      </c>
    </row>
    <row r="53" spans="1:22" x14ac:dyDescent="0.25">
      <c r="A53" t="s">
        <v>7944</v>
      </c>
      <c r="B53" t="s">
        <v>9338</v>
      </c>
      <c r="C53" t="s">
        <v>1</v>
      </c>
      <c r="D53" t="s">
        <v>9059</v>
      </c>
      <c r="E53" t="s">
        <v>9057</v>
      </c>
      <c r="F53" t="s">
        <v>9058</v>
      </c>
      <c r="G53">
        <v>940</v>
      </c>
      <c r="H53">
        <v>940</v>
      </c>
      <c r="I53">
        <v>940</v>
      </c>
      <c r="J53">
        <v>940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t="s">
        <v>55</v>
      </c>
    </row>
    <row r="54" spans="1:22" x14ac:dyDescent="0.25">
      <c r="A54" t="s">
        <v>7944</v>
      </c>
      <c r="B54" t="s">
        <v>9339</v>
      </c>
      <c r="C54" t="s">
        <v>1</v>
      </c>
      <c r="D54" t="s">
        <v>9059</v>
      </c>
      <c r="E54" t="s">
        <v>9057</v>
      </c>
      <c r="F54" t="s">
        <v>9058</v>
      </c>
      <c r="G54">
        <v>939</v>
      </c>
      <c r="H54">
        <v>939</v>
      </c>
      <c r="I54">
        <v>939</v>
      </c>
      <c r="J54">
        <v>939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65</v>
      </c>
      <c r="S54" s="2">
        <v>0</v>
      </c>
      <c r="T54" s="2">
        <v>0</v>
      </c>
      <c r="U54" s="2">
        <v>65</v>
      </c>
      <c r="V54" t="s">
        <v>55</v>
      </c>
    </row>
    <row r="55" spans="1:22" x14ac:dyDescent="0.25">
      <c r="A55" t="s">
        <v>7944</v>
      </c>
      <c r="B55" t="s">
        <v>9339</v>
      </c>
      <c r="C55" t="s">
        <v>1</v>
      </c>
      <c r="D55" t="s">
        <v>9059</v>
      </c>
      <c r="E55" t="s">
        <v>9057</v>
      </c>
      <c r="F55" t="s">
        <v>9058</v>
      </c>
      <c r="G55">
        <v>938</v>
      </c>
      <c r="H55">
        <v>938</v>
      </c>
      <c r="I55">
        <v>938</v>
      </c>
      <c r="J55">
        <v>938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55</v>
      </c>
      <c r="S55" s="2">
        <v>0</v>
      </c>
      <c r="T55" s="2">
        <v>0</v>
      </c>
      <c r="U55" s="2">
        <v>55</v>
      </c>
      <c r="V55" t="s">
        <v>55</v>
      </c>
    </row>
    <row r="56" spans="1:22" x14ac:dyDescent="0.25">
      <c r="A56" t="s">
        <v>7944</v>
      </c>
      <c r="B56" t="s">
        <v>9339</v>
      </c>
      <c r="C56" t="s">
        <v>1</v>
      </c>
      <c r="D56" t="s">
        <v>9059</v>
      </c>
      <c r="E56" t="s">
        <v>9057</v>
      </c>
      <c r="F56" t="s">
        <v>9058</v>
      </c>
      <c r="G56">
        <v>937</v>
      </c>
      <c r="H56">
        <v>937</v>
      </c>
      <c r="I56">
        <v>937</v>
      </c>
      <c r="J56">
        <v>937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55</v>
      </c>
      <c r="S56" s="2">
        <v>0</v>
      </c>
      <c r="T56" s="2">
        <v>0</v>
      </c>
      <c r="U56" s="2">
        <v>55</v>
      </c>
      <c r="V56" t="s">
        <v>55</v>
      </c>
    </row>
    <row r="57" spans="1:22" x14ac:dyDescent="0.25">
      <c r="A57" t="s">
        <v>7944</v>
      </c>
      <c r="B57" t="s">
        <v>9339</v>
      </c>
      <c r="C57" t="s">
        <v>1</v>
      </c>
      <c r="D57" t="s">
        <v>9059</v>
      </c>
      <c r="E57" t="s">
        <v>9057</v>
      </c>
      <c r="F57" t="s">
        <v>9058</v>
      </c>
      <c r="G57">
        <v>936</v>
      </c>
      <c r="H57">
        <v>936</v>
      </c>
      <c r="I57">
        <v>936</v>
      </c>
      <c r="J57">
        <v>936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50</v>
      </c>
      <c r="S57" s="2">
        <v>0</v>
      </c>
      <c r="T57" s="2">
        <v>0</v>
      </c>
      <c r="U57" s="2">
        <v>50</v>
      </c>
      <c r="V57" t="s">
        <v>55</v>
      </c>
    </row>
    <row r="58" spans="1:22" x14ac:dyDescent="0.25">
      <c r="A58" t="s">
        <v>7944</v>
      </c>
      <c r="B58" t="s">
        <v>9339</v>
      </c>
      <c r="C58" t="s">
        <v>1</v>
      </c>
      <c r="D58" t="s">
        <v>9059</v>
      </c>
      <c r="E58" t="s">
        <v>9057</v>
      </c>
      <c r="F58" t="s">
        <v>9058</v>
      </c>
      <c r="G58">
        <v>935</v>
      </c>
      <c r="H58">
        <v>935</v>
      </c>
      <c r="I58">
        <v>935</v>
      </c>
      <c r="J58">
        <v>935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70</v>
      </c>
      <c r="S58" s="2">
        <v>0</v>
      </c>
      <c r="T58" s="2">
        <v>0</v>
      </c>
      <c r="U58" s="2">
        <v>70</v>
      </c>
      <c r="V58" t="s">
        <v>55</v>
      </c>
    </row>
    <row r="59" spans="1:22" x14ac:dyDescent="0.25">
      <c r="A59" t="s">
        <v>7944</v>
      </c>
      <c r="B59" t="s">
        <v>9339</v>
      </c>
      <c r="C59" t="s">
        <v>1</v>
      </c>
      <c r="D59" t="s">
        <v>9059</v>
      </c>
      <c r="E59" t="s">
        <v>9057</v>
      </c>
      <c r="F59" t="s">
        <v>9058</v>
      </c>
      <c r="G59">
        <v>934</v>
      </c>
      <c r="H59">
        <v>934</v>
      </c>
      <c r="I59">
        <v>934</v>
      </c>
      <c r="J59">
        <v>934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70</v>
      </c>
      <c r="S59" s="2">
        <v>0</v>
      </c>
      <c r="T59" s="2">
        <v>0</v>
      </c>
      <c r="U59" s="2">
        <v>70</v>
      </c>
      <c r="V59" t="s">
        <v>55</v>
      </c>
    </row>
    <row r="60" spans="1:22" x14ac:dyDescent="0.25">
      <c r="A60" t="s">
        <v>7944</v>
      </c>
      <c r="B60" t="s">
        <v>9339</v>
      </c>
      <c r="C60" t="s">
        <v>1</v>
      </c>
      <c r="D60" t="s">
        <v>9059</v>
      </c>
      <c r="E60" t="s">
        <v>9057</v>
      </c>
      <c r="F60" t="s">
        <v>9058</v>
      </c>
      <c r="G60">
        <v>932</v>
      </c>
      <c r="H60">
        <v>932</v>
      </c>
      <c r="I60">
        <v>932</v>
      </c>
      <c r="J60">
        <v>932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55</v>
      </c>
      <c r="S60" s="2">
        <v>0</v>
      </c>
      <c r="T60" s="2">
        <v>0</v>
      </c>
      <c r="U60" s="2">
        <v>55</v>
      </c>
      <c r="V60" t="s">
        <v>55</v>
      </c>
    </row>
    <row r="61" spans="1:22" x14ac:dyDescent="0.25">
      <c r="A61" t="s">
        <v>7944</v>
      </c>
      <c r="B61" t="s">
        <v>9339</v>
      </c>
      <c r="C61" t="s">
        <v>1</v>
      </c>
      <c r="D61" t="s">
        <v>9059</v>
      </c>
      <c r="E61" t="s">
        <v>9057</v>
      </c>
      <c r="F61" t="s">
        <v>9058</v>
      </c>
      <c r="G61">
        <v>931</v>
      </c>
      <c r="H61">
        <v>931</v>
      </c>
      <c r="I61">
        <v>931</v>
      </c>
      <c r="J61">
        <v>931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55</v>
      </c>
      <c r="S61" s="2">
        <v>0</v>
      </c>
      <c r="T61" s="2">
        <v>0</v>
      </c>
      <c r="U61" s="2">
        <v>55</v>
      </c>
      <c r="V61" t="s">
        <v>55</v>
      </c>
    </row>
    <row r="62" spans="1:22" x14ac:dyDescent="0.25">
      <c r="A62" t="s">
        <v>7944</v>
      </c>
      <c r="B62" t="s">
        <v>9339</v>
      </c>
      <c r="C62" t="s">
        <v>1</v>
      </c>
      <c r="D62" t="s">
        <v>9059</v>
      </c>
      <c r="E62" t="s">
        <v>9057</v>
      </c>
      <c r="F62" t="s">
        <v>9058</v>
      </c>
      <c r="G62">
        <v>930</v>
      </c>
      <c r="H62">
        <v>930</v>
      </c>
      <c r="I62">
        <v>930</v>
      </c>
      <c r="J62">
        <v>930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25</v>
      </c>
      <c r="S62" s="2">
        <v>0</v>
      </c>
      <c r="T62" s="2">
        <v>0</v>
      </c>
      <c r="U62" s="2">
        <v>25</v>
      </c>
      <c r="V62" t="s">
        <v>55</v>
      </c>
    </row>
    <row r="63" spans="1:22" x14ac:dyDescent="0.25">
      <c r="A63" t="s">
        <v>7944</v>
      </c>
      <c r="B63" t="s">
        <v>9339</v>
      </c>
      <c r="C63" t="s">
        <v>1</v>
      </c>
      <c r="D63" t="s">
        <v>9059</v>
      </c>
      <c r="E63" t="s">
        <v>9057</v>
      </c>
      <c r="F63" t="s">
        <v>9058</v>
      </c>
      <c r="G63">
        <v>929</v>
      </c>
      <c r="H63">
        <v>929</v>
      </c>
      <c r="I63">
        <v>929</v>
      </c>
      <c r="J63">
        <v>929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25</v>
      </c>
      <c r="S63" s="2">
        <v>0</v>
      </c>
      <c r="T63" s="2">
        <v>0</v>
      </c>
      <c r="U63" s="2">
        <v>25</v>
      </c>
      <c r="V63" t="s">
        <v>55</v>
      </c>
    </row>
    <row r="64" spans="1:22" x14ac:dyDescent="0.25">
      <c r="A64" t="s">
        <v>7944</v>
      </c>
      <c r="B64" t="s">
        <v>9339</v>
      </c>
      <c r="C64" t="s">
        <v>1</v>
      </c>
      <c r="D64" t="s">
        <v>9059</v>
      </c>
      <c r="E64" t="s">
        <v>9057</v>
      </c>
      <c r="F64" t="s">
        <v>9058</v>
      </c>
      <c r="G64">
        <v>928</v>
      </c>
      <c r="H64">
        <v>928</v>
      </c>
      <c r="I64">
        <v>928</v>
      </c>
      <c r="J64">
        <v>928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t="s">
        <v>55</v>
      </c>
    </row>
    <row r="65" spans="1:22" x14ac:dyDescent="0.25">
      <c r="A65" t="s">
        <v>7944</v>
      </c>
      <c r="B65" t="s">
        <v>9339</v>
      </c>
      <c r="C65" t="s">
        <v>1</v>
      </c>
      <c r="D65" t="s">
        <v>9059</v>
      </c>
      <c r="E65" t="s">
        <v>9057</v>
      </c>
      <c r="F65" t="s">
        <v>9058</v>
      </c>
      <c r="G65">
        <v>927</v>
      </c>
      <c r="H65">
        <v>927</v>
      </c>
      <c r="I65">
        <v>927</v>
      </c>
      <c r="J65">
        <v>927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t="s">
        <v>55</v>
      </c>
    </row>
    <row r="66" spans="1:22" x14ac:dyDescent="0.25">
      <c r="A66" t="s">
        <v>7944</v>
      </c>
      <c r="B66" t="s">
        <v>9339</v>
      </c>
      <c r="C66" t="s">
        <v>1</v>
      </c>
      <c r="D66" t="s">
        <v>9059</v>
      </c>
      <c r="E66" t="s">
        <v>9057</v>
      </c>
      <c r="F66" t="s">
        <v>9058</v>
      </c>
      <c r="G66">
        <v>926</v>
      </c>
      <c r="H66">
        <v>926</v>
      </c>
      <c r="I66">
        <v>926</v>
      </c>
      <c r="J66">
        <v>926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t="s">
        <v>55</v>
      </c>
    </row>
    <row r="67" spans="1:22" x14ac:dyDescent="0.25">
      <c r="A67" t="s">
        <v>7944</v>
      </c>
      <c r="B67" t="s">
        <v>9339</v>
      </c>
      <c r="C67" t="s">
        <v>1</v>
      </c>
      <c r="D67" t="s">
        <v>9059</v>
      </c>
      <c r="E67" t="s">
        <v>9057</v>
      </c>
      <c r="F67" t="s">
        <v>9058</v>
      </c>
      <c r="G67">
        <v>925</v>
      </c>
      <c r="H67">
        <v>925</v>
      </c>
      <c r="I67">
        <v>925</v>
      </c>
      <c r="J67">
        <v>925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65</v>
      </c>
      <c r="S67" s="2">
        <v>0</v>
      </c>
      <c r="T67" s="2">
        <v>0</v>
      </c>
      <c r="U67" s="2">
        <v>65</v>
      </c>
      <c r="V67" t="s">
        <v>55</v>
      </c>
    </row>
    <row r="68" spans="1:22" x14ac:dyDescent="0.25">
      <c r="A68" t="s">
        <v>7944</v>
      </c>
      <c r="B68" t="s">
        <v>9339</v>
      </c>
      <c r="C68" t="s">
        <v>1</v>
      </c>
      <c r="D68" t="s">
        <v>9059</v>
      </c>
      <c r="E68" t="s">
        <v>9057</v>
      </c>
      <c r="F68" t="s">
        <v>9058</v>
      </c>
      <c r="G68">
        <v>924</v>
      </c>
      <c r="H68">
        <v>924</v>
      </c>
      <c r="I68">
        <v>924</v>
      </c>
      <c r="J68">
        <v>924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t="s">
        <v>55</v>
      </c>
    </row>
    <row r="70" spans="1:22" ht="15.75" thickBot="1" x14ac:dyDescent="0.3"/>
    <row r="71" spans="1:22" ht="15.75" thickBot="1" x14ac:dyDescent="0.3">
      <c r="A71" s="127" t="s">
        <v>76</v>
      </c>
      <c r="B71" s="128"/>
      <c r="C71" s="128"/>
      <c r="D71" s="128"/>
      <c r="E71" s="128"/>
      <c r="F71" s="128"/>
      <c r="G71" s="128"/>
      <c r="H71" s="128"/>
      <c r="I71" s="128"/>
      <c r="J71" s="128"/>
      <c r="K71" s="129"/>
      <c r="L71" s="4">
        <f>+SUBTOTAL(9,Tabla3[V EXENTA])</f>
        <v>0</v>
      </c>
      <c r="M71" s="4">
        <f>+SUBTOTAL(9,Tabla3[VENTAS NO])</f>
        <v>0</v>
      </c>
      <c r="N71" s="4">
        <f>+SUBTOTAL(9,Tabla3[V NO SUJETAS])</f>
        <v>0</v>
      </c>
      <c r="O71" s="4">
        <f>+SUBTOTAL(9,Tabla3[V GRAVADAS])</f>
        <v>0</v>
      </c>
      <c r="P71" s="4">
        <f>+SUBTOTAL(9,Tabla3[EX IN CA])</f>
        <v>0</v>
      </c>
      <c r="Q71" s="4">
        <f>+SUBTOTAL(9,Tabla3[EX OUT CA])</f>
        <v>0</v>
      </c>
      <c r="R71" s="4">
        <f>+SUBTOTAL(9,Tabla3[EX SERVICE])</f>
        <v>2718</v>
      </c>
      <c r="S71" s="4">
        <f>+SUBTOTAL(9,Tabla3[V ZONA FRAN])</f>
        <v>0</v>
      </c>
      <c r="T71" s="4">
        <f>+SUBTOTAL(9,Tabla3[V CTA A 3ERO])</f>
        <v>0</v>
      </c>
      <c r="U71" s="4">
        <f>+SUBTOTAL(9,Tabla3[TOTAL VENTA])</f>
        <v>2718</v>
      </c>
    </row>
    <row r="72" spans="1:22" x14ac:dyDescent="0.25">
      <c r="O72" s="2">
        <f>O71/1.13</f>
        <v>0</v>
      </c>
    </row>
    <row r="73" spans="1:22" x14ac:dyDescent="0.25">
      <c r="O73" s="2">
        <f>O72*0.13</f>
        <v>0</v>
      </c>
    </row>
  </sheetData>
  <mergeCells count="1">
    <mergeCell ref="A71:K71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21"/>
  <sheetViews>
    <sheetView showGridLines="0" zoomScale="110" zoomScaleNormal="110" zoomScaleSheetLayoutView="85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 t="s">
        <v>9329</v>
      </c>
    </row>
    <row r="5" spans="2:6" x14ac:dyDescent="0.25">
      <c r="B5" s="23" t="s">
        <v>6</v>
      </c>
      <c r="D5" s="49" t="s">
        <v>485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9330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  <row r="13" spans="2:6" x14ac:dyDescent="0.25">
      <c r="D13">
        <v>0</v>
      </c>
    </row>
    <row r="14" spans="2:6" x14ac:dyDescent="0.25">
      <c r="D14">
        <v>0</v>
      </c>
    </row>
    <row r="15" spans="2:6" x14ac:dyDescent="0.25">
      <c r="D15">
        <v>0</v>
      </c>
    </row>
    <row r="16" spans="2:6" x14ac:dyDescent="0.25">
      <c r="D16">
        <v>0</v>
      </c>
    </row>
    <row r="17" spans="4:4" x14ac:dyDescent="0.25">
      <c r="D17">
        <v>0</v>
      </c>
    </row>
    <row r="18" spans="4:4" x14ac:dyDescent="0.25">
      <c r="D18">
        <v>0</v>
      </c>
    </row>
    <row r="19" spans="4:4" x14ac:dyDescent="0.25">
      <c r="D19">
        <v>0</v>
      </c>
    </row>
    <row r="20" spans="4:4" x14ac:dyDescent="0.25">
      <c r="D20">
        <v>0</v>
      </c>
    </row>
    <row r="21" spans="4:4" x14ac:dyDescent="0.25">
      <c r="D21">
        <v>0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17"/>
  <sheetViews>
    <sheetView showGridLines="0" workbookViewId="0">
      <selection activeCell="H2" sqref="H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 t="s">
        <v>9329</v>
      </c>
      <c r="C2" t="s">
        <v>485</v>
      </c>
      <c r="D2" s="13">
        <v>44537</v>
      </c>
      <c r="E2" t="s">
        <v>8264</v>
      </c>
      <c r="F2" t="s">
        <v>9330</v>
      </c>
      <c r="G2" t="s">
        <v>9331</v>
      </c>
      <c r="H2" s="2">
        <v>0</v>
      </c>
      <c r="I2" s="2">
        <v>0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6"/>
      <c r="I3" s="2"/>
      <c r="J3" s="82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1%])</f>
        <v>0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1"/>
      <c r="I274" s="81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1"/>
      <c r="I275" s="81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1"/>
      <c r="I276" s="81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1"/>
      <c r="I277" s="81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1"/>
      <c r="I278" s="81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1"/>
      <c r="I279" s="81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81"/>
      <c r="I280" s="81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81"/>
      <c r="I281" s="81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81"/>
      <c r="I282" s="81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81"/>
      <c r="I283" s="81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81"/>
      <c r="I284" s="81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81"/>
      <c r="I285" s="81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81"/>
      <c r="I286" s="81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81"/>
      <c r="I287" s="81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81"/>
      <c r="I288" s="81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81"/>
      <c r="I289" s="81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81"/>
      <c r="I290" s="81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81"/>
      <c r="I291" s="81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81"/>
      <c r="I292" s="81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81"/>
      <c r="I293" s="81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81"/>
      <c r="I294" s="81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81"/>
      <c r="I295" s="81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81"/>
      <c r="I296" s="81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81"/>
      <c r="I297" s="81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81"/>
      <c r="I298" s="81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81"/>
      <c r="I299" s="81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81"/>
      <c r="I300" s="81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81"/>
      <c r="I301" s="81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81"/>
      <c r="I302" s="81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81"/>
      <c r="I303" s="81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81"/>
      <c r="I304" s="81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81"/>
      <c r="I305" s="81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81"/>
      <c r="I306" s="81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81"/>
      <c r="I307" s="81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81"/>
      <c r="I308" s="81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81"/>
      <c r="I309" s="81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81"/>
      <c r="I310" s="81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81"/>
      <c r="I311" s="81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81"/>
      <c r="I312" s="81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81"/>
      <c r="I313" s="81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81"/>
      <c r="I314" s="81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81"/>
      <c r="I315" s="81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81"/>
      <c r="I316" s="81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81"/>
      <c r="I317" s="81"/>
      <c r="J317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G4733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3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5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4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9015</v>
      </c>
      <c r="B4409" t="s">
        <v>9016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26" spans="1:2" x14ac:dyDescent="0.25">
      <c r="A4426" s="1" t="s">
        <v>9060</v>
      </c>
      <c r="B4426" t="s">
        <v>9061</v>
      </c>
    </row>
    <row r="4427" spans="1:2" x14ac:dyDescent="0.25">
      <c r="A4427" s="1" t="s">
        <v>9062</v>
      </c>
      <c r="B4427" t="s">
        <v>9063</v>
      </c>
    </row>
    <row r="4428" spans="1:2" x14ac:dyDescent="0.25">
      <c r="A4428" s="1" t="s">
        <v>9064</v>
      </c>
      <c r="B4428" t="s">
        <v>9065</v>
      </c>
    </row>
    <row r="4429" spans="1:2" x14ac:dyDescent="0.25">
      <c r="A4429" s="1" t="s">
        <v>9066</v>
      </c>
      <c r="B4429" t="s">
        <v>9067</v>
      </c>
    </row>
    <row r="4430" spans="1:2" x14ac:dyDescent="0.25">
      <c r="A4430" s="1" t="s">
        <v>9068</v>
      </c>
      <c r="B4430" t="s">
        <v>9069</v>
      </c>
    </row>
    <row r="4431" spans="1:2" x14ac:dyDescent="0.25">
      <c r="A4431" s="1" t="s">
        <v>9070</v>
      </c>
      <c r="B4431" t="s">
        <v>9071</v>
      </c>
    </row>
    <row r="4432" spans="1:2" x14ac:dyDescent="0.25">
      <c r="A4432" s="1" t="s">
        <v>9072</v>
      </c>
      <c r="B4432" t="s">
        <v>9073</v>
      </c>
    </row>
    <row r="4433" spans="1:2" x14ac:dyDescent="0.25">
      <c r="A4433" s="1" t="s">
        <v>9074</v>
      </c>
      <c r="B4433" t="s">
        <v>9075</v>
      </c>
    </row>
    <row r="4434" spans="1:2" x14ac:dyDescent="0.25">
      <c r="A4434" s="1" t="s">
        <v>9076</v>
      </c>
      <c r="B4434" t="s">
        <v>9077</v>
      </c>
    </row>
    <row r="4435" spans="1:2" x14ac:dyDescent="0.25">
      <c r="A4435" s="1" t="s">
        <v>9078</v>
      </c>
      <c r="B4435" t="s">
        <v>9079</v>
      </c>
    </row>
    <row r="4436" spans="1:2" x14ac:dyDescent="0.25">
      <c r="A4436" s="1" t="s">
        <v>9080</v>
      </c>
      <c r="B4436" t="s">
        <v>9081</v>
      </c>
    </row>
    <row r="4437" spans="1:2" x14ac:dyDescent="0.25">
      <c r="A4437" s="1" t="s">
        <v>52</v>
      </c>
      <c r="B4437" t="s">
        <v>9082</v>
      </c>
    </row>
    <row r="4438" spans="1:2" x14ac:dyDescent="0.25">
      <c r="A4438" s="1" t="s">
        <v>9083</v>
      </c>
      <c r="B4438" t="s">
        <v>9084</v>
      </c>
    </row>
    <row r="4439" spans="1:2" x14ac:dyDescent="0.25">
      <c r="A4439" s="1" t="s">
        <v>9085</v>
      </c>
      <c r="B4439" t="s">
        <v>9086</v>
      </c>
    </row>
    <row r="4440" spans="1:2" x14ac:dyDescent="0.25">
      <c r="A4440" s="1" t="s">
        <v>9087</v>
      </c>
      <c r="B4440" t="s">
        <v>9088</v>
      </c>
    </row>
    <row r="4441" spans="1:2" x14ac:dyDescent="0.25">
      <c r="A4441" s="1" t="s">
        <v>9089</v>
      </c>
      <c r="B4441" t="s">
        <v>9090</v>
      </c>
    </row>
    <row r="4442" spans="1:2" x14ac:dyDescent="0.25">
      <c r="A4442" s="1" t="s">
        <v>9091</v>
      </c>
      <c r="B4442" t="s">
        <v>9092</v>
      </c>
    </row>
    <row r="4443" spans="1:2" x14ac:dyDescent="0.25">
      <c r="A4443" s="1" t="s">
        <v>9093</v>
      </c>
      <c r="B4443" t="s">
        <v>9094</v>
      </c>
    </row>
    <row r="4444" spans="1:2" x14ac:dyDescent="0.25">
      <c r="A4444" s="1" t="s">
        <v>49</v>
      </c>
      <c r="B4444" t="s">
        <v>9095</v>
      </c>
    </row>
    <row r="4445" spans="1:2" x14ac:dyDescent="0.25">
      <c r="A4445" s="1" t="s">
        <v>9096</v>
      </c>
      <c r="B4445" t="s">
        <v>9097</v>
      </c>
    </row>
    <row r="4446" spans="1:2" x14ac:dyDescent="0.25">
      <c r="A4446" s="1" t="s">
        <v>9098</v>
      </c>
      <c r="B4446" t="s">
        <v>9099</v>
      </c>
    </row>
    <row r="4447" spans="1:2" x14ac:dyDescent="0.25">
      <c r="A4447" s="1" t="s">
        <v>48</v>
      </c>
      <c r="B4447" t="s">
        <v>9100</v>
      </c>
    </row>
    <row r="4448" spans="1:2" x14ac:dyDescent="0.25">
      <c r="A4448" s="1" t="s">
        <v>9101</v>
      </c>
      <c r="B4448" t="s">
        <v>9102</v>
      </c>
    </row>
    <row r="4449" spans="1:2" x14ac:dyDescent="0.25">
      <c r="A4449" s="1" t="s">
        <v>7810</v>
      </c>
      <c r="B4449" t="s">
        <v>9103</v>
      </c>
    </row>
    <row r="4450" spans="1:2" x14ac:dyDescent="0.25">
      <c r="A4450" s="1" t="s">
        <v>9104</v>
      </c>
      <c r="B4450" t="s">
        <v>9105</v>
      </c>
    </row>
    <row r="4451" spans="1:2" x14ac:dyDescent="0.25">
      <c r="A4451" s="1" t="s">
        <v>1696</v>
      </c>
      <c r="B4451" t="s">
        <v>9106</v>
      </c>
    </row>
    <row r="4452" spans="1:2" x14ac:dyDescent="0.25">
      <c r="A4452" s="1" t="s">
        <v>46</v>
      </c>
      <c r="B4452" t="s">
        <v>9107</v>
      </c>
    </row>
    <row r="4453" spans="1:2" x14ac:dyDescent="0.25">
      <c r="A4453" s="1" t="s">
        <v>9108</v>
      </c>
      <c r="B4453" t="s">
        <v>9109</v>
      </c>
    </row>
    <row r="4454" spans="1:2" x14ac:dyDescent="0.25">
      <c r="A4454" s="1" t="s">
        <v>9110</v>
      </c>
      <c r="B4454" t="s">
        <v>9111</v>
      </c>
    </row>
    <row r="4455" spans="1:2" x14ac:dyDescent="0.25">
      <c r="A4455" s="1" t="s">
        <v>9112</v>
      </c>
      <c r="B4455" t="s">
        <v>9113</v>
      </c>
    </row>
    <row r="4456" spans="1:2" x14ac:dyDescent="0.25">
      <c r="A4456" s="1" t="s">
        <v>9114</v>
      </c>
      <c r="B4456" t="s">
        <v>9115</v>
      </c>
    </row>
    <row r="4457" spans="1:2" x14ac:dyDescent="0.25">
      <c r="A4457" s="1" t="s">
        <v>9116</v>
      </c>
      <c r="B4457" t="s">
        <v>9117</v>
      </c>
    </row>
    <row r="4458" spans="1:2" x14ac:dyDescent="0.25">
      <c r="A4458" s="1" t="s">
        <v>9118</v>
      </c>
      <c r="B4458" t="s">
        <v>9119</v>
      </c>
    </row>
    <row r="4459" spans="1:2" x14ac:dyDescent="0.25">
      <c r="A4459" s="1" t="s">
        <v>9120</v>
      </c>
      <c r="B4459" t="s">
        <v>9121</v>
      </c>
    </row>
    <row r="4460" spans="1:2" x14ac:dyDescent="0.25">
      <c r="A4460" s="1" t="s">
        <v>45</v>
      </c>
      <c r="B4460" t="s">
        <v>9122</v>
      </c>
    </row>
    <row r="4461" spans="1:2" x14ac:dyDescent="0.25">
      <c r="A4461" s="1" t="s">
        <v>9123</v>
      </c>
      <c r="B4461" t="s">
        <v>9124</v>
      </c>
    </row>
    <row r="4462" spans="1:2" x14ac:dyDescent="0.25">
      <c r="A4462" s="1" t="s">
        <v>44</v>
      </c>
      <c r="B4462" t="s">
        <v>9125</v>
      </c>
    </row>
    <row r="4463" spans="1:2" x14ac:dyDescent="0.25">
      <c r="A4463" s="1" t="s">
        <v>9126</v>
      </c>
      <c r="B4463" t="s">
        <v>9127</v>
      </c>
    </row>
    <row r="4464" spans="1:2" x14ac:dyDescent="0.25">
      <c r="A4464" s="1" t="s">
        <v>9128</v>
      </c>
      <c r="B4464" t="s">
        <v>9129</v>
      </c>
    </row>
    <row r="4465" spans="1:5" x14ac:dyDescent="0.25">
      <c r="A4465" s="1" t="s">
        <v>9130</v>
      </c>
      <c r="B4465" t="s">
        <v>9131</v>
      </c>
    </row>
    <row r="4466" spans="1:5" x14ac:dyDescent="0.25">
      <c r="A4466" s="1" t="s">
        <v>43</v>
      </c>
      <c r="B4466" t="s">
        <v>9132</v>
      </c>
    </row>
    <row r="4467" spans="1:5" x14ac:dyDescent="0.25">
      <c r="A4467" s="1" t="s">
        <v>9133</v>
      </c>
      <c r="B4467" t="s">
        <v>9134</v>
      </c>
    </row>
    <row r="4468" spans="1:5" x14ac:dyDescent="0.25">
      <c r="A4468" s="1" t="s">
        <v>9135</v>
      </c>
      <c r="B4468" t="s">
        <v>9136</v>
      </c>
    </row>
    <row r="4469" spans="1:5" x14ac:dyDescent="0.25">
      <c r="A4469" s="1" t="s">
        <v>42</v>
      </c>
      <c r="B4469" t="s">
        <v>9137</v>
      </c>
    </row>
    <row r="4470" spans="1:5" x14ac:dyDescent="0.25">
      <c r="A4470" s="1" t="s">
        <v>9138</v>
      </c>
      <c r="B4470" t="s">
        <v>9139</v>
      </c>
    </row>
    <row r="4471" spans="1:5" x14ac:dyDescent="0.25">
      <c r="A4471" s="1" t="s">
        <v>9140</v>
      </c>
      <c r="B4471" t="s">
        <v>41</v>
      </c>
    </row>
    <row r="4472" spans="1:5" x14ac:dyDescent="0.25">
      <c r="A4472" s="1" t="s">
        <v>9141</v>
      </c>
      <c r="B4472" t="s">
        <v>9142</v>
      </c>
    </row>
    <row r="4473" spans="1:5" x14ac:dyDescent="0.25">
      <c r="A4473" s="1" t="s">
        <v>40</v>
      </c>
      <c r="B4473" t="s">
        <v>9143</v>
      </c>
    </row>
    <row r="4474" spans="1:5" x14ac:dyDescent="0.25">
      <c r="A4474" s="1" t="s">
        <v>39</v>
      </c>
      <c r="B4474" t="s">
        <v>9144</v>
      </c>
      <c r="E4474">
        <v>288.04000000000002</v>
      </c>
    </row>
    <row r="4475" spans="1:5" x14ac:dyDescent="0.25">
      <c r="A4475" s="1" t="s">
        <v>38</v>
      </c>
      <c r="B4475" t="s">
        <v>9145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9146</v>
      </c>
      <c r="C4476">
        <v>1946.16</v>
      </c>
      <c r="E4476">
        <v>191.61</v>
      </c>
    </row>
    <row r="4477" spans="1:5" x14ac:dyDescent="0.25">
      <c r="A4477" s="1" t="s">
        <v>9147</v>
      </c>
      <c r="B4477" t="s">
        <v>9148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9149</v>
      </c>
      <c r="E4478">
        <v>393.22</v>
      </c>
    </row>
    <row r="4479" spans="1:5" x14ac:dyDescent="0.25">
      <c r="A4479" s="1" t="s">
        <v>35</v>
      </c>
      <c r="B4479" t="s">
        <v>9150</v>
      </c>
      <c r="E4479">
        <f>SUM(E4474:E4478)</f>
        <v>1946.16</v>
      </c>
    </row>
    <row r="4480" spans="1:5" x14ac:dyDescent="0.25">
      <c r="A4480" s="1" t="s">
        <v>34</v>
      </c>
      <c r="B4480" t="s">
        <v>9151</v>
      </c>
    </row>
    <row r="4481" spans="1:2" x14ac:dyDescent="0.25">
      <c r="A4481" s="1" t="s">
        <v>9152</v>
      </c>
      <c r="B4481" t="s">
        <v>9153</v>
      </c>
    </row>
    <row r="4482" spans="1:2" x14ac:dyDescent="0.25">
      <c r="A4482" s="1" t="s">
        <v>33</v>
      </c>
      <c r="B4482" t="s">
        <v>9154</v>
      </c>
    </row>
    <row r="4483" spans="1:2" x14ac:dyDescent="0.25">
      <c r="A4483" s="1" t="s">
        <v>32</v>
      </c>
      <c r="B4483" t="s">
        <v>9155</v>
      </c>
    </row>
    <row r="4484" spans="1:2" x14ac:dyDescent="0.25">
      <c r="A4484" s="1" t="s">
        <v>9156</v>
      </c>
      <c r="B4484" t="s">
        <v>9157</v>
      </c>
    </row>
    <row r="4485" spans="1:2" x14ac:dyDescent="0.25">
      <c r="A4485" s="1" t="s">
        <v>9158</v>
      </c>
      <c r="B4485" t="s">
        <v>9159</v>
      </c>
    </row>
    <row r="4486" spans="1:2" x14ac:dyDescent="0.25">
      <c r="A4486" s="1" t="s">
        <v>9160</v>
      </c>
      <c r="B4486" t="s">
        <v>9161</v>
      </c>
    </row>
    <row r="4487" spans="1:2" x14ac:dyDescent="0.25">
      <c r="A4487" s="1" t="s">
        <v>9162</v>
      </c>
      <c r="B4487" t="s">
        <v>9163</v>
      </c>
    </row>
    <row r="4488" spans="1:2" x14ac:dyDescent="0.25">
      <c r="A4488" s="1" t="s">
        <v>6843</v>
      </c>
      <c r="B4488" t="s">
        <v>9164</v>
      </c>
    </row>
    <row r="4489" spans="1:2" x14ac:dyDescent="0.25">
      <c r="A4489" s="1" t="s">
        <v>9165</v>
      </c>
      <c r="B4489" t="s">
        <v>9166</v>
      </c>
    </row>
    <row r="4490" spans="1:2" x14ac:dyDescent="0.25">
      <c r="A4490" s="1" t="s">
        <v>9167</v>
      </c>
      <c r="B4490" t="s">
        <v>9168</v>
      </c>
    </row>
    <row r="4491" spans="1:2" x14ac:dyDescent="0.25">
      <c r="A4491" s="1" t="s">
        <v>5111</v>
      </c>
      <c r="B4491" t="s">
        <v>9169</v>
      </c>
    </row>
    <row r="4492" spans="1:2" x14ac:dyDescent="0.25">
      <c r="A4492" s="1" t="s">
        <v>9170</v>
      </c>
      <c r="B4492" t="s">
        <v>9171</v>
      </c>
    </row>
    <row r="4493" spans="1:2" x14ac:dyDescent="0.25">
      <c r="A4493" s="1" t="s">
        <v>9172</v>
      </c>
      <c r="B4493" t="s">
        <v>9173</v>
      </c>
    </row>
    <row r="4494" spans="1:2" x14ac:dyDescent="0.25">
      <c r="A4494" s="1" t="s">
        <v>9174</v>
      </c>
      <c r="B4494" t="s">
        <v>9175</v>
      </c>
    </row>
    <row r="4495" spans="1:2" x14ac:dyDescent="0.25">
      <c r="A4495" s="1" t="s">
        <v>3874</v>
      </c>
      <c r="B4495" t="s">
        <v>9176</v>
      </c>
    </row>
    <row r="4496" spans="1:2" x14ac:dyDescent="0.25">
      <c r="A4496" s="1" t="s">
        <v>9177</v>
      </c>
      <c r="B4496" t="s">
        <v>9178</v>
      </c>
    </row>
    <row r="4497" spans="1:2" x14ac:dyDescent="0.25">
      <c r="A4497" s="1" t="s">
        <v>9179</v>
      </c>
      <c r="B4497" t="s">
        <v>9180</v>
      </c>
    </row>
    <row r="4498" spans="1:2" x14ac:dyDescent="0.25">
      <c r="A4498" s="1" t="s">
        <v>9181</v>
      </c>
      <c r="B4498" t="s">
        <v>9182</v>
      </c>
    </row>
    <row r="4499" spans="1:2" x14ac:dyDescent="0.25">
      <c r="A4499" s="1" t="s">
        <v>9183</v>
      </c>
      <c r="B4499" t="s">
        <v>9184</v>
      </c>
    </row>
    <row r="4500" spans="1:2" x14ac:dyDescent="0.25">
      <c r="A4500" s="1" t="s">
        <v>9185</v>
      </c>
      <c r="B4500" t="s">
        <v>9186</v>
      </c>
    </row>
    <row r="4501" spans="1:2" x14ac:dyDescent="0.25">
      <c r="A4501" s="1" t="s">
        <v>9187</v>
      </c>
      <c r="B4501" t="s">
        <v>9188</v>
      </c>
    </row>
    <row r="4502" spans="1:2" x14ac:dyDescent="0.25">
      <c r="A4502" s="1" t="s">
        <v>9189</v>
      </c>
      <c r="B4502" t="s">
        <v>9190</v>
      </c>
    </row>
    <row r="4503" spans="1:2" x14ac:dyDescent="0.25">
      <c r="A4503" s="1" t="s">
        <v>9191</v>
      </c>
      <c r="B4503" t="s">
        <v>9192</v>
      </c>
    </row>
    <row r="4504" spans="1:2" x14ac:dyDescent="0.25">
      <c r="A4504" s="1" t="s">
        <v>9193</v>
      </c>
      <c r="B4504" t="s">
        <v>9194</v>
      </c>
    </row>
    <row r="4505" spans="1:2" x14ac:dyDescent="0.25">
      <c r="A4505" s="1" t="s">
        <v>9195</v>
      </c>
      <c r="B4505" t="s">
        <v>9196</v>
      </c>
    </row>
    <row r="4506" spans="1:2" x14ac:dyDescent="0.25">
      <c r="A4506" s="1" t="s">
        <v>9197</v>
      </c>
      <c r="B4506" t="s">
        <v>9198</v>
      </c>
    </row>
    <row r="4507" spans="1:2" x14ac:dyDescent="0.25">
      <c r="A4507" s="1" t="s">
        <v>9199</v>
      </c>
      <c r="B4507" t="s">
        <v>9200</v>
      </c>
    </row>
    <row r="4508" spans="1:2" x14ac:dyDescent="0.25">
      <c r="A4508" s="1" t="s">
        <v>9201</v>
      </c>
      <c r="B4508" t="s">
        <v>9202</v>
      </c>
    </row>
    <row r="4509" spans="1:2" x14ac:dyDescent="0.25">
      <c r="A4509" s="1" t="s">
        <v>2475</v>
      </c>
      <c r="B4509" t="s">
        <v>9203</v>
      </c>
    </row>
    <row r="4510" spans="1:2" x14ac:dyDescent="0.25">
      <c r="A4510" s="1" t="s">
        <v>1672</v>
      </c>
      <c r="B4510" t="s">
        <v>9204</v>
      </c>
    </row>
    <row r="4511" spans="1:2" x14ac:dyDescent="0.25">
      <c r="A4511" s="1" t="s">
        <v>9205</v>
      </c>
      <c r="B4511" t="s">
        <v>9206</v>
      </c>
    </row>
    <row r="4512" spans="1:2" x14ac:dyDescent="0.25">
      <c r="A4512" s="1" t="s">
        <v>9207</v>
      </c>
      <c r="B4512" t="s">
        <v>9208</v>
      </c>
    </row>
    <row r="4513" spans="1:2" x14ac:dyDescent="0.25">
      <c r="A4513" s="1" t="s">
        <v>5755</v>
      </c>
      <c r="B4513" t="s">
        <v>9209</v>
      </c>
    </row>
    <row r="4514" spans="1:2" x14ac:dyDescent="0.25">
      <c r="A4514" s="1" t="s">
        <v>9210</v>
      </c>
      <c r="B4514" t="s">
        <v>9211</v>
      </c>
    </row>
    <row r="4515" spans="1:2" x14ac:dyDescent="0.25">
      <c r="A4515" s="1" t="s">
        <v>9212</v>
      </c>
      <c r="B4515" t="s">
        <v>9213</v>
      </c>
    </row>
    <row r="4516" spans="1:2" x14ac:dyDescent="0.25">
      <c r="A4516" s="1" t="s">
        <v>9214</v>
      </c>
      <c r="B4516" t="s">
        <v>9215</v>
      </c>
    </row>
    <row r="4517" spans="1:2" x14ac:dyDescent="0.25">
      <c r="A4517" s="1" t="s">
        <v>9216</v>
      </c>
      <c r="B4517" t="s">
        <v>9217</v>
      </c>
    </row>
    <row r="4518" spans="1:2" x14ac:dyDescent="0.25">
      <c r="A4518" s="1" t="s">
        <v>9218</v>
      </c>
      <c r="B4518" t="s">
        <v>9219</v>
      </c>
    </row>
    <row r="4519" spans="1:2" x14ac:dyDescent="0.25">
      <c r="A4519" s="1" t="s">
        <v>9220</v>
      </c>
      <c r="B4519" t="s">
        <v>9221</v>
      </c>
    </row>
    <row r="4520" spans="1:2" x14ac:dyDescent="0.25">
      <c r="A4520" s="1" t="s">
        <v>3089</v>
      </c>
      <c r="B4520" t="s">
        <v>9222</v>
      </c>
    </row>
    <row r="4521" spans="1:2" x14ac:dyDescent="0.25">
      <c r="A4521" s="1" t="s">
        <v>9223</v>
      </c>
      <c r="B4521" t="s">
        <v>9224</v>
      </c>
    </row>
    <row r="4522" spans="1:2" x14ac:dyDescent="0.25">
      <c r="A4522" s="1" t="s">
        <v>9225</v>
      </c>
      <c r="B4522" t="s">
        <v>9226</v>
      </c>
    </row>
    <row r="4523" spans="1:2" x14ac:dyDescent="0.25">
      <c r="A4523" s="1" t="s">
        <v>9227</v>
      </c>
      <c r="B4523" t="s">
        <v>9228</v>
      </c>
    </row>
    <row r="4524" spans="1:2" x14ac:dyDescent="0.25">
      <c r="A4524" s="1" t="s">
        <v>9229</v>
      </c>
      <c r="B4524" t="s">
        <v>9230</v>
      </c>
    </row>
    <row r="4525" spans="1:2" x14ac:dyDescent="0.25">
      <c r="A4525" s="1" t="s">
        <v>9231</v>
      </c>
      <c r="B4525" t="s">
        <v>9232</v>
      </c>
    </row>
    <row r="4526" spans="1:2" x14ac:dyDescent="0.25">
      <c r="A4526" s="1" t="s">
        <v>9233</v>
      </c>
      <c r="B4526" t="s">
        <v>9234</v>
      </c>
    </row>
    <row r="4527" spans="1:2" x14ac:dyDescent="0.25">
      <c r="A4527" s="1" t="s">
        <v>9235</v>
      </c>
      <c r="B4527" t="s">
        <v>9236</v>
      </c>
    </row>
    <row r="4528" spans="1:2" x14ac:dyDescent="0.25">
      <c r="A4528" s="1" t="s">
        <v>9237</v>
      </c>
      <c r="B4528" t="s">
        <v>9238</v>
      </c>
    </row>
    <row r="4529" spans="1:2" x14ac:dyDescent="0.25">
      <c r="A4529" s="1" t="s">
        <v>7494</v>
      </c>
      <c r="B4529" t="s">
        <v>9239</v>
      </c>
    </row>
    <row r="4530" spans="1:2" x14ac:dyDescent="0.25">
      <c r="A4530" s="1" t="s">
        <v>9240</v>
      </c>
      <c r="B4530" t="s">
        <v>9241</v>
      </c>
    </row>
    <row r="4531" spans="1:2" x14ac:dyDescent="0.25">
      <c r="A4531" s="1" t="s">
        <v>9242</v>
      </c>
      <c r="B4531" t="s">
        <v>9243</v>
      </c>
    </row>
    <row r="4532" spans="1:2" x14ac:dyDescent="0.25">
      <c r="A4532" s="1" t="s">
        <v>9244</v>
      </c>
      <c r="B4532" t="s">
        <v>9245</v>
      </c>
    </row>
    <row r="4533" spans="1:2" x14ac:dyDescent="0.25">
      <c r="A4533" s="1" t="s">
        <v>9246</v>
      </c>
      <c r="B4533" t="s">
        <v>9247</v>
      </c>
    </row>
    <row r="4534" spans="1:2" x14ac:dyDescent="0.25">
      <c r="A4534" s="1" t="s">
        <v>9248</v>
      </c>
      <c r="B4534" t="s">
        <v>9249</v>
      </c>
    </row>
    <row r="4535" spans="1:2" x14ac:dyDescent="0.25">
      <c r="A4535" s="1" t="s">
        <v>2453</v>
      </c>
      <c r="B4535" t="s">
        <v>9250</v>
      </c>
    </row>
    <row r="4536" spans="1:2" x14ac:dyDescent="0.25">
      <c r="A4536" s="1" t="s">
        <v>9251</v>
      </c>
      <c r="B4536" t="s">
        <v>9252</v>
      </c>
    </row>
    <row r="4537" spans="1:2" x14ac:dyDescent="0.25">
      <c r="A4537" s="1" t="s">
        <v>9253</v>
      </c>
      <c r="B4537" t="s">
        <v>9254</v>
      </c>
    </row>
    <row r="4538" spans="1:2" x14ac:dyDescent="0.25">
      <c r="A4538" s="1" t="s">
        <v>9255</v>
      </c>
      <c r="B4538" t="s">
        <v>9256</v>
      </c>
    </row>
    <row r="4539" spans="1:2" x14ac:dyDescent="0.25">
      <c r="A4539" s="1" t="s">
        <v>3984</v>
      </c>
      <c r="B4539" t="s">
        <v>9257</v>
      </c>
    </row>
    <row r="4540" spans="1:2" x14ac:dyDescent="0.25">
      <c r="A4540" s="1" t="s">
        <v>9258</v>
      </c>
      <c r="B4540" t="s">
        <v>9259</v>
      </c>
    </row>
    <row r="4541" spans="1:2" x14ac:dyDescent="0.25">
      <c r="A4541" s="1" t="s">
        <v>9260</v>
      </c>
      <c r="B4541" t="s">
        <v>9261</v>
      </c>
    </row>
    <row r="4542" spans="1:2" x14ac:dyDescent="0.25">
      <c r="A4542" s="1" t="s">
        <v>3704</v>
      </c>
      <c r="B4542" t="s">
        <v>9262</v>
      </c>
    </row>
    <row r="4543" spans="1:2" x14ac:dyDescent="0.25">
      <c r="A4543" s="1" t="s">
        <v>9263</v>
      </c>
      <c r="B4543" t="s">
        <v>9264</v>
      </c>
    </row>
    <row r="4544" spans="1:2" x14ac:dyDescent="0.25">
      <c r="A4544" s="1" t="s">
        <v>9265</v>
      </c>
      <c r="B4544" t="s">
        <v>9266</v>
      </c>
    </row>
    <row r="4545" spans="1:2" x14ac:dyDescent="0.25">
      <c r="A4545" s="1" t="s">
        <v>9267</v>
      </c>
      <c r="B4545" t="s">
        <v>9268</v>
      </c>
    </row>
    <row r="4546" spans="1:2" x14ac:dyDescent="0.25">
      <c r="A4546" s="1" t="s">
        <v>7369</v>
      </c>
      <c r="B4546" t="s">
        <v>9269</v>
      </c>
    </row>
    <row r="4547" spans="1:2" x14ac:dyDescent="0.25">
      <c r="A4547" s="1" t="s">
        <v>9270</v>
      </c>
      <c r="B4547" t="s">
        <v>9271</v>
      </c>
    </row>
    <row r="4548" spans="1:2" x14ac:dyDescent="0.25">
      <c r="A4548" s="1" t="s">
        <v>9272</v>
      </c>
      <c r="B4548" t="s">
        <v>9273</v>
      </c>
    </row>
    <row r="4549" spans="1:2" x14ac:dyDescent="0.25">
      <c r="A4549" s="1" t="s">
        <v>9274</v>
      </c>
      <c r="B4549" t="s">
        <v>9275</v>
      </c>
    </row>
    <row r="4550" spans="1:2" x14ac:dyDescent="0.25">
      <c r="A4550" s="1" t="s">
        <v>9276</v>
      </c>
      <c r="B4550" t="s">
        <v>9277</v>
      </c>
    </row>
    <row r="4551" spans="1:2" x14ac:dyDescent="0.25">
      <c r="A4551" s="1" t="s">
        <v>2192</v>
      </c>
      <c r="B4551" t="s">
        <v>9278</v>
      </c>
    </row>
    <row r="4552" spans="1:2" x14ac:dyDescent="0.25">
      <c r="A4552" s="1" t="s">
        <v>9279</v>
      </c>
      <c r="B4552" t="s">
        <v>9280</v>
      </c>
    </row>
    <row r="4553" spans="1:2" x14ac:dyDescent="0.25">
      <c r="A4553" s="1" t="s">
        <v>9281</v>
      </c>
      <c r="B4553" t="s">
        <v>9282</v>
      </c>
    </row>
    <row r="4554" spans="1:2" x14ac:dyDescent="0.25">
      <c r="A4554" s="1" t="s">
        <v>9283</v>
      </c>
      <c r="B4554" t="s">
        <v>9284</v>
      </c>
    </row>
    <row r="4555" spans="1:2" x14ac:dyDescent="0.25">
      <c r="A4555" s="1" t="s">
        <v>9285</v>
      </c>
      <c r="B4555" t="s">
        <v>9286</v>
      </c>
    </row>
    <row r="4556" spans="1:2" x14ac:dyDescent="0.25">
      <c r="A4556" s="1" t="s">
        <v>9287</v>
      </c>
      <c r="B4556" t="s">
        <v>9288</v>
      </c>
    </row>
    <row r="4557" spans="1:2" x14ac:dyDescent="0.25">
      <c r="A4557" s="1" t="s">
        <v>9289</v>
      </c>
      <c r="B4557" t="s">
        <v>9290</v>
      </c>
    </row>
    <row r="4558" spans="1:2" x14ac:dyDescent="0.25">
      <c r="A4558" s="1" t="s">
        <v>9291</v>
      </c>
      <c r="B4558" t="s">
        <v>9292</v>
      </c>
    </row>
    <row r="4559" spans="1:2" x14ac:dyDescent="0.25">
      <c r="A4559" s="1" t="s">
        <v>7484</v>
      </c>
      <c r="B4559" t="s">
        <v>9293</v>
      </c>
    </row>
    <row r="4560" spans="1:2" x14ac:dyDescent="0.25">
      <c r="A4560" s="1" t="s">
        <v>9294</v>
      </c>
      <c r="B4560" t="s">
        <v>9295</v>
      </c>
    </row>
    <row r="4561" spans="1:2" x14ac:dyDescent="0.25">
      <c r="A4561" s="1" t="s">
        <v>9296</v>
      </c>
      <c r="B4561" t="s">
        <v>9297</v>
      </c>
    </row>
    <row r="4562" spans="1:2" x14ac:dyDescent="0.25">
      <c r="A4562" s="1" t="s">
        <v>9298</v>
      </c>
      <c r="B4562" t="s">
        <v>9299</v>
      </c>
    </row>
    <row r="4563" spans="1:2" x14ac:dyDescent="0.25">
      <c r="A4563" s="1" t="s">
        <v>9300</v>
      </c>
      <c r="B4563" t="s">
        <v>9301</v>
      </c>
    </row>
    <row r="4564" spans="1:2" x14ac:dyDescent="0.25">
      <c r="A4564" s="1" t="s">
        <v>9302</v>
      </c>
      <c r="B4564" t="s">
        <v>9303</v>
      </c>
    </row>
    <row r="4565" spans="1:2" x14ac:dyDescent="0.25">
      <c r="A4565" s="1" t="s">
        <v>9304</v>
      </c>
      <c r="B4565" t="s">
        <v>9305</v>
      </c>
    </row>
    <row r="4566" spans="1:2" x14ac:dyDescent="0.25">
      <c r="A4566" s="1" t="s">
        <v>9306</v>
      </c>
      <c r="B4566" t="s">
        <v>9307</v>
      </c>
    </row>
    <row r="4567" spans="1:2" x14ac:dyDescent="0.25">
      <c r="A4567" s="1" t="s">
        <v>9308</v>
      </c>
      <c r="B4567" t="s">
        <v>9309</v>
      </c>
    </row>
    <row r="4568" spans="1:2" x14ac:dyDescent="0.25">
      <c r="A4568" s="1" t="s">
        <v>9310</v>
      </c>
      <c r="B4568" t="s">
        <v>9311</v>
      </c>
    </row>
    <row r="4569" spans="1:2" x14ac:dyDescent="0.25">
      <c r="A4569" s="1" t="s">
        <v>9312</v>
      </c>
      <c r="B4569" t="s">
        <v>9313</v>
      </c>
    </row>
    <row r="4570" spans="1:2" x14ac:dyDescent="0.25">
      <c r="A4570" s="1" t="s">
        <v>9314</v>
      </c>
      <c r="B4570" t="s">
        <v>9315</v>
      </c>
    </row>
    <row r="4571" spans="1:2" x14ac:dyDescent="0.25">
      <c r="A4571" s="1" t="s">
        <v>9316</v>
      </c>
      <c r="B4571" t="s">
        <v>9317</v>
      </c>
    </row>
    <row r="4572" spans="1:2" x14ac:dyDescent="0.25">
      <c r="A4572" s="1" t="s">
        <v>9318</v>
      </c>
      <c r="B4572" t="s">
        <v>9319</v>
      </c>
    </row>
    <row r="4573" spans="1:2" x14ac:dyDescent="0.25">
      <c r="A4573" s="1" t="s">
        <v>5037</v>
      </c>
      <c r="B4573" t="s">
        <v>9320</v>
      </c>
    </row>
    <row r="4574" spans="1:2" x14ac:dyDescent="0.25">
      <c r="A4574" s="1" t="s">
        <v>9321</v>
      </c>
      <c r="B4574" t="s">
        <v>9322</v>
      </c>
    </row>
    <row r="4575" spans="1:2" x14ac:dyDescent="0.25">
      <c r="A4575" s="1" t="s">
        <v>9323</v>
      </c>
      <c r="B4575" t="s">
        <v>9324</v>
      </c>
    </row>
    <row r="4576" spans="1:2" x14ac:dyDescent="0.25">
      <c r="A4576" s="1" t="s">
        <v>2758</v>
      </c>
      <c r="B4576" t="s">
        <v>9325</v>
      </c>
    </row>
    <row r="4577" spans="1:7" x14ac:dyDescent="0.25">
      <c r="A4577" s="1" t="s">
        <v>9326</v>
      </c>
      <c r="B4577" t="s">
        <v>9327</v>
      </c>
    </row>
    <row r="4578" spans="1:7" x14ac:dyDescent="0.25">
      <c r="G4578">
        <v>365</v>
      </c>
    </row>
    <row r="4579" spans="1:7" x14ac:dyDescent="0.25">
      <c r="G4579">
        <v>366</v>
      </c>
    </row>
    <row r="4580" spans="1:7" x14ac:dyDescent="0.25">
      <c r="G4580">
        <v>367</v>
      </c>
    </row>
    <row r="4581" spans="1:7" x14ac:dyDescent="0.25">
      <c r="G4581">
        <v>368</v>
      </c>
    </row>
    <row r="4582" spans="1:7" x14ac:dyDescent="0.25">
      <c r="G4582">
        <v>369</v>
      </c>
    </row>
    <row r="4583" spans="1:7" x14ac:dyDescent="0.25">
      <c r="G4583">
        <v>370</v>
      </c>
    </row>
    <row r="4584" spans="1:7" x14ac:dyDescent="0.25">
      <c r="G4584">
        <v>371</v>
      </c>
    </row>
    <row r="4585" spans="1:7" x14ac:dyDescent="0.25">
      <c r="G4585">
        <v>372</v>
      </c>
    </row>
    <row r="4586" spans="1:7" x14ac:dyDescent="0.25">
      <c r="G4586">
        <v>373</v>
      </c>
    </row>
    <row r="4587" spans="1:7" x14ac:dyDescent="0.25">
      <c r="G4587">
        <v>374</v>
      </c>
    </row>
    <row r="4588" spans="1:7" x14ac:dyDescent="0.25">
      <c r="G4588">
        <v>375</v>
      </c>
    </row>
    <row r="4589" spans="1:7" x14ac:dyDescent="0.25">
      <c r="G4589">
        <v>376</v>
      </c>
    </row>
    <row r="4590" spans="1:7" x14ac:dyDescent="0.25">
      <c r="G4590">
        <v>377</v>
      </c>
    </row>
    <row r="4591" spans="1:7" x14ac:dyDescent="0.25">
      <c r="G4591">
        <v>378</v>
      </c>
    </row>
    <row r="4592" spans="1:7" x14ac:dyDescent="0.25">
      <c r="G4592">
        <v>379</v>
      </c>
    </row>
    <row r="4593" spans="7:7" x14ac:dyDescent="0.25">
      <c r="G4593">
        <v>380</v>
      </c>
    </row>
    <row r="4594" spans="7:7" x14ac:dyDescent="0.25">
      <c r="G4594">
        <v>381</v>
      </c>
    </row>
    <row r="4595" spans="7:7" x14ac:dyDescent="0.25">
      <c r="G4595">
        <v>382</v>
      </c>
    </row>
    <row r="4596" spans="7:7" x14ac:dyDescent="0.25">
      <c r="G4596">
        <v>383</v>
      </c>
    </row>
    <row r="4597" spans="7:7" x14ac:dyDescent="0.25">
      <c r="G4597">
        <v>384</v>
      </c>
    </row>
    <row r="4598" spans="7:7" x14ac:dyDescent="0.25">
      <c r="G4598">
        <v>385</v>
      </c>
    </row>
    <row r="4599" spans="7:7" x14ac:dyDescent="0.25">
      <c r="G4599">
        <v>386</v>
      </c>
    </row>
    <row r="4600" spans="7:7" x14ac:dyDescent="0.25">
      <c r="G4600">
        <v>387</v>
      </c>
    </row>
    <row r="4601" spans="7:7" x14ac:dyDescent="0.25">
      <c r="G4601">
        <v>388</v>
      </c>
    </row>
    <row r="4602" spans="7:7" x14ac:dyDescent="0.25">
      <c r="G4602">
        <v>389</v>
      </c>
    </row>
    <row r="4603" spans="7:7" x14ac:dyDescent="0.25">
      <c r="G4603">
        <v>390</v>
      </c>
    </row>
    <row r="4604" spans="7:7" x14ac:dyDescent="0.25">
      <c r="G4604">
        <v>391</v>
      </c>
    </row>
    <row r="4605" spans="7:7" x14ac:dyDescent="0.25">
      <c r="G4605">
        <v>392</v>
      </c>
    </row>
    <row r="4606" spans="7:7" x14ac:dyDescent="0.25">
      <c r="G4606">
        <v>393</v>
      </c>
    </row>
    <row r="4607" spans="7:7" x14ac:dyDescent="0.25">
      <c r="G4607">
        <v>394</v>
      </c>
    </row>
    <row r="4608" spans="7:7" x14ac:dyDescent="0.25">
      <c r="G4608">
        <v>395</v>
      </c>
    </row>
    <row r="4609" spans="7:7" x14ac:dyDescent="0.25">
      <c r="G4609">
        <v>396</v>
      </c>
    </row>
    <row r="4610" spans="7:7" x14ac:dyDescent="0.25">
      <c r="G4610">
        <v>397</v>
      </c>
    </row>
    <row r="4611" spans="7:7" x14ac:dyDescent="0.25">
      <c r="G4611">
        <v>398</v>
      </c>
    </row>
    <row r="4612" spans="7:7" x14ac:dyDescent="0.25">
      <c r="G4612">
        <v>399</v>
      </c>
    </row>
    <row r="4613" spans="7:7" x14ac:dyDescent="0.25">
      <c r="G4613">
        <v>400</v>
      </c>
    </row>
    <row r="4614" spans="7:7" x14ac:dyDescent="0.25">
      <c r="G4614">
        <v>401</v>
      </c>
    </row>
    <row r="4615" spans="7:7" x14ac:dyDescent="0.25">
      <c r="G4615">
        <v>402</v>
      </c>
    </row>
    <row r="4616" spans="7:7" x14ac:dyDescent="0.25">
      <c r="G4616">
        <v>403</v>
      </c>
    </row>
    <row r="4617" spans="7:7" x14ac:dyDescent="0.25">
      <c r="G4617">
        <v>404</v>
      </c>
    </row>
    <row r="4618" spans="7:7" x14ac:dyDescent="0.25">
      <c r="G4618">
        <v>405</v>
      </c>
    </row>
    <row r="4619" spans="7:7" x14ac:dyDescent="0.25">
      <c r="G4619">
        <v>406</v>
      </c>
    </row>
    <row r="4620" spans="7:7" x14ac:dyDescent="0.25">
      <c r="G4620">
        <v>407</v>
      </c>
    </row>
    <row r="4621" spans="7:7" x14ac:dyDescent="0.25">
      <c r="G4621">
        <v>408</v>
      </c>
    </row>
    <row r="4622" spans="7:7" x14ac:dyDescent="0.25">
      <c r="G4622">
        <v>409</v>
      </c>
    </row>
    <row r="4623" spans="7:7" x14ac:dyDescent="0.25">
      <c r="G4623">
        <v>410</v>
      </c>
    </row>
    <row r="4624" spans="7:7" x14ac:dyDescent="0.25">
      <c r="G4624">
        <v>411</v>
      </c>
    </row>
    <row r="4625" spans="7:7" x14ac:dyDescent="0.25">
      <c r="G4625">
        <v>412</v>
      </c>
    </row>
    <row r="4626" spans="7:7" x14ac:dyDescent="0.25">
      <c r="G4626">
        <v>413</v>
      </c>
    </row>
    <row r="4627" spans="7:7" x14ac:dyDescent="0.25">
      <c r="G4627">
        <v>414</v>
      </c>
    </row>
    <row r="4628" spans="7:7" x14ac:dyDescent="0.25">
      <c r="G4628">
        <v>415</v>
      </c>
    </row>
    <row r="4629" spans="7:7" x14ac:dyDescent="0.25">
      <c r="G4629">
        <v>416</v>
      </c>
    </row>
    <row r="4630" spans="7:7" x14ac:dyDescent="0.25">
      <c r="G4630">
        <v>417</v>
      </c>
    </row>
    <row r="4631" spans="7:7" x14ac:dyDescent="0.25">
      <c r="G4631">
        <v>418</v>
      </c>
    </row>
    <row r="4632" spans="7:7" x14ac:dyDescent="0.25">
      <c r="G4632">
        <v>419</v>
      </c>
    </row>
    <row r="4633" spans="7:7" x14ac:dyDescent="0.25">
      <c r="G4633">
        <v>420</v>
      </c>
    </row>
    <row r="4634" spans="7:7" x14ac:dyDescent="0.25">
      <c r="G4634">
        <v>421</v>
      </c>
    </row>
    <row r="4635" spans="7:7" x14ac:dyDescent="0.25">
      <c r="G4635">
        <v>422</v>
      </c>
    </row>
    <row r="4636" spans="7:7" x14ac:dyDescent="0.25">
      <c r="G4636">
        <v>423</v>
      </c>
    </row>
    <row r="4637" spans="7:7" x14ac:dyDescent="0.25">
      <c r="G4637">
        <v>424</v>
      </c>
    </row>
    <row r="4638" spans="7:7" x14ac:dyDescent="0.25">
      <c r="G4638">
        <v>425</v>
      </c>
    </row>
    <row r="4639" spans="7:7" x14ac:dyDescent="0.25">
      <c r="G4639">
        <v>426</v>
      </c>
    </row>
    <row r="4640" spans="7:7" x14ac:dyDescent="0.25">
      <c r="G4640">
        <v>427</v>
      </c>
    </row>
    <row r="4641" spans="7:7" x14ac:dyDescent="0.25">
      <c r="G4641">
        <v>428</v>
      </c>
    </row>
    <row r="4642" spans="7:7" x14ac:dyDescent="0.25">
      <c r="G4642">
        <v>429</v>
      </c>
    </row>
    <row r="4643" spans="7:7" x14ac:dyDescent="0.25">
      <c r="G4643">
        <v>430</v>
      </c>
    </row>
    <row r="4644" spans="7:7" x14ac:dyDescent="0.25">
      <c r="G4644">
        <v>431</v>
      </c>
    </row>
    <row r="4645" spans="7:7" x14ac:dyDescent="0.25">
      <c r="G4645">
        <v>432</v>
      </c>
    </row>
    <row r="4646" spans="7:7" x14ac:dyDescent="0.25">
      <c r="G4646">
        <v>433</v>
      </c>
    </row>
    <row r="4647" spans="7:7" x14ac:dyDescent="0.25">
      <c r="G4647">
        <v>434</v>
      </c>
    </row>
    <row r="4648" spans="7:7" x14ac:dyDescent="0.25">
      <c r="G4648">
        <v>435</v>
      </c>
    </row>
    <row r="4649" spans="7:7" x14ac:dyDescent="0.25">
      <c r="G4649">
        <v>436</v>
      </c>
    </row>
    <row r="4650" spans="7:7" x14ac:dyDescent="0.25">
      <c r="G4650">
        <v>437</v>
      </c>
    </row>
    <row r="4651" spans="7:7" x14ac:dyDescent="0.25">
      <c r="G4651">
        <v>438</v>
      </c>
    </row>
    <row r="4652" spans="7:7" x14ac:dyDescent="0.25">
      <c r="G4652">
        <v>439</v>
      </c>
    </row>
    <row r="4653" spans="7:7" x14ac:dyDescent="0.25">
      <c r="G4653">
        <v>440</v>
      </c>
    </row>
    <row r="4654" spans="7:7" x14ac:dyDescent="0.25">
      <c r="G4654">
        <v>441</v>
      </c>
    </row>
    <row r="4655" spans="7:7" x14ac:dyDescent="0.25">
      <c r="G4655">
        <v>442</v>
      </c>
    </row>
    <row r="4656" spans="7:7" x14ac:dyDescent="0.25">
      <c r="G4656">
        <v>443</v>
      </c>
    </row>
    <row r="4657" spans="7:7" x14ac:dyDescent="0.25">
      <c r="G4657">
        <v>444</v>
      </c>
    </row>
    <row r="4658" spans="7:7" x14ac:dyDescent="0.25">
      <c r="G4658">
        <v>445</v>
      </c>
    </row>
    <row r="4659" spans="7:7" x14ac:dyDescent="0.25">
      <c r="G4659">
        <v>446</v>
      </c>
    </row>
    <row r="4660" spans="7:7" x14ac:dyDescent="0.25">
      <c r="G4660">
        <v>447</v>
      </c>
    </row>
    <row r="4661" spans="7:7" x14ac:dyDescent="0.25">
      <c r="G4661">
        <v>448</v>
      </c>
    </row>
    <row r="4662" spans="7:7" x14ac:dyDescent="0.25">
      <c r="G4662">
        <v>449</v>
      </c>
    </row>
    <row r="4663" spans="7:7" x14ac:dyDescent="0.25">
      <c r="G4663">
        <v>450</v>
      </c>
    </row>
    <row r="4664" spans="7:7" x14ac:dyDescent="0.25">
      <c r="G4664">
        <v>451</v>
      </c>
    </row>
    <row r="4665" spans="7:7" x14ac:dyDescent="0.25">
      <c r="G4665">
        <v>452</v>
      </c>
    </row>
    <row r="4666" spans="7:7" x14ac:dyDescent="0.25">
      <c r="G4666">
        <v>453</v>
      </c>
    </row>
    <row r="4667" spans="7:7" x14ac:dyDescent="0.25">
      <c r="G4667">
        <v>454</v>
      </c>
    </row>
    <row r="4668" spans="7:7" x14ac:dyDescent="0.25">
      <c r="G4668">
        <v>455</v>
      </c>
    </row>
    <row r="4669" spans="7:7" x14ac:dyDescent="0.25">
      <c r="G4669">
        <v>456</v>
      </c>
    </row>
    <row r="4670" spans="7:7" x14ac:dyDescent="0.25">
      <c r="G4670">
        <v>457</v>
      </c>
    </row>
    <row r="4671" spans="7:7" x14ac:dyDescent="0.25">
      <c r="G4671">
        <v>458</v>
      </c>
    </row>
    <row r="4672" spans="7:7" x14ac:dyDescent="0.25">
      <c r="G4672">
        <v>459</v>
      </c>
    </row>
    <row r="4673" spans="7:7" x14ac:dyDescent="0.25">
      <c r="G4673">
        <v>460</v>
      </c>
    </row>
    <row r="4674" spans="7:7" x14ac:dyDescent="0.25">
      <c r="G4674">
        <v>461</v>
      </c>
    </row>
    <row r="4675" spans="7:7" x14ac:dyDescent="0.25">
      <c r="G4675">
        <v>462</v>
      </c>
    </row>
    <row r="4676" spans="7:7" x14ac:dyDescent="0.25">
      <c r="G4676">
        <v>463</v>
      </c>
    </row>
    <row r="4677" spans="7:7" x14ac:dyDescent="0.25">
      <c r="G4677">
        <v>464</v>
      </c>
    </row>
    <row r="4678" spans="7:7" x14ac:dyDescent="0.25">
      <c r="G4678">
        <v>465</v>
      </c>
    </row>
    <row r="4679" spans="7:7" x14ac:dyDescent="0.25">
      <c r="G4679">
        <v>466</v>
      </c>
    </row>
    <row r="4680" spans="7:7" x14ac:dyDescent="0.25">
      <c r="G4680">
        <v>467</v>
      </c>
    </row>
    <row r="4681" spans="7:7" x14ac:dyDescent="0.25">
      <c r="G4681">
        <v>468</v>
      </c>
    </row>
    <row r="4682" spans="7:7" x14ac:dyDescent="0.25">
      <c r="G4682">
        <v>469</v>
      </c>
    </row>
    <row r="4683" spans="7:7" x14ac:dyDescent="0.25">
      <c r="G4683">
        <v>470</v>
      </c>
    </row>
    <row r="4684" spans="7:7" x14ac:dyDescent="0.25">
      <c r="G4684">
        <v>471</v>
      </c>
    </row>
    <row r="4685" spans="7:7" x14ac:dyDescent="0.25">
      <c r="G4685">
        <v>472</v>
      </c>
    </row>
    <row r="4686" spans="7:7" x14ac:dyDescent="0.25">
      <c r="G4686">
        <v>473</v>
      </c>
    </row>
    <row r="4687" spans="7:7" x14ac:dyDescent="0.25">
      <c r="G4687">
        <v>474</v>
      </c>
    </row>
    <row r="4688" spans="7:7" x14ac:dyDescent="0.25">
      <c r="G4688">
        <v>475</v>
      </c>
    </row>
    <row r="4689" spans="7:7" x14ac:dyDescent="0.25">
      <c r="G4689">
        <v>476</v>
      </c>
    </row>
    <row r="4690" spans="7:7" x14ac:dyDescent="0.25">
      <c r="G4690">
        <v>477</v>
      </c>
    </row>
    <row r="4691" spans="7:7" x14ac:dyDescent="0.25">
      <c r="G4691">
        <v>478</v>
      </c>
    </row>
    <row r="4692" spans="7:7" x14ac:dyDescent="0.25">
      <c r="G4692">
        <v>479</v>
      </c>
    </row>
    <row r="4693" spans="7:7" x14ac:dyDescent="0.25">
      <c r="G4693">
        <v>480</v>
      </c>
    </row>
    <row r="4694" spans="7:7" x14ac:dyDescent="0.25">
      <c r="G4694">
        <v>481</v>
      </c>
    </row>
    <row r="4695" spans="7:7" x14ac:dyDescent="0.25">
      <c r="G4695">
        <v>482</v>
      </c>
    </row>
    <row r="4696" spans="7:7" x14ac:dyDescent="0.25">
      <c r="G4696">
        <v>483</v>
      </c>
    </row>
    <row r="4697" spans="7:7" x14ac:dyDescent="0.25">
      <c r="G4697">
        <v>484</v>
      </c>
    </row>
    <row r="4698" spans="7:7" x14ac:dyDescent="0.25">
      <c r="G4698">
        <v>485</v>
      </c>
    </row>
    <row r="4699" spans="7:7" x14ac:dyDescent="0.25">
      <c r="G4699">
        <v>486</v>
      </c>
    </row>
    <row r="4700" spans="7:7" x14ac:dyDescent="0.25">
      <c r="G4700">
        <v>487</v>
      </c>
    </row>
    <row r="4701" spans="7:7" x14ac:dyDescent="0.25">
      <c r="G4701">
        <v>488</v>
      </c>
    </row>
    <row r="4702" spans="7:7" x14ac:dyDescent="0.25">
      <c r="G4702">
        <v>489</v>
      </c>
    </row>
    <row r="4703" spans="7:7" x14ac:dyDescent="0.25">
      <c r="G4703">
        <v>490</v>
      </c>
    </row>
    <row r="4704" spans="7:7" x14ac:dyDescent="0.25">
      <c r="G4704">
        <v>491</v>
      </c>
    </row>
    <row r="4705" spans="7:7" x14ac:dyDescent="0.25">
      <c r="G4705">
        <v>492</v>
      </c>
    </row>
    <row r="4706" spans="7:7" x14ac:dyDescent="0.25">
      <c r="G4706">
        <v>493</v>
      </c>
    </row>
    <row r="4707" spans="7:7" x14ac:dyDescent="0.25">
      <c r="G4707">
        <v>494</v>
      </c>
    </row>
    <row r="4708" spans="7:7" x14ac:dyDescent="0.25">
      <c r="G4708">
        <v>495</v>
      </c>
    </row>
    <row r="4709" spans="7:7" x14ac:dyDescent="0.25">
      <c r="G4709">
        <v>496</v>
      </c>
    </row>
    <row r="4710" spans="7:7" x14ac:dyDescent="0.25">
      <c r="G4710">
        <v>497</v>
      </c>
    </row>
    <row r="4711" spans="7:7" x14ac:dyDescent="0.25">
      <c r="G4711">
        <v>498</v>
      </c>
    </row>
    <row r="4712" spans="7:7" x14ac:dyDescent="0.25">
      <c r="G4712">
        <v>499</v>
      </c>
    </row>
    <row r="4713" spans="7:7" x14ac:dyDescent="0.25">
      <c r="G4713">
        <v>500</v>
      </c>
    </row>
    <row r="4714" spans="7:7" x14ac:dyDescent="0.25">
      <c r="G4714">
        <v>501</v>
      </c>
    </row>
    <row r="4715" spans="7:7" x14ac:dyDescent="0.25">
      <c r="G4715">
        <v>502</v>
      </c>
    </row>
    <row r="4716" spans="7:7" x14ac:dyDescent="0.25">
      <c r="G4716">
        <v>503</v>
      </c>
    </row>
    <row r="4717" spans="7:7" x14ac:dyDescent="0.25">
      <c r="G4717">
        <v>504</v>
      </c>
    </row>
    <row r="4718" spans="7:7" x14ac:dyDescent="0.25">
      <c r="G4718">
        <v>505</v>
      </c>
    </row>
    <row r="4719" spans="7:7" x14ac:dyDescent="0.25">
      <c r="G4719">
        <v>506</v>
      </c>
    </row>
    <row r="4720" spans="7:7" x14ac:dyDescent="0.25">
      <c r="G4720">
        <v>507</v>
      </c>
    </row>
    <row r="4721" spans="7:7" x14ac:dyDescent="0.25">
      <c r="G4721">
        <v>508</v>
      </c>
    </row>
    <row r="4722" spans="7:7" x14ac:dyDescent="0.25">
      <c r="G4722">
        <v>509</v>
      </c>
    </row>
    <row r="4723" spans="7:7" x14ac:dyDescent="0.25">
      <c r="G4723">
        <v>510</v>
      </c>
    </row>
    <row r="4724" spans="7:7" x14ac:dyDescent="0.25">
      <c r="G4724">
        <v>511</v>
      </c>
    </row>
    <row r="4725" spans="7:7" x14ac:dyDescent="0.25">
      <c r="G4725">
        <v>512</v>
      </c>
    </row>
    <row r="4726" spans="7:7" x14ac:dyDescent="0.25">
      <c r="G4726">
        <v>513</v>
      </c>
    </row>
    <row r="4727" spans="7:7" x14ac:dyDescent="0.25">
      <c r="G4727">
        <v>514</v>
      </c>
    </row>
    <row r="4728" spans="7:7" x14ac:dyDescent="0.25">
      <c r="G4728">
        <v>515</v>
      </c>
    </row>
    <row r="4729" spans="7:7" x14ac:dyDescent="0.25">
      <c r="G4729">
        <v>516</v>
      </c>
    </row>
    <row r="4730" spans="7:7" x14ac:dyDescent="0.25">
      <c r="G4730">
        <v>517</v>
      </c>
    </row>
    <row r="4731" spans="7:7" x14ac:dyDescent="0.25">
      <c r="G4731">
        <v>518</v>
      </c>
    </row>
    <row r="4732" spans="7:7" x14ac:dyDescent="0.25">
      <c r="G4732">
        <v>519</v>
      </c>
    </row>
    <row r="4733" spans="7:7" x14ac:dyDescent="0.25">
      <c r="G4733">
        <v>520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5" sqref="A5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B16"/>
  <sheetViews>
    <sheetView showGridLines="0" tabSelected="1" zoomScaleNormal="100" workbookViewId="0"/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</cols>
  <sheetData>
    <row r="1" spans="1:9 16382:16382" s="88" customFormat="1" ht="44.25" customHeight="1" x14ac:dyDescent="0.2">
      <c r="A1" s="90"/>
      <c r="B1" s="132"/>
      <c r="C1" s="133"/>
      <c r="D1" s="130" t="s">
        <v>8955</v>
      </c>
      <c r="E1" s="131"/>
      <c r="F1" s="131"/>
      <c r="I1" s="89"/>
    </row>
    <row r="3" spans="1:9 16382:16382" ht="21.75" customHeight="1" x14ac:dyDescent="0.25">
      <c r="D3" s="85" t="s">
        <v>8574</v>
      </c>
      <c r="E3" s="86" t="s">
        <v>7944</v>
      </c>
      <c r="F3" s="87" t="s">
        <v>8776</v>
      </c>
      <c r="G3" s="77"/>
      <c r="H3" s="85" t="s">
        <v>8777</v>
      </c>
      <c r="I3" s="86" t="s">
        <v>8758</v>
      </c>
      <c r="XFB3" t="s">
        <v>7944</v>
      </c>
    </row>
    <row r="4" spans="1:9 16382:16382" ht="18" customHeight="1" x14ac:dyDescent="0.25">
      <c r="D4" s="92" t="s">
        <v>8759</v>
      </c>
      <c r="E4" s="93">
        <f>ROUND(SUMIFS(Tabla3[[#All],[V GRAVADAS]],Tabla3[[#All],[MES]],Tabla7[[#Headers],[ENERO]])/(1.13),2)</f>
        <v>0</v>
      </c>
      <c r="F4" s="94"/>
      <c r="G4" s="111"/>
      <c r="H4" s="92" t="s">
        <v>8760</v>
      </c>
      <c r="I4" s="116">
        <f>ROUND(F8*0.13-F12*0.13-E14-E15,2)</f>
        <v>0</v>
      </c>
      <c r="XFB4" t="s">
        <v>7981</v>
      </c>
    </row>
    <row r="5" spans="1:9 16382:16382" ht="18" customHeight="1" x14ac:dyDescent="0.25">
      <c r="D5" s="92" t="s">
        <v>9328</v>
      </c>
      <c r="E5" s="93">
        <f>ROUND(SUMIFS(Tabla3[[#All],[EX SERVICE]],Tabla3[[#All],[MES]],Tabla7[[#Headers],[ENERO]]),2)</f>
        <v>2407</v>
      </c>
      <c r="F5" s="94" t="str">
        <f>IFERROR(+E2+E3-E4,"")</f>
        <v/>
      </c>
      <c r="G5" s="77"/>
      <c r="H5" s="92" t="s">
        <v>8762</v>
      </c>
      <c r="I5" s="102">
        <f>ROUND(F7*0.0175,2)+E16</f>
        <v>42.12</v>
      </c>
      <c r="XFB5" t="s">
        <v>8153</v>
      </c>
    </row>
    <row r="6" spans="1:9 16382:16382" ht="18" customHeight="1" x14ac:dyDescent="0.25">
      <c r="D6" s="92" t="s">
        <v>8761</v>
      </c>
      <c r="E6" s="93">
        <f>ROUND(SUMIFS(Tabla2[[#All],[V. GRAVADA]],Tabla2[[#All],[MES]],Tabla7[[#Headers],[ENERO]],Tabla2[[#All],[TIPO DE DOC]],3),2)</f>
        <v>0</v>
      </c>
      <c r="F6" s="94"/>
      <c r="G6" s="111"/>
      <c r="H6" s="109" t="s">
        <v>8764</v>
      </c>
      <c r="I6" s="103">
        <f>SUM(I4:I5)</f>
        <v>42.12</v>
      </c>
      <c r="XFB6" t="s">
        <v>8265</v>
      </c>
    </row>
    <row r="7" spans="1:9 16382:16382" ht="18" customHeight="1" x14ac:dyDescent="0.25">
      <c r="D7" s="92" t="s">
        <v>8763</v>
      </c>
      <c r="E7" s="93">
        <f>ROUND(SUMIFS(Tabla2[[#All],[V. GRAVADA]],Tabla2[[#All],[MES]],Tabla7[[#Headers],[ENERO]],Tabla2[[#All],[TIPO DE DOC]],5),2)</f>
        <v>0</v>
      </c>
      <c r="F7" s="126">
        <f>SUM(E4:E6)</f>
        <v>2407</v>
      </c>
      <c r="G7" s="77"/>
      <c r="H7" s="83"/>
      <c r="I7" s="84"/>
      <c r="XFB7" t="s">
        <v>8322</v>
      </c>
    </row>
    <row r="8" spans="1:9 16382:16382" ht="18" customHeight="1" x14ac:dyDescent="0.25">
      <c r="D8" s="120" t="s">
        <v>8774</v>
      </c>
      <c r="E8" s="121"/>
      <c r="F8" s="122">
        <f>+E4+E6-E7</f>
        <v>0</v>
      </c>
      <c r="G8" s="111"/>
      <c r="H8" s="77"/>
      <c r="I8" s="78"/>
      <c r="XFB8" t="s">
        <v>8323</v>
      </c>
    </row>
    <row r="9" spans="1:9 16382:16382" ht="18" customHeight="1" x14ac:dyDescent="0.25">
      <c r="D9" s="92" t="s">
        <v>8765</v>
      </c>
      <c r="E9" s="93">
        <f>SUMIFS(Tabla1[[#All],[C. GRAVADA]],Tabla1[[#All],[MES]],Tabla7[[#Headers],[ENERO]],Tabla1[[#All],[TIPO DE DOC]],"03")</f>
        <v>0</v>
      </c>
      <c r="F9" s="95"/>
      <c r="G9" s="111"/>
      <c r="H9" s="77"/>
      <c r="I9" s="78"/>
      <c r="XFB9" t="s">
        <v>8324</v>
      </c>
    </row>
    <row r="10" spans="1:9 16382:16382" ht="18" customHeight="1" x14ac:dyDescent="0.25">
      <c r="D10" s="92" t="s">
        <v>8766</v>
      </c>
      <c r="E10" s="93">
        <f>SUMIFS(Tabla1[[#All],[IMPOR BIENES]],Tabla1[[#All],[MES]],Tabla7[[#Headers],[ENERO]],Tabla1[[#All],[TIPO DE DOC]],12)</f>
        <v>0</v>
      </c>
      <c r="F10" s="95"/>
      <c r="XFB10" t="s">
        <v>8325</v>
      </c>
    </row>
    <row r="11" spans="1:9 16382:16382" ht="18" customHeight="1" x14ac:dyDescent="0.25">
      <c r="D11" s="92" t="s">
        <v>8767</v>
      </c>
      <c r="E11" s="93">
        <f>SUMIFS(Tabla1[[#All],[C. GRAVADA]],Tabla1[[#All],[MES]],Tabla7[[#Headers],[ENERO]],Tabla1[[#All],[TIPO DE DOC]],"05")</f>
        <v>0</v>
      </c>
      <c r="F11" s="96"/>
      <c r="G11" s="15"/>
      <c r="XFB11" t="s">
        <v>8326</v>
      </c>
    </row>
    <row r="12" spans="1:9 16382:16382" ht="18" customHeight="1" x14ac:dyDescent="0.25">
      <c r="D12" s="120" t="s">
        <v>8775</v>
      </c>
      <c r="E12" s="121"/>
      <c r="F12" s="122">
        <f>IFERROR(+E9+E10-E11,"")</f>
        <v>0</v>
      </c>
      <c r="G12" s="15"/>
      <c r="XFB12" t="s">
        <v>8327</v>
      </c>
    </row>
    <row r="13" spans="1:9 16382:16382" ht="18" customHeight="1" x14ac:dyDescent="0.25">
      <c r="D13" s="92" t="s">
        <v>8768</v>
      </c>
      <c r="E13" s="93">
        <f>SUMIFS(Tabla1[[#All],[C. EXENTAS]],Tabla1[[#All],[MES]],Tabla7[[#Headers],[ENERO]],Tabla1[[#All],[TIPO DE DOC]],"03")</f>
        <v>0</v>
      </c>
      <c r="F13" s="97"/>
      <c r="XFB13" t="s">
        <v>8328</v>
      </c>
    </row>
    <row r="14" spans="1:9 16382:16382" ht="18" customHeight="1" x14ac:dyDescent="0.25">
      <c r="D14" s="92" t="s">
        <v>8769</v>
      </c>
      <c r="E14" s="93">
        <f>SUMIFS(Tabla1[[#All],[PERCEPCIONES]],Tabla1[[#All],[MES]],Tabla7[[#Headers],[ENERO]],Tabla1[[#All],[TIPO DE DOC]],"03")</f>
        <v>0</v>
      </c>
      <c r="F14" s="98"/>
      <c r="XFB14" t="s">
        <v>8329</v>
      </c>
    </row>
    <row r="15" spans="1:9 16382:16382" ht="18" customHeight="1" x14ac:dyDescent="0.25">
      <c r="D15" s="92" t="s">
        <v>8770</v>
      </c>
      <c r="E15" s="93">
        <f>SUMIFS(Tabla6[[#Headers],[#Data],[Monto Retención 1%]],Tabla6[[#Headers],[#Data],[Mes]],Tabla7[[#Headers],[ENERO]])</f>
        <v>0</v>
      </c>
      <c r="F15" s="99"/>
    </row>
    <row r="16" spans="1:9 16382:16382" ht="18" customHeight="1" x14ac:dyDescent="0.25">
      <c r="D16" s="100" t="s">
        <v>8771</v>
      </c>
      <c r="E16" s="101">
        <f>+Tabla9[[#Totals],[IMPUESTO RETENIDO ]]</f>
        <v>0</v>
      </c>
      <c r="F16" s="9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2024-05-16T21:44:56Z</dcterms:modified>
</cp:coreProperties>
</file>