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 tabRatio="696" activeTab="3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7" l="1"/>
  <c r="P32" i="7"/>
  <c r="K32" i="7"/>
  <c r="H32" i="7"/>
  <c r="D11" i="5" l="1"/>
  <c r="D9" i="5"/>
  <c r="D9" i="6" l="1"/>
  <c r="M5" i="10" l="1"/>
  <c r="N5" i="10"/>
  <c r="O5" i="10"/>
  <c r="P5" i="10"/>
  <c r="Q5" i="10"/>
  <c r="R5" i="10"/>
  <c r="S5" i="10"/>
  <c r="T5" i="10"/>
  <c r="U5" i="10"/>
  <c r="V5" i="10" s="1"/>
  <c r="L5" i="10"/>
  <c r="D9" i="9"/>
  <c r="D10" i="9" s="1"/>
  <c r="D11" i="9" s="1"/>
  <c r="D22" i="9" l="1"/>
  <c r="D15" i="5" l="1"/>
  <c r="D18" i="5" s="1"/>
  <c r="L6" i="8"/>
  <c r="M6" i="8"/>
  <c r="N6" i="8"/>
  <c r="O6" i="8"/>
  <c r="P6" i="8"/>
  <c r="Q6" i="8"/>
  <c r="K6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<sst xmlns="http://schemas.openxmlformats.org/spreadsheetml/2006/main" count="528" uniqueCount="312">
  <si>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</si>
  <si>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</si>
  <si>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</si>
  <si>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</si>
  <si>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</si>
  <si>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</si>
  <si>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</si>
  <si>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</si>
  <si>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</si>
  <si>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</si>
  <si>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</si>
  <si>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</si>
  <si>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</si>
  <si>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</si>
  <si>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</si>
  <si>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</si>
  <si>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</si>
  <si>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</si>
  <si>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</si>
  <si>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</si>
  <si>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</si>
  <si>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</si>
  <si>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</si>
  <si>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</si>
  <si>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</si>
  <si>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</si>
  <si>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</si>
  <si>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</si>
  <si>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</si>
  <si>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</si>
  <si>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</si>
  <si>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</si>
  <si>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</si>
  <si>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</si>
  <si>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</si>
  <si>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</si>
  <si>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</si>
  <si>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</si>
  <si>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</si>
  <si>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</si>
  <si>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</si>
  <si>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</si>
  <si>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</si>
  <si>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</si>
  <si>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</si>
  <si>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</si>
  <si>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</si>
  <si>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</si>
  <si>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</si>
  <si>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</si>
  <si>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</si>
  <si>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</si>
  <si>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</si>
  <si>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</si>
  <si>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</si>
  <si>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</si>
  <si>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</si>
  <si>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</si>
  <si>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</si>
  <si>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</si>
  <si>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</si>
  <si>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</si>
  <si>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</si>
  <si>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</si>
  <si>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</si>
  <si>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</si>
  <si>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</si>
  <si>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</si>
  <si>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</si>
  <si>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</si>
  <si>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</si>
  <si>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</si>
  <si>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</si>
  <si>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</si>
  <si>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</si>
  <si>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</si>
  <si>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</si>
  <si>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</si>
  <si>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</si>
  <si>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</si>
  <si>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</si>
  <si>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</si>
  <si>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</si>
  <si>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</si>
  <si>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</si>
  <si>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</si>
  <si>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</si>
  <si>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</si>
  <si>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</si>
  <si>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</si>
  <si>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</si>
  <si>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</si>
  <si>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</si>
  <si>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</si>
  <si>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</si>
  <si>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</si>
  <si>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</si>
  <si>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</si>
  <si>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</si>
  <si>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</si>
  <si>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</si>
  <si>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</si>
  <si>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</si>
  <si>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</si>
  <si>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</si>
  <si>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</si>
  <si>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</si>
  <si>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</si>
  <si>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</si>
  <si>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</si>
  <si>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</si>
  <si>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</si>
  <si>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</si>
  <si>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</si>
  <si>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</si>
  <si>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</si>
  <si>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</si>
  <si>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</si>
  <si>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</si>
  <si>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</si>
  <si>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</si>
  <si>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</si>
  <si>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</si>
  <si>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</si>
  <si>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</si>
  <si>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</si>
  <si>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</si>
  <si>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</si>
  <si>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</si>
  <si>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</si>
  <si>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</si>
  <si>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</si>
  <si>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</si>
  <si>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</si>
  <si>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</si>
  <si>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</si>
  <si>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</si>
  <si>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</si>
  <si>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</si>
  <si>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</si>
  <si>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</si>
  <si>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</si>
  <si>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</si>
  <si>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</si>
  <si>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</si>
  <si>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</si>
  <si>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</si>
  <si>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</si>
  <si>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</si>
  <si>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</si>
  <si>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</si>
  <si>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</si>
  <si>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</si>
  <si>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</si>
  <si>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</si>
  <si>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</si>
  <si>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</si>
  <si>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</si>
  <si>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</si>
  <si>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</si>
  <si>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</si>
  <si>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</si>
  <si>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</si>
  <si>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</si>
  <si>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</si>
  <si>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</si>
  <si>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</si>
  <si>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</si>
  <si>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</si>
  <si>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</si>
  <si>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</si>
  <si>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</si>
  <si>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</si>
  <si>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</si>
  <si>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</si>
  <si>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</si>
  <si>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</si>
  <si>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</si>
  <si>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</si>
  <si>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</si>
  <si>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</si>
  <si>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</si>
  <si>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</si>
  <si>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</si>
  <si>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</si>
  <si>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</si>
  <si>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</si>
  <si>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</si>
  <si>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</si>
  <si>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</si>
  <si>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</si>
  <si>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</si>
  <si>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</si>
  <si>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</si>
  <si>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</si>
  <si>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</si>
  <si>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</si>
  <si>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</si>
  <si>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</si>
  <si>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</si>
  <si>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</si>
  <si>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</si>
  <si>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</si>
  <si>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</si>
  <si>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</si>
  <si>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</si>
  <si>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</si>
  <si>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</si>
  <si>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</si>
  <si>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</si>
  <si>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</si>
  <si>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</si>
  <si>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</si>
  <si>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</si>
  <si>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</si>
  <si>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</si>
  <si>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</si>
  <si>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</si>
  <si>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</si>
  <si>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</si>
  <si>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</si>
  <si>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</si>
  <si>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</si>
  <si>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</si>
  <si>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</si>
  <si>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</si>
  <si>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</si>
  <si>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</si>
  <si>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</si>
  <si>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</si>
  <si>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</si>
  <si>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</si>
  <si>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</si>
  <si>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</si>
  <si>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</si>
  <si>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</si>
  <si>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</si>
  <si>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</si>
  <si>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</si>
  <si>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</si>
  <si>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</si>
  <si>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</si>
  <si>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</si>
  <si>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</si>
  <si>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</si>
  <si>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</si>
  <si>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</si>
  <si>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</si>
  <si>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</si>
  <si>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</si>
  <si>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</si>
  <si>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</si>
  <si>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30/08/2021</t>
  </si>
  <si>
    <t>14070503650018</t>
  </si>
  <si>
    <t>CARLOS DANIS RAMIREZ VENTURA</t>
  </si>
  <si>
    <t>24/08/2021</t>
  </si>
  <si>
    <t>13/08/2021</t>
  </si>
  <si>
    <t>06142410141010</t>
  </si>
  <si>
    <t xml:space="preserve">ACTIVIDADES PETROLERAS DE EL SALVADOR S.A DE C.V </t>
  </si>
  <si>
    <t>10/08/2021</t>
  </si>
  <si>
    <t>06141107971011</t>
  </si>
  <si>
    <t>INNOVACION DIGITAL, S.A DE C.V.</t>
  </si>
  <si>
    <t>06/08/2021</t>
  </si>
  <si>
    <t>02/08/2021</t>
  </si>
  <si>
    <t>06143009921068</t>
  </si>
  <si>
    <t>IMPORTADORA RAMIREZ S.A DE C.V.</t>
  </si>
  <si>
    <t>01/08/2021</t>
  </si>
  <si>
    <t>Total</t>
  </si>
  <si>
    <t>SEPTIEMBRE</t>
  </si>
  <si>
    <t>06/09/2021</t>
  </si>
  <si>
    <t>06140907021031</t>
  </si>
  <si>
    <t>DISEÑARTE S.A DE C.V.</t>
  </si>
  <si>
    <t>21/09/2021</t>
  </si>
  <si>
    <t>06140307951051</t>
  </si>
  <si>
    <t>ROCELI CONSULTORES, S.A DE C.V.</t>
  </si>
  <si>
    <t>09/09/2021</t>
  </si>
  <si>
    <t>RAMIREZ VENTURA S.A DE C.V.</t>
  </si>
  <si>
    <t>18/09/2021</t>
  </si>
  <si>
    <t>13/09/2021</t>
  </si>
  <si>
    <t>26/09/2021</t>
  </si>
  <si>
    <t>06142407500017</t>
  </si>
  <si>
    <t>GUILLERMO E. MIGUEL B.</t>
  </si>
  <si>
    <t>10/09/2021</t>
  </si>
  <si>
    <t xml:space="preserve">SUPER REPUESTOS EL SALVADOR </t>
  </si>
  <si>
    <t>06142801081062</t>
  </si>
  <si>
    <t>RADIADORES Y ALGO MAS S.A DE C.V.</t>
  </si>
  <si>
    <t>06141204051040</t>
  </si>
  <si>
    <t>AMERICAN IMPORTS, S.A DE C.V.</t>
  </si>
  <si>
    <t>02101911710016</t>
  </si>
  <si>
    <t>ALMACENES VIDRI, S.A DE C.V.</t>
  </si>
  <si>
    <t>29/09/2021</t>
  </si>
  <si>
    <t>11/09/2021</t>
  </si>
  <si>
    <t>OCTUBRE</t>
  </si>
  <si>
    <t>16/07/2021</t>
  </si>
  <si>
    <t>06/10/2021</t>
  </si>
  <si>
    <t>04/10/2021</t>
  </si>
  <si>
    <t>08/10/2021</t>
  </si>
  <si>
    <t>18/10/2021</t>
  </si>
  <si>
    <t>06140207670045</t>
  </si>
  <si>
    <t>MARIO ALBERTO MIRANDA FONSECA</t>
  </si>
  <si>
    <t>26/10/2021</t>
  </si>
  <si>
    <t>30/09/2021</t>
  </si>
  <si>
    <t>12091712181010</t>
  </si>
  <si>
    <t>22/10/2021</t>
  </si>
  <si>
    <t>CEHIMI, S.A DE C.V.</t>
  </si>
  <si>
    <t>DICIEMBRE</t>
  </si>
  <si>
    <t>15041RESCR005512011</t>
  </si>
  <si>
    <t>11DS000C</t>
  </si>
  <si>
    <t>06141606921025</t>
  </si>
  <si>
    <t>UNEX S.A DE C.V.</t>
  </si>
  <si>
    <t>03/12/2021</t>
  </si>
  <si>
    <t>16/12/2021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</si>
</sst>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44" fontId="9" fillId="0" borderId="0" xfId="0" applyNumberFormat="1" applyFont="1"/>
    <xf numFmtId="0" fontId="0" fillId="0" borderId="0" xfId="1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ERSONAL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3:Q32" totalsRowCount="1">
  <autoFilter ref="A3:Q31">
    <filterColumn colId="0">
      <filters>
        <filter val="OCTUBRE"/>
      </filters>
    </filterColumn>
  </autoFilter>
  <sortState ref="A3:Q74">
    <sortCondition ref="B2:B74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11" dataCellStyle="Moneda"/>
    <tableColumn id="9" name="I. EXENTAS" totalsRowDxfId="10" dataCellStyle="Moneda"/>
    <tableColumn id="10" name="IMPOR EX" totalsRowDxfId="9" dataCellStyle="Moneda"/>
    <tableColumn id="11" name="C. GRAVADA" totalsRowFunction="sum" totalsRowDxfId="8" dataCellStyle="Moneda"/>
    <tableColumn id="12" name="INTER GRAVA" totalsRowDxfId="7" dataCellStyle="Moneda"/>
    <tableColumn id="13" name="IMPOR BIENES" totalsRowDxfId="6" dataCellStyle="Moneda"/>
    <tableColumn id="14" name="IMPOR SERV" totalsRowDxfId="5" dataCellStyle="Moneda"/>
    <tableColumn id="15" name="IVA" totalsRowFunction="sum" totalsRowDxfId="4" dataCellStyle="Moneda"/>
    <tableColumn id="16" name="TOTAL C." totalsRowFunction="sum" totalsRowDxfId="3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5" totalsRowShown="0"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 dataDxfId="2"/>
    <tableColumn id="8" name="CONTROL" dataDxfId="1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Shown="0">
  <autoFilter ref="A2:V4"/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305</v>
      </c>
    </row>
    <row r="4" spans="2:4" x14ac:dyDescent="0.25">
      <c r="B4" s="6" t="s">
        <v>2</v>
      </c>
      <c r="D4" s="13" t="s">
        <v>301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14"/>
    </row>
    <row r="8" spans="2:4" x14ac:dyDescent="0.25">
      <c r="B8" s="6" t="s">
        <v>6</v>
      </c>
      <c r="D8" s="13" t="s">
        <v>302</v>
      </c>
    </row>
    <row r="9" spans="2:4" x14ac:dyDescent="0.25">
      <c r="B9" s="6" t="s">
        <v>86</v>
      </c>
      <c r="D9" s="29" t="str">
        <f>IFERROR(VLOOKUP(D8,'[1]BASE DE PROVEEDORES'!$A:$B,2,0),"No Existe")</f>
        <v>CEHIMI, S.A DE C.V.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5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32"/>
  <sheetViews>
    <sheetView workbookViewId="0">
      <selection activeCell="F3" sqref="F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292</v>
      </c>
      <c r="B4" t="s">
        <v>301</v>
      </c>
      <c r="C4" t="s">
        <v>1</v>
      </c>
      <c r="D4" t="s">
        <v>0</v>
      </c>
      <c r="E4">
        <v>6617</v>
      </c>
      <c r="F4" t="s">
        <v>302</v>
      </c>
      <c r="G4" t="s">
        <v>304</v>
      </c>
      <c r="H4" s="3">
        <v>0.8</v>
      </c>
      <c r="I4" s="3">
        <v>0</v>
      </c>
      <c r="J4" s="3">
        <v>0</v>
      </c>
      <c r="K4" s="3">
        <v>8.15</v>
      </c>
      <c r="L4" s="3">
        <v>0</v>
      </c>
      <c r="M4" s="3">
        <v>0</v>
      </c>
      <c r="N4" s="3">
        <v>0</v>
      </c>
      <c r="O4" s="3">
        <v>1.0595000000000001</v>
      </c>
      <c r="P4" s="3">
        <v>10.009500000000001</v>
      </c>
      <c r="Q4">
        <v>3</v>
      </c>
    </row>
    <row r="5" spans="1:17" x14ac:dyDescent="0.25">
      <c r="A5" t="s">
        <v>292</v>
      </c>
      <c r="B5" t="s">
        <v>303</v>
      </c>
      <c r="C5" t="s">
        <v>1</v>
      </c>
      <c r="D5" t="s">
        <v>0</v>
      </c>
      <c r="E5">
        <v>7447</v>
      </c>
      <c r="F5" t="s">
        <v>302</v>
      </c>
      <c r="G5" t="s">
        <v>304</v>
      </c>
      <c r="H5" s="3">
        <v>0.78</v>
      </c>
      <c r="I5" s="3">
        <v>0</v>
      </c>
      <c r="J5" s="3">
        <v>0</v>
      </c>
      <c r="K5" s="3">
        <v>8.16</v>
      </c>
      <c r="L5" s="3">
        <v>0</v>
      </c>
      <c r="M5" s="3">
        <v>0</v>
      </c>
      <c r="N5" s="3">
        <v>0</v>
      </c>
      <c r="O5" s="3">
        <v>1.0608</v>
      </c>
      <c r="P5" s="3">
        <v>10.0008</v>
      </c>
      <c r="Q5">
        <v>3</v>
      </c>
    </row>
    <row r="6" spans="1:17" x14ac:dyDescent="0.25">
      <c r="A6" t="s">
        <v>292</v>
      </c>
      <c r="B6" t="s">
        <v>300</v>
      </c>
      <c r="C6" t="s">
        <v>1</v>
      </c>
      <c r="D6" t="s">
        <v>0</v>
      </c>
      <c r="E6">
        <v>490698</v>
      </c>
      <c r="F6" t="s">
        <v>280</v>
      </c>
      <c r="G6" t="s">
        <v>281</v>
      </c>
      <c r="H6" s="3">
        <v>1.6</v>
      </c>
      <c r="I6" s="3">
        <v>0</v>
      </c>
      <c r="J6" s="3">
        <v>0</v>
      </c>
      <c r="K6" s="3">
        <v>16.64</v>
      </c>
      <c r="L6" s="3">
        <v>0</v>
      </c>
      <c r="M6" s="3">
        <v>0</v>
      </c>
      <c r="N6" s="3">
        <v>0</v>
      </c>
      <c r="O6" s="3">
        <v>2.1632000000000002</v>
      </c>
      <c r="P6" s="3">
        <v>20.403200000000002</v>
      </c>
      <c r="Q6">
        <v>3</v>
      </c>
    </row>
    <row r="7" spans="1:17" x14ac:dyDescent="0.25">
      <c r="A7" t="s">
        <v>292</v>
      </c>
      <c r="B7" t="s">
        <v>297</v>
      </c>
      <c r="C7" t="s">
        <v>1</v>
      </c>
      <c r="D7" t="s">
        <v>0</v>
      </c>
      <c r="E7">
        <v>9913</v>
      </c>
      <c r="F7" t="s">
        <v>298</v>
      </c>
      <c r="G7" t="s">
        <v>299</v>
      </c>
      <c r="H7" s="3">
        <v>1.53</v>
      </c>
      <c r="I7" s="3">
        <v>0</v>
      </c>
      <c r="J7" s="3">
        <v>0</v>
      </c>
      <c r="K7" s="3">
        <v>15.46</v>
      </c>
      <c r="L7" s="3">
        <v>0</v>
      </c>
      <c r="M7" s="3">
        <v>0</v>
      </c>
      <c r="N7" s="3">
        <v>0</v>
      </c>
      <c r="O7" s="3">
        <v>2.0098000000000003</v>
      </c>
      <c r="P7" s="3">
        <v>18.9998</v>
      </c>
      <c r="Q7">
        <v>3</v>
      </c>
    </row>
    <row r="8" spans="1:17" x14ac:dyDescent="0.25">
      <c r="A8" t="s">
        <v>292</v>
      </c>
      <c r="B8" t="s">
        <v>296</v>
      </c>
      <c r="C8" t="s">
        <v>1</v>
      </c>
      <c r="D8" t="s">
        <v>0</v>
      </c>
      <c r="E8">
        <v>58576</v>
      </c>
      <c r="F8" t="s">
        <v>257</v>
      </c>
      <c r="G8" t="s">
        <v>258</v>
      </c>
      <c r="H8" s="3">
        <v>0.77</v>
      </c>
      <c r="I8" s="3">
        <v>0</v>
      </c>
      <c r="J8" s="3">
        <v>0</v>
      </c>
      <c r="K8" s="3">
        <v>8.17</v>
      </c>
      <c r="L8" s="3">
        <v>0</v>
      </c>
      <c r="M8" s="3">
        <v>0</v>
      </c>
      <c r="N8" s="3">
        <v>0</v>
      </c>
      <c r="O8" s="3">
        <v>1.0621</v>
      </c>
      <c r="P8" s="3">
        <v>10.002099999999999</v>
      </c>
      <c r="Q8">
        <v>3</v>
      </c>
    </row>
    <row r="9" spans="1:17" x14ac:dyDescent="0.25">
      <c r="A9" t="s">
        <v>292</v>
      </c>
      <c r="B9" t="s">
        <v>295</v>
      </c>
      <c r="C9" t="s">
        <v>1</v>
      </c>
      <c r="D9" t="s">
        <v>0</v>
      </c>
      <c r="E9">
        <v>489070</v>
      </c>
      <c r="F9" t="s">
        <v>280</v>
      </c>
      <c r="G9" t="s">
        <v>281</v>
      </c>
      <c r="H9" s="3">
        <v>1.1200000000000001</v>
      </c>
      <c r="I9" s="3">
        <v>0</v>
      </c>
      <c r="J9" s="3">
        <v>0</v>
      </c>
      <c r="K9" s="3">
        <v>11.4</v>
      </c>
      <c r="L9" s="3">
        <v>0</v>
      </c>
      <c r="M9" s="3">
        <v>0</v>
      </c>
      <c r="N9" s="3">
        <v>0</v>
      </c>
      <c r="O9" s="3">
        <v>1.4820000000000002</v>
      </c>
      <c r="P9" s="3">
        <v>14.001999999999999</v>
      </c>
      <c r="Q9">
        <v>3</v>
      </c>
    </row>
    <row r="10" spans="1:17" x14ac:dyDescent="0.25">
      <c r="A10" t="s">
        <v>292</v>
      </c>
      <c r="B10" t="s">
        <v>294</v>
      </c>
      <c r="C10" t="s">
        <v>1</v>
      </c>
      <c r="D10" t="s">
        <v>0</v>
      </c>
      <c r="E10">
        <v>29399</v>
      </c>
      <c r="F10" t="s">
        <v>273</v>
      </c>
      <c r="G10" t="s">
        <v>274</v>
      </c>
      <c r="H10" s="3">
        <v>1.01</v>
      </c>
      <c r="I10" s="3">
        <v>0</v>
      </c>
      <c r="J10" s="3">
        <v>0</v>
      </c>
      <c r="K10" s="3">
        <v>10.175000000000001</v>
      </c>
      <c r="L10" s="3">
        <v>0</v>
      </c>
      <c r="M10" s="3">
        <v>0</v>
      </c>
      <c r="N10" s="3">
        <v>0</v>
      </c>
      <c r="O10" s="3">
        <v>1.3227500000000001</v>
      </c>
      <c r="P10" s="3">
        <v>12.507750000000001</v>
      </c>
      <c r="Q10">
        <v>3</v>
      </c>
    </row>
    <row r="11" spans="1:17" x14ac:dyDescent="0.25">
      <c r="A11" t="s">
        <v>292</v>
      </c>
      <c r="B11" t="s">
        <v>293</v>
      </c>
      <c r="C11" t="s">
        <v>1</v>
      </c>
      <c r="D11" t="s">
        <v>0</v>
      </c>
      <c r="E11">
        <v>1396627</v>
      </c>
      <c r="F11" t="s">
        <v>288</v>
      </c>
      <c r="G11" t="s">
        <v>289</v>
      </c>
      <c r="H11" s="3">
        <v>0</v>
      </c>
      <c r="I11" s="3">
        <v>0</v>
      </c>
      <c r="J11" s="3">
        <v>0</v>
      </c>
      <c r="K11" s="3">
        <v>10.95</v>
      </c>
      <c r="L11" s="3">
        <v>0</v>
      </c>
      <c r="M11" s="3">
        <v>0</v>
      </c>
      <c r="N11" s="3">
        <v>0</v>
      </c>
      <c r="O11" s="3">
        <v>2.847</v>
      </c>
      <c r="P11" s="3">
        <v>24.747</v>
      </c>
      <c r="Q11">
        <v>3</v>
      </c>
    </row>
    <row r="12" spans="1:17" hidden="1" x14ac:dyDescent="0.25">
      <c r="A12" t="s">
        <v>268</v>
      </c>
      <c r="B12" t="s">
        <v>291</v>
      </c>
      <c r="C12" t="s">
        <v>1</v>
      </c>
      <c r="D12" t="s">
        <v>0</v>
      </c>
      <c r="E12">
        <v>339955</v>
      </c>
      <c r="F12" t="s">
        <v>288</v>
      </c>
      <c r="G12" t="s">
        <v>289</v>
      </c>
      <c r="H12" s="3">
        <v>0</v>
      </c>
      <c r="I12" s="3">
        <v>0</v>
      </c>
      <c r="J12" s="3">
        <v>0</v>
      </c>
      <c r="K12" s="3">
        <v>12.675000000000001</v>
      </c>
      <c r="L12" s="3">
        <v>0</v>
      </c>
      <c r="M12" s="3">
        <v>0</v>
      </c>
      <c r="N12" s="3">
        <v>0</v>
      </c>
      <c r="O12" s="3">
        <v>1.64775</v>
      </c>
      <c r="P12" s="3">
        <v>14.322750000000001</v>
      </c>
      <c r="Q12">
        <v>3</v>
      </c>
    </row>
    <row r="13" spans="1:17" hidden="1" x14ac:dyDescent="0.25">
      <c r="A13" t="s">
        <v>268</v>
      </c>
      <c r="B13" t="s">
        <v>290</v>
      </c>
      <c r="C13" t="s">
        <v>1</v>
      </c>
      <c r="D13" t="s">
        <v>0</v>
      </c>
      <c r="E13">
        <v>921684</v>
      </c>
      <c r="F13" t="s">
        <v>253</v>
      </c>
      <c r="G13" t="s">
        <v>254</v>
      </c>
      <c r="H13" s="3">
        <v>0.51</v>
      </c>
      <c r="I13" s="3">
        <v>0</v>
      </c>
      <c r="J13" s="3">
        <v>0</v>
      </c>
      <c r="K13" s="3">
        <v>4.8600000000000003</v>
      </c>
      <c r="L13" s="3">
        <v>0</v>
      </c>
      <c r="M13" s="3">
        <v>0</v>
      </c>
      <c r="N13" s="3">
        <v>0</v>
      </c>
      <c r="O13" s="3">
        <v>0.63180000000000003</v>
      </c>
      <c r="P13" s="3">
        <v>6.0018000000000002</v>
      </c>
      <c r="Q13">
        <v>3</v>
      </c>
    </row>
    <row r="14" spans="1:17" hidden="1" x14ac:dyDescent="0.25">
      <c r="A14" t="s">
        <v>268</v>
      </c>
      <c r="B14" t="s">
        <v>269</v>
      </c>
      <c r="C14" t="s">
        <v>1</v>
      </c>
      <c r="D14" t="s">
        <v>0</v>
      </c>
      <c r="E14">
        <v>189440</v>
      </c>
      <c r="F14" t="s">
        <v>288</v>
      </c>
      <c r="G14" t="s">
        <v>289</v>
      </c>
      <c r="H14" s="3">
        <v>0</v>
      </c>
      <c r="I14" s="3">
        <v>0</v>
      </c>
      <c r="J14" s="3">
        <v>0</v>
      </c>
      <c r="K14" s="3">
        <v>6.6</v>
      </c>
      <c r="L14" s="3">
        <v>0</v>
      </c>
      <c r="M14" s="3">
        <v>0</v>
      </c>
      <c r="N14" s="3">
        <v>0</v>
      </c>
      <c r="O14" s="3">
        <v>0.85799999999999998</v>
      </c>
      <c r="P14" s="3">
        <v>7.4579999999999993</v>
      </c>
      <c r="Q14">
        <v>3</v>
      </c>
    </row>
    <row r="15" spans="1:17" hidden="1" x14ac:dyDescent="0.25">
      <c r="A15" t="s">
        <v>268</v>
      </c>
      <c r="B15" t="s">
        <v>275</v>
      </c>
      <c r="C15" t="s">
        <v>1</v>
      </c>
      <c r="D15" t="s">
        <v>0</v>
      </c>
      <c r="E15">
        <v>309</v>
      </c>
      <c r="F15" t="s">
        <v>286</v>
      </c>
      <c r="G15" t="s">
        <v>287</v>
      </c>
      <c r="H15" s="3">
        <v>0</v>
      </c>
      <c r="I15" s="3">
        <v>0</v>
      </c>
      <c r="J15" s="3">
        <v>0</v>
      </c>
      <c r="K15" s="3">
        <v>24.335000000000001</v>
      </c>
      <c r="L15" s="3">
        <v>0</v>
      </c>
      <c r="M15" s="3">
        <v>0</v>
      </c>
      <c r="N15" s="3">
        <v>0</v>
      </c>
      <c r="O15" s="3">
        <v>3.1635500000000003</v>
      </c>
      <c r="P15" s="3">
        <v>27.498550000000002</v>
      </c>
      <c r="Q15">
        <v>3</v>
      </c>
    </row>
    <row r="16" spans="1:17" hidden="1" x14ac:dyDescent="0.25">
      <c r="A16" t="s">
        <v>268</v>
      </c>
      <c r="B16" t="s">
        <v>282</v>
      </c>
      <c r="C16" t="s">
        <v>1</v>
      </c>
      <c r="D16" t="s">
        <v>0</v>
      </c>
      <c r="E16">
        <v>351</v>
      </c>
      <c r="F16" t="s">
        <v>284</v>
      </c>
      <c r="G16" t="s">
        <v>285</v>
      </c>
      <c r="H16" s="3">
        <v>0</v>
      </c>
      <c r="I16" s="3">
        <v>0</v>
      </c>
      <c r="J16" s="3">
        <v>0</v>
      </c>
      <c r="K16" s="3">
        <v>24.34</v>
      </c>
      <c r="L16" s="3">
        <v>0</v>
      </c>
      <c r="M16" s="3">
        <v>0</v>
      </c>
      <c r="N16" s="3">
        <v>0</v>
      </c>
      <c r="O16" s="3">
        <v>3.1642000000000001</v>
      </c>
      <c r="P16" s="3">
        <v>27.504200000000001</v>
      </c>
      <c r="Q16">
        <v>3</v>
      </c>
    </row>
    <row r="17" spans="1:17" hidden="1" x14ac:dyDescent="0.25">
      <c r="A17" t="s">
        <v>268</v>
      </c>
      <c r="B17" t="s">
        <v>282</v>
      </c>
      <c r="C17" t="s">
        <v>1</v>
      </c>
      <c r="D17" t="s">
        <v>0</v>
      </c>
      <c r="E17">
        <v>1414159</v>
      </c>
      <c r="F17" t="s">
        <v>227</v>
      </c>
      <c r="G17" t="s">
        <v>283</v>
      </c>
      <c r="H17" s="3">
        <v>0</v>
      </c>
      <c r="I17" s="3">
        <v>0</v>
      </c>
      <c r="J17" s="3">
        <v>0</v>
      </c>
      <c r="K17" s="3">
        <v>12.75</v>
      </c>
      <c r="L17" s="3">
        <v>0</v>
      </c>
      <c r="M17" s="3">
        <v>0</v>
      </c>
      <c r="N17" s="3">
        <v>0</v>
      </c>
      <c r="O17" s="3">
        <v>1.6575</v>
      </c>
      <c r="P17" s="3">
        <v>14.407500000000001</v>
      </c>
      <c r="Q17">
        <v>3</v>
      </c>
    </row>
    <row r="18" spans="1:17" hidden="1" x14ac:dyDescent="0.25">
      <c r="A18" t="s">
        <v>268</v>
      </c>
      <c r="B18" t="s">
        <v>279</v>
      </c>
      <c r="C18" t="s">
        <v>1</v>
      </c>
      <c r="D18" t="s">
        <v>0</v>
      </c>
      <c r="E18">
        <v>597918</v>
      </c>
      <c r="F18" t="s">
        <v>280</v>
      </c>
      <c r="G18" t="s">
        <v>281</v>
      </c>
      <c r="H18" s="3">
        <v>1.77</v>
      </c>
      <c r="I18" s="3">
        <v>0</v>
      </c>
      <c r="J18" s="3">
        <v>0</v>
      </c>
      <c r="K18" s="3">
        <v>17.954999999999998</v>
      </c>
      <c r="L18" s="3">
        <v>0</v>
      </c>
      <c r="M18" s="3">
        <v>0</v>
      </c>
      <c r="N18" s="3">
        <v>0</v>
      </c>
      <c r="O18" s="3">
        <v>2.3341499999999997</v>
      </c>
      <c r="P18" s="3">
        <v>22.059149999999999</v>
      </c>
      <c r="Q18">
        <v>3</v>
      </c>
    </row>
    <row r="19" spans="1:17" hidden="1" x14ac:dyDescent="0.25">
      <c r="A19" t="s">
        <v>268</v>
      </c>
      <c r="B19" t="s">
        <v>278</v>
      </c>
      <c r="C19" t="s">
        <v>1</v>
      </c>
      <c r="D19" t="s">
        <v>0</v>
      </c>
      <c r="E19">
        <v>100113</v>
      </c>
      <c r="F19" t="s">
        <v>253</v>
      </c>
      <c r="G19" t="s">
        <v>254</v>
      </c>
      <c r="H19" s="3">
        <v>0.78</v>
      </c>
      <c r="I19" s="3">
        <v>0</v>
      </c>
      <c r="J19" s="3">
        <v>0</v>
      </c>
      <c r="K19" s="3">
        <v>7.7549999999999999</v>
      </c>
      <c r="L19" s="3">
        <v>0</v>
      </c>
      <c r="M19" s="3">
        <v>0</v>
      </c>
      <c r="N19" s="3">
        <v>0</v>
      </c>
      <c r="O19" s="3">
        <v>1.0081500000000001</v>
      </c>
      <c r="P19" s="3">
        <v>9.5431500000000007</v>
      </c>
      <c r="Q19">
        <v>3</v>
      </c>
    </row>
    <row r="20" spans="1:17" hidden="1" x14ac:dyDescent="0.25">
      <c r="A20" t="s">
        <v>268</v>
      </c>
      <c r="B20" t="s">
        <v>277</v>
      </c>
      <c r="C20" t="s">
        <v>1</v>
      </c>
      <c r="D20" t="s">
        <v>0</v>
      </c>
      <c r="E20">
        <v>88549</v>
      </c>
      <c r="F20" t="s">
        <v>154</v>
      </c>
      <c r="G20" t="s">
        <v>276</v>
      </c>
      <c r="H20" s="3">
        <v>1.63</v>
      </c>
      <c r="I20" s="3">
        <v>0</v>
      </c>
      <c r="J20" s="3">
        <v>0</v>
      </c>
      <c r="K20" s="3">
        <v>15.925000000000001</v>
      </c>
      <c r="L20" s="3">
        <v>0</v>
      </c>
      <c r="M20" s="3">
        <v>0</v>
      </c>
      <c r="N20" s="3">
        <v>0</v>
      </c>
      <c r="O20" s="3">
        <v>2.0702500000000001</v>
      </c>
      <c r="P20" s="3">
        <v>19.625250000000001</v>
      </c>
      <c r="Q20">
        <v>3</v>
      </c>
    </row>
    <row r="21" spans="1:17" hidden="1" x14ac:dyDescent="0.25">
      <c r="A21" t="s">
        <v>268</v>
      </c>
      <c r="B21" t="s">
        <v>275</v>
      </c>
      <c r="C21" t="s">
        <v>1</v>
      </c>
      <c r="D21" t="s">
        <v>0</v>
      </c>
      <c r="E21">
        <v>84690</v>
      </c>
      <c r="F21" t="s">
        <v>154</v>
      </c>
      <c r="G21" t="s">
        <v>276</v>
      </c>
      <c r="H21" s="3">
        <v>1.5</v>
      </c>
      <c r="I21" s="3">
        <v>0</v>
      </c>
      <c r="J21" s="3">
        <v>0</v>
      </c>
      <c r="K21" s="3">
        <v>15.484999999999999</v>
      </c>
      <c r="L21" s="3">
        <v>0</v>
      </c>
      <c r="M21" s="3">
        <v>0</v>
      </c>
      <c r="N21" s="3">
        <v>0</v>
      </c>
      <c r="O21" s="3">
        <v>2.0130499999999998</v>
      </c>
      <c r="P21" s="3">
        <v>18.998049999999999</v>
      </c>
      <c r="Q21">
        <v>3</v>
      </c>
    </row>
    <row r="22" spans="1:17" hidden="1" x14ac:dyDescent="0.25">
      <c r="A22" t="s">
        <v>268</v>
      </c>
      <c r="B22" t="s">
        <v>272</v>
      </c>
      <c r="C22" t="s">
        <v>1</v>
      </c>
      <c r="D22" t="s">
        <v>0</v>
      </c>
      <c r="E22">
        <v>25972</v>
      </c>
      <c r="F22" t="s">
        <v>273</v>
      </c>
      <c r="G22" t="s">
        <v>274</v>
      </c>
      <c r="H22" s="3">
        <v>0.48</v>
      </c>
      <c r="I22" s="3">
        <v>0</v>
      </c>
      <c r="J22" s="3">
        <v>0</v>
      </c>
      <c r="K22" s="3">
        <v>4.8899999999999997</v>
      </c>
      <c r="L22" s="3">
        <v>0</v>
      </c>
      <c r="M22" s="3">
        <v>0</v>
      </c>
      <c r="N22" s="3">
        <v>0</v>
      </c>
      <c r="O22" s="3">
        <v>0.63569999999999993</v>
      </c>
      <c r="P22" s="3">
        <v>6.0056999999999992</v>
      </c>
      <c r="Q22">
        <v>3</v>
      </c>
    </row>
    <row r="23" spans="1:17" hidden="1" x14ac:dyDescent="0.25">
      <c r="A23" t="s">
        <v>268</v>
      </c>
      <c r="B23" t="s">
        <v>269</v>
      </c>
      <c r="C23" t="s">
        <v>1</v>
      </c>
      <c r="D23" t="s">
        <v>0</v>
      </c>
      <c r="E23">
        <v>7385</v>
      </c>
      <c r="F23" t="s">
        <v>270</v>
      </c>
      <c r="G23" t="s">
        <v>271</v>
      </c>
      <c r="H23" s="3">
        <v>0</v>
      </c>
      <c r="I23" s="3">
        <v>0</v>
      </c>
      <c r="J23" s="3">
        <v>0</v>
      </c>
      <c r="K23" s="3">
        <v>24</v>
      </c>
      <c r="L23" s="3">
        <v>0</v>
      </c>
      <c r="M23" s="3">
        <v>0</v>
      </c>
      <c r="N23" s="3">
        <v>0</v>
      </c>
      <c r="O23" s="3">
        <v>3.12</v>
      </c>
      <c r="P23" s="3">
        <v>27.12</v>
      </c>
      <c r="Q23">
        <v>3</v>
      </c>
    </row>
    <row r="24" spans="1:17" hidden="1" x14ac:dyDescent="0.25">
      <c r="A24" t="s">
        <v>87</v>
      </c>
      <c r="B24" t="s">
        <v>266</v>
      </c>
      <c r="C24" t="s">
        <v>1</v>
      </c>
      <c r="D24" t="s">
        <v>0</v>
      </c>
      <c r="E24">
        <v>52676</v>
      </c>
      <c r="F24" t="s">
        <v>257</v>
      </c>
      <c r="G24" t="s">
        <v>258</v>
      </c>
      <c r="H24" s="3">
        <v>2.4</v>
      </c>
      <c r="I24" s="3">
        <v>0</v>
      </c>
      <c r="J24" s="3">
        <v>0</v>
      </c>
      <c r="K24" s="3">
        <v>24.6</v>
      </c>
      <c r="L24" s="3">
        <v>0</v>
      </c>
      <c r="M24" s="3">
        <v>0</v>
      </c>
      <c r="N24" s="3">
        <v>0</v>
      </c>
      <c r="O24" s="3">
        <v>3.1980000000000004</v>
      </c>
      <c r="P24" s="3">
        <v>30.198</v>
      </c>
      <c r="Q24">
        <v>3</v>
      </c>
    </row>
    <row r="25" spans="1:17" hidden="1" x14ac:dyDescent="0.25">
      <c r="A25" t="s">
        <v>87</v>
      </c>
      <c r="B25" t="s">
        <v>263</v>
      </c>
      <c r="C25" t="s">
        <v>1</v>
      </c>
      <c r="D25" t="s">
        <v>0</v>
      </c>
      <c r="E25">
        <v>2230</v>
      </c>
      <c r="F25" t="s">
        <v>264</v>
      </c>
      <c r="G25" t="s">
        <v>265</v>
      </c>
      <c r="H25" s="3">
        <v>0</v>
      </c>
      <c r="I25" s="3">
        <v>0</v>
      </c>
      <c r="J25" s="3">
        <v>0</v>
      </c>
      <c r="K25" s="3">
        <v>6.64</v>
      </c>
      <c r="L25" s="3">
        <v>0</v>
      </c>
      <c r="M25" s="3">
        <v>0</v>
      </c>
      <c r="N25" s="3">
        <v>0</v>
      </c>
      <c r="O25" s="3">
        <v>0.86319999999999997</v>
      </c>
      <c r="P25" s="3">
        <v>7.5031999999999996</v>
      </c>
      <c r="Q25">
        <v>3</v>
      </c>
    </row>
    <row r="26" spans="1:17" hidden="1" x14ac:dyDescent="0.25">
      <c r="A26" t="s">
        <v>87</v>
      </c>
      <c r="B26" t="s">
        <v>263</v>
      </c>
      <c r="C26" t="s">
        <v>1</v>
      </c>
      <c r="D26" t="s">
        <v>0</v>
      </c>
      <c r="E26">
        <v>2226</v>
      </c>
      <c r="F26" t="s">
        <v>264</v>
      </c>
      <c r="G26" t="s">
        <v>265</v>
      </c>
      <c r="H26" s="3">
        <v>0</v>
      </c>
      <c r="I26" s="3">
        <v>0</v>
      </c>
      <c r="J26" s="3">
        <v>0</v>
      </c>
      <c r="K26" s="3">
        <v>2.21</v>
      </c>
      <c r="L26" s="3">
        <v>0</v>
      </c>
      <c r="M26" s="3">
        <v>0</v>
      </c>
      <c r="N26" s="3">
        <v>0</v>
      </c>
      <c r="O26" s="3">
        <v>0.2873</v>
      </c>
      <c r="P26" s="3">
        <v>2.4973000000000001</v>
      </c>
      <c r="Q26">
        <v>3</v>
      </c>
    </row>
    <row r="27" spans="1:17" hidden="1" x14ac:dyDescent="0.25">
      <c r="A27" t="s">
        <v>87</v>
      </c>
      <c r="B27" t="s">
        <v>262</v>
      </c>
      <c r="C27" t="s">
        <v>1</v>
      </c>
      <c r="D27" t="s">
        <v>0</v>
      </c>
      <c r="E27">
        <v>53166</v>
      </c>
      <c r="F27" t="s">
        <v>257</v>
      </c>
      <c r="G27" t="s">
        <v>258</v>
      </c>
      <c r="H27" s="3">
        <v>1.1100000000000001</v>
      </c>
      <c r="I27" s="3">
        <v>0</v>
      </c>
      <c r="J27" s="3">
        <v>0</v>
      </c>
      <c r="K27" s="3">
        <v>11.41</v>
      </c>
      <c r="L27" s="3">
        <v>0</v>
      </c>
      <c r="M27" s="3">
        <v>0</v>
      </c>
      <c r="N27" s="3">
        <v>0</v>
      </c>
      <c r="O27" s="3">
        <v>1.4833000000000001</v>
      </c>
      <c r="P27" s="3">
        <v>14.003299999999999</v>
      </c>
      <c r="Q27">
        <v>3</v>
      </c>
    </row>
    <row r="28" spans="1:17" hidden="1" x14ac:dyDescent="0.25">
      <c r="A28" t="s">
        <v>87</v>
      </c>
      <c r="B28" t="s">
        <v>259</v>
      </c>
      <c r="C28" t="s">
        <v>1</v>
      </c>
      <c r="D28" t="s">
        <v>0</v>
      </c>
      <c r="E28">
        <v>5363</v>
      </c>
      <c r="F28" t="s">
        <v>260</v>
      </c>
      <c r="G28" t="s">
        <v>261</v>
      </c>
      <c r="H28" s="3">
        <v>0</v>
      </c>
      <c r="I28" s="3">
        <v>0</v>
      </c>
      <c r="J28" s="3">
        <v>0</v>
      </c>
      <c r="K28" s="3">
        <v>3.6</v>
      </c>
      <c r="L28" s="3">
        <v>0</v>
      </c>
      <c r="M28" s="3">
        <v>0</v>
      </c>
      <c r="N28" s="3">
        <v>0</v>
      </c>
      <c r="O28" s="3">
        <v>0.46800000000000003</v>
      </c>
      <c r="P28" s="3">
        <v>4.0680000000000005</v>
      </c>
      <c r="Q28">
        <v>3</v>
      </c>
    </row>
    <row r="29" spans="1:17" hidden="1" x14ac:dyDescent="0.25">
      <c r="A29" t="s">
        <v>87</v>
      </c>
      <c r="B29" t="s">
        <v>256</v>
      </c>
      <c r="C29" t="s">
        <v>1</v>
      </c>
      <c r="D29" t="s">
        <v>0</v>
      </c>
      <c r="E29">
        <v>53703</v>
      </c>
      <c r="F29" t="s">
        <v>257</v>
      </c>
      <c r="G29" t="s">
        <v>258</v>
      </c>
      <c r="H29" s="3">
        <v>1.74</v>
      </c>
      <c r="I29" s="3">
        <v>0</v>
      </c>
      <c r="J29" s="3">
        <v>0</v>
      </c>
      <c r="K29" s="3">
        <v>18.079999999999998</v>
      </c>
      <c r="L29" s="3">
        <v>0</v>
      </c>
      <c r="M29" s="3">
        <v>0</v>
      </c>
      <c r="N29" s="3">
        <v>0</v>
      </c>
      <c r="O29" s="3">
        <v>2.3504</v>
      </c>
      <c r="P29" s="3">
        <v>22.170399999999997</v>
      </c>
      <c r="Q29">
        <v>3</v>
      </c>
    </row>
    <row r="30" spans="1:17" hidden="1" x14ac:dyDescent="0.25">
      <c r="A30" t="s">
        <v>87</v>
      </c>
      <c r="B30" t="s">
        <v>255</v>
      </c>
      <c r="C30" t="s">
        <v>1</v>
      </c>
      <c r="D30" t="s">
        <v>0</v>
      </c>
      <c r="E30">
        <v>51673</v>
      </c>
      <c r="F30" t="s">
        <v>253</v>
      </c>
      <c r="G30" t="s">
        <v>254</v>
      </c>
      <c r="H30" s="3">
        <v>1.1499999999999999</v>
      </c>
      <c r="I30" s="3">
        <v>0</v>
      </c>
      <c r="J30" s="3">
        <v>0</v>
      </c>
      <c r="K30" s="3">
        <v>11.45</v>
      </c>
      <c r="L30" s="3">
        <v>0</v>
      </c>
      <c r="M30" s="3">
        <v>0</v>
      </c>
      <c r="N30" s="3">
        <v>0</v>
      </c>
      <c r="O30" s="3">
        <v>1.4884999999999999</v>
      </c>
      <c r="P30" s="3">
        <v>14.0885</v>
      </c>
      <c r="Q30">
        <v>3</v>
      </c>
    </row>
    <row r="31" spans="1:17" hidden="1" x14ac:dyDescent="0.25">
      <c r="A31" t="s">
        <v>87</v>
      </c>
      <c r="B31" t="s">
        <v>252</v>
      </c>
      <c r="C31" t="s">
        <v>1</v>
      </c>
      <c r="D31" t="s">
        <v>0</v>
      </c>
      <c r="E31">
        <v>54113</v>
      </c>
      <c r="F31" t="s">
        <v>253</v>
      </c>
      <c r="G31" t="s">
        <v>254</v>
      </c>
      <c r="H31" s="3">
        <v>1.64</v>
      </c>
      <c r="I31" s="3">
        <v>0</v>
      </c>
      <c r="J31" s="3">
        <v>0</v>
      </c>
      <c r="K31" s="3">
        <v>16.38</v>
      </c>
      <c r="L31" s="3">
        <v>0</v>
      </c>
      <c r="M31" s="3">
        <v>0</v>
      </c>
      <c r="N31" s="3">
        <v>0</v>
      </c>
      <c r="O31" s="3">
        <v>2.1294</v>
      </c>
      <c r="P31" s="3">
        <v>20.1494</v>
      </c>
      <c r="Q31">
        <v>3</v>
      </c>
    </row>
    <row r="32" spans="1:17" x14ac:dyDescent="0.25">
      <c r="A32" t="s">
        <v>267</v>
      </c>
      <c r="H32" s="32">
        <f>SUBTOTAL(109,Tabla1[C. EXENTAS])</f>
        <v>7.61</v>
      </c>
      <c r="I32" s="32"/>
      <c r="J32" s="32"/>
      <c r="K32" s="32">
        <f>SUBTOTAL(109,Tabla1[C. GRAVADA])</f>
        <v>89.105000000000004</v>
      </c>
      <c r="L32" s="32"/>
      <c r="M32" s="32"/>
      <c r="N32" s="32"/>
      <c r="O32" s="32">
        <f>SUBTOTAL(109,Tabla1[IVA])</f>
        <v>13.007150000000001</v>
      </c>
      <c r="P32" s="32">
        <f>SUBTOTAL(109,Tabla1[TOTAL C.])</f>
        <v>120.67215</v>
      </c>
    </row>
  </sheetData>
  <dataConsolidate/>
  <conditionalFormatting sqref="E33:E1048576 E1:E31">
    <cfRule type="duplicateValues" dxfId="13" priority="1"/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6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305</v>
      </c>
    </row>
    <row r="3" spans="2:4" x14ac:dyDescent="0.25">
      <c r="B3" s="6" t="s">
        <v>2</v>
      </c>
      <c r="D3" s="13" t="s">
        <v>311</v>
      </c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 t="s">
        <v>306</v>
      </c>
    </row>
    <row r="7" spans="2:4" x14ac:dyDescent="0.25">
      <c r="B7" s="6" t="s">
        <v>27</v>
      </c>
      <c r="D7" s="17" t="s">
        <v>307</v>
      </c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6"/>
  <sheetViews>
    <sheetView tabSelected="1" workbookViewId="0">
      <selection activeCell="B3" sqref="B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A3" t="s">
        <v>305</v>
      </c>
      <c r="B3" t="s">
        <v>311</v>
      </c>
      <c r="C3" t="s">
        <v>1</v>
      </c>
      <c r="D3" t="s">
        <v>0</v>
      </c>
      <c r="E3" t="s">
        <v>306</v>
      </c>
      <c r="F3" t="s">
        <v>307</v>
      </c>
      <c r="G3" s="33">
        <v>99</v>
      </c>
      <c r="H3" s="33">
        <v>99</v>
      </c>
      <c r="I3" s="3" t="s">
        <v>308</v>
      </c>
      <c r="J3" s="3" t="s">
        <v>309</v>
      </c>
      <c r="K3" s="3">
        <v>0</v>
      </c>
      <c r="L3" s="3">
        <v>0</v>
      </c>
      <c r="M3" s="3">
        <v>1098.2</v>
      </c>
      <c r="N3" s="3">
        <v>142.76600000000002</v>
      </c>
      <c r="O3" s="3">
        <v>0</v>
      </c>
      <c r="P3" s="3">
        <v>0</v>
      </c>
      <c r="Q3" s="3">
        <v>1240.9660000000001</v>
      </c>
      <c r="R3" t="s">
        <v>1</v>
      </c>
    </row>
    <row r="4" spans="1:18" x14ac:dyDescent="0.25">
      <c r="A4" t="s">
        <v>305</v>
      </c>
      <c r="B4" t="s">
        <v>311</v>
      </c>
      <c r="C4" t="s">
        <v>1</v>
      </c>
      <c r="D4" t="s">
        <v>0</v>
      </c>
      <c r="E4" t="s">
        <v>306</v>
      </c>
      <c r="F4" t="s">
        <v>307</v>
      </c>
      <c r="G4" s="33">
        <v>98</v>
      </c>
      <c r="H4" s="33">
        <v>98</v>
      </c>
      <c r="I4" s="3" t="s">
        <v>308</v>
      </c>
      <c r="J4" s="3" t="s">
        <v>309</v>
      </c>
      <c r="K4" s="3">
        <v>0</v>
      </c>
      <c r="L4" s="3">
        <v>0</v>
      </c>
      <c r="M4" s="3">
        <v>775</v>
      </c>
      <c r="N4" s="3">
        <v>100.75</v>
      </c>
      <c r="O4" s="3">
        <v>0</v>
      </c>
      <c r="P4" s="3">
        <v>0</v>
      </c>
      <c r="Q4" s="3">
        <v>875.75</v>
      </c>
      <c r="R4" t="s">
        <v>1</v>
      </c>
    </row>
    <row r="5" spans="1:18" ht="15.75" thickBot="1" x14ac:dyDescent="0.3">
      <c r="A5" t="s">
        <v>305</v>
      </c>
      <c r="B5" t="s">
        <v>310</v>
      </c>
      <c r="C5" t="s">
        <v>1</v>
      </c>
      <c r="D5" t="s">
        <v>0</v>
      </c>
      <c r="E5" t="s">
        <v>306</v>
      </c>
      <c r="F5" t="s">
        <v>307</v>
      </c>
      <c r="G5" s="33">
        <v>97</v>
      </c>
      <c r="H5" s="33">
        <v>97</v>
      </c>
      <c r="I5" s="3" t="s">
        <v>308</v>
      </c>
      <c r="J5" s="3" t="s">
        <v>309</v>
      </c>
      <c r="K5" s="3">
        <v>0</v>
      </c>
      <c r="L5" s="3">
        <v>0</v>
      </c>
      <c r="M5" s="3">
        <v>2620</v>
      </c>
      <c r="N5" s="3">
        <v>340.6</v>
      </c>
      <c r="O5" s="3">
        <v>0</v>
      </c>
      <c r="P5" s="3">
        <v>0</v>
      </c>
      <c r="Q5" s="3">
        <v>2960.6</v>
      </c>
      <c r="R5" s="3" t="s">
        <v>1</v>
      </c>
    </row>
    <row r="6" spans="1:18" ht="15.75" thickBot="1" x14ac:dyDescent="0.3">
      <c r="A6" s="34" t="s">
        <v>92</v>
      </c>
      <c r="B6" s="35"/>
      <c r="C6" s="35"/>
      <c r="D6" s="35"/>
      <c r="E6" s="35"/>
      <c r="F6" s="35"/>
      <c r="G6" s="35"/>
      <c r="H6" s="35"/>
      <c r="I6" s="35"/>
      <c r="J6" s="36"/>
      <c r="K6" s="4">
        <f>+SUBTOTAL(9,Tabla2[VENTA EXENTA])</f>
        <v>0</v>
      </c>
      <c r="L6" s="4">
        <f>+SUBTOTAL(9,Tabla2[VENTA NO SUJETA])</f>
        <v>0</v>
      </c>
      <c r="M6" s="4">
        <f>+SUBTOTAL(9,Tabla2[V. GRAVADA])</f>
        <v>4493.2</v>
      </c>
      <c r="N6" s="4">
        <f>+SUBTOTAL(9,Tabla2[D.FISCAL])</f>
        <v>584.11599999999999</v>
      </c>
      <c r="O6" s="4">
        <f>+SUBTOTAL(9,Tabla2[V CTA DE 3])</f>
        <v>0</v>
      </c>
      <c r="P6" s="4">
        <f>+SUBTOTAL(9,Tabla2[D. FISCAL A 3])</f>
        <v>0</v>
      </c>
      <c r="Q6" s="4">
        <f>+SUBTOTAL(9,Tabla2[VENTA TOTAL])</f>
        <v>5077.3160000000007</v>
      </c>
    </row>
  </sheetData>
  <mergeCells count="1">
    <mergeCell ref="A6:J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/>
    </row>
    <row r="7" spans="2:4" x14ac:dyDescent="0.25">
      <c r="B7" s="7" t="s">
        <v>84</v>
      </c>
      <c r="D7" s="16"/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"/>
  <sheetViews>
    <sheetView workbookViewId="0">
      <selection activeCell="D18" sqref="D18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s="3" customFormat="1" x14ac:dyDescent="0.25">
      <c r="A3"/>
      <c r="B3" s="1"/>
      <c r="C3"/>
      <c r="D3" s="1"/>
      <c r="E3"/>
      <c r="F3"/>
      <c r="G3"/>
      <c r="H3"/>
      <c r="I3"/>
      <c r="J3"/>
      <c r="K3"/>
      <c r="V3"/>
    </row>
    <row r="4" spans="1:22" s="3" customFormat="1" ht="15.75" thickBot="1" x14ac:dyDescent="0.3">
      <c r="A4"/>
      <c r="B4"/>
      <c r="C4"/>
      <c r="D4"/>
      <c r="E4"/>
      <c r="F4"/>
      <c r="G4"/>
      <c r="H4"/>
      <c r="I4"/>
      <c r="J4"/>
      <c r="K4"/>
      <c r="V4"/>
    </row>
    <row r="5" spans="1:22" ht="15.75" thickBot="1" x14ac:dyDescent="0.3">
      <c r="A5" s="34" t="s">
        <v>92</v>
      </c>
      <c r="B5" s="35"/>
      <c r="C5" s="35"/>
      <c r="D5" s="35"/>
      <c r="E5" s="35"/>
      <c r="F5" s="35"/>
      <c r="G5" s="35"/>
      <c r="H5" s="35"/>
      <c r="I5" s="35"/>
      <c r="J5" s="35"/>
      <c r="K5" s="36"/>
      <c r="L5" s="4">
        <f>+SUBTOTAL(9,Tabla3[V EXENTA])</f>
        <v>0</v>
      </c>
      <c r="M5" s="4">
        <f>+SUBTOTAL(9,Tabla3[VENTAS NO])</f>
        <v>0</v>
      </c>
      <c r="N5" s="4">
        <f>+SUBTOTAL(9,Tabla3[V NO SUJETAS])</f>
        <v>0</v>
      </c>
      <c r="O5" s="4">
        <f>+SUBTOTAL(9,Tabla3[V GRAVADAS])</f>
        <v>0</v>
      </c>
      <c r="P5" s="4">
        <f>+SUBTOTAL(9,Tabla3[EX IN CA])</f>
        <v>0</v>
      </c>
      <c r="Q5" s="4">
        <f>+SUBTOTAL(9,Tabla3[EX OUT CA])</f>
        <v>0</v>
      </c>
      <c r="R5" s="4">
        <f>+SUBTOTAL(9,Tabla3[EX SERVICE])</f>
        <v>0</v>
      </c>
      <c r="S5" s="4">
        <f>+SUBTOTAL(9,Tabla3[V ZONA FRAN])</f>
        <v>0</v>
      </c>
      <c r="T5" s="4">
        <f>+SUBTOTAL(9,Tabla3[V CTA A 3ERO])</f>
        <v>0</v>
      </c>
      <c r="U5" s="4">
        <f>+SUBTOTAL(9,Tabla3[TOTAL VENTA])</f>
        <v>0</v>
      </c>
      <c r="V5" s="3">
        <f>+U5/1.13</f>
        <v>0</v>
      </c>
    </row>
  </sheetData>
  <mergeCells count="1">
    <mergeCell ref="A5:K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0"/>
  <sheetViews>
    <sheetView topLeftCell="A78" workbookViewId="0">
      <selection activeCell="A2" sqref="A2:B100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  <row r="100" spans="1:2" x14ac:dyDescent="0.25">
      <c r="A100" s="1" t="s">
        <v>308</v>
      </c>
      <c r="B100" t="s">
        <v>309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2022-05-03T02:08:03Z</dcterms:modified>
</cp:coreProperties>
</file>