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Consumidor'!$O$5</definedName>
    <definedName name="_xlnm._FilterDatabase" localSheetId="8" hidden="1">'RET 1%'!$A$1:$J$3</definedName>
    <definedName name="_xlnm.Print_Area" localSheetId="2">Contribuyente!$A$1:$E$24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6" l="1"/>
  <c r="D9" i="6" l="1"/>
  <c r="D11" i="5" l="1"/>
  <c r="F10" i="6" l="1"/>
  <c r="G10" i="6" s="1"/>
  <c r="F13" i="6"/>
  <c r="G13" i="6" s="1"/>
  <c r="H4" i="14" l="1"/>
  <c r="I18" i="13" s="1"/>
  <c r="G4" i="14"/>
  <c r="G4" i="13"/>
  <c r="G9" i="13" s="1"/>
  <c r="I8" i="13"/>
  <c r="R123" i="12"/>
  <c r="P123" i="12"/>
  <c r="O123" i="12"/>
  <c r="K123" i="12"/>
  <c r="F14" i="13" s="1"/>
  <c r="F15" i="13" s="1"/>
  <c r="F18" i="13" s="1"/>
  <c r="H123" i="12"/>
  <c r="G14" i="13" s="1"/>
  <c r="G1" i="11" l="1"/>
  <c r="C637" i="11" l="1"/>
  <c r="B637" i="11"/>
  <c r="D637" i="11" s="1"/>
  <c r="D19" i="6" l="1"/>
  <c r="R4" i="10" l="1"/>
  <c r="J4" i="13" s="1"/>
  <c r="J9" i="13" s="1"/>
  <c r="U4" i="10" l="1"/>
  <c r="O4" i="10"/>
  <c r="I4" i="13" s="1"/>
  <c r="I5" i="13" s="1"/>
  <c r="I9" i="13" s="1"/>
  <c r="V4" i="10"/>
  <c r="U13" i="8"/>
  <c r="R13" i="8"/>
  <c r="Q13" i="8"/>
  <c r="H4" i="13" s="1"/>
  <c r="H9" i="13" s="1"/>
  <c r="W13" i="8"/>
  <c r="G4" i="6"/>
  <c r="F4" i="6"/>
  <c r="J4" i="6" l="1"/>
  <c r="K9" i="13"/>
  <c r="I14" i="13"/>
  <c r="I15" i="13" s="1"/>
  <c r="D9" i="5"/>
  <c r="K13" i="13" l="1"/>
  <c r="K14" i="13" s="1"/>
  <c r="L14" i="13" s="1"/>
  <c r="G18" i="13" s="1"/>
  <c r="G19" i="13" s="1"/>
  <c r="H18" i="13" s="1"/>
  <c r="J18" i="13" s="1"/>
  <c r="L9" i="13"/>
  <c r="L16" i="13" l="1"/>
  <c r="M10" i="13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<sst xmlns="http://schemas.openxmlformats.org/spreadsheetml/2006/main" count="1298" uniqueCount="481">
  <si>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</si>
  <si>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</si>
  <si>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</si>
  <si>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</si>
  <si>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</si>
  <si>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</si>
  <si>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</si>
  <si>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</si>
  <si>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</si>
  <si>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</si>
  <si>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</si>
  <si>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</si>
  <si>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</si>
  <si>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</si>
  <si>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</si>
  <si>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</si>
  <si>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</si>
  <si>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</si>
  <si>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</si>
  <si>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</si>
  <si>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</si>
  <si>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</si>
  <si>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</si>
  <si>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</si>
  <si>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</si>
  <si>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</si>
  <si>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</si>
  <si>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</si>
  <si>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</si>
  <si>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</si>
  <si>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</si>
  <si>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</si>
  <si>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</si>
  <si>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</si>
  <si>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</si>
  <si>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</si>
  <si>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</si>
  <si>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</si>
  <si>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</si>
  <si>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</si>
  <si>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</si>
  <si>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</si>
  <si>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</si>
  <si>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</si>
  <si>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</si>
  <si>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</si>
  <si>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</si>
  <si>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</si>
  <si>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</si>
  <si>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</si>
  <si>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</si>
  <si>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</si>
  <si>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</si>
  <si>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</si>
  <si>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</si>
  <si>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</si>
  <si>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</si>
  <si>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</si>
  <si>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</si>
  <si>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</si>
  <si>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</si>
  <si>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</si>
  <si>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</si>
  <si>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</si>
  <si>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</si>
  <si>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</si>
  <si>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</si>
  <si>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</si>
  <si>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</si>
  <si>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</si>
  <si>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</si>
  <si>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</si>
  <si>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</si>
  <si>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</si>
  <si>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</si>
  <si>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</si>
  <si>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</si>
  <si>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</si>
  <si>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</si>
  <si>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</si>
  <si>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</si>
  <si>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</si>
  <si>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</si>
  <si>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</si>
  <si>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</si>
  <si>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</si>
  <si>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</si>
  <si>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</si>
  <si>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</si>
  <si>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</si>
  <si>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</si>
  <si>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</si>
  <si>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</si>
  <si>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</si>
  <si>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</si>
  <si>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</si>
  <si>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</si>
  <si>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</si>
  <si>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</si>
  <si>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12</t>
  </si>
  <si>
    <t>2022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</si>
  <si>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</si>
  <si>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</si>
  <si>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</si>
  <si>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</si>
  <si>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</si>
  <si>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</si>
  <si>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</si>
  <si>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</si>
  <si>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</si>
  <si>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</si>
  <si>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</si>
  <si>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</si>
  <si>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MEGABLOCK S.A DE C.V.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</si>
  <si>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</si>
  <si>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</si>
  <si>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</si>
  <si>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</si>
  <si>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</si>
  <si>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</si>
  <si>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</si>
  <si>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</si>
  <si>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</si>
  <si>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</si>
  <si>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</si>
  <si>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</si>
  <si>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</si>
  <si>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</si>
  <si>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</si>
  <si>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</si>
  <si>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</si>
  <si>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</si>
  <si>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</si>
  <si>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</si>
  <si>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</si>
  <si>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</si>
  <si>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</si>
  <si>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</si>
  <si>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</si>
  <si>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</si>
  <si>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</si>
  <si>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</si>
  <si>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</si>
  <si>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</si>
  <si>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</si>
  <si>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</si>
  <si>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</si>
  <si>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</si>
  <si>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</si>
  <si>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</si>
  <si>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</si>
  <si>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</si>
  <si>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</si>
  <si>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</si>
  <si>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</si>
  <si>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</si>
  <si>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</si>
  <si>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</si>
  <si>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</si>
  <si>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</si>
  <si>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</si>
  <si>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</si>
  <si>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</si>
  <si>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</si>
  <si>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</si>
  <si>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</si>
  <si>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</si>
  <si>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</si>
  <si>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</si>
  <si>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</si>
  <si>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</si>
  <si>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</si>
  <si>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</si>
  <si>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</si>
  <si>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</si>
  <si>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</si>
  <si>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2021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</si>
  <si>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</si>
  <si>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</si>
  <si>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</si>
  <si>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</si>
  <si>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</si>
  <si>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</si>
  <si>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</si>
  <si>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</si>
  <si>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</si>
  <si>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</si>
  <si>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</si>
  <si>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</si>
  <si>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</si>
  <si>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</si>
  <si>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</si>
  <si>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</si>
  <si>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</si>
  <si>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</si>
  <si>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</si>
  <si>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</si>
  <si>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</si>
  <si>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</si>
  <si>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06142704091010</t>
  </si>
  <si>
    <t>06143006991020</t>
  </si>
  <si>
    <t>05010702161018</t>
  </si>
  <si>
    <t>05032407751016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</si>
  <si>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</si>
  <si>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</si>
  <si>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</si>
  <si>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</si>
  <si>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</si>
  <si>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</si>
  <si>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</si>
  <si>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</si>
  <si>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</si>
  <si>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</si>
  <si>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</si>
  <si>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</si>
  <si>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</si>
  <si>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</si>
  <si>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</si>
  <si>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</si>
  <si>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</si>
  <si>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</si>
  <si>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</si>
  <si>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</si>
  <si>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</si>
  <si>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</si>
  <si>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</si>
  <si>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</si>
  <si>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</si>
  <si>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</si>
  <si>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</si>
  <si>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</si>
  <si>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</si>
  <si>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</si>
  <si>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</si>
  <si>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</si>
  <si>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</si>
  <si>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</si>
  <si>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</si>
  <si>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</si>
  <si>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</si>
  <si>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</si>
  <si>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</si>
  <si>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</si>
  <si>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</si>
  <si>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</si>
  <si>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</si>
  <si>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</si>
  <si>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</si>
  <si>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</si>
  <si>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</si>
  <si>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</si>
  <si>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</si>
  <si>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</si>
  <si>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</si>
  <si>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</si>
  <si>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</si>
  <si>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</si>
  <si>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</si>
  <si>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</si>
  <si>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</si>
  <si>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</si>
  <si>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</si>
  <si>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</si>
  <si>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</si>
  <si>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</si>
  <si>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</si>
  <si>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</si>
  <si>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</si>
  <si>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</si>
  <si>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</si>
  <si>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</si>
  <si>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</si>
  <si>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</si>
  <si>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</si>
  <si>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</si>
  <si>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</si>
  <si>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</si>
  <si>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</si>
  <si>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</si>
  <si>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</si>
  <si>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</si>
  <si>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06141606921025</t>
  </si>
  <si>
    <t>UNEX S.A DE C.V.</t>
  </si>
  <si>
    <t>15041RESCR005512011</t>
  </si>
  <si>
    <t>11DS000C</t>
  </si>
  <si>
    <t>20/01/2022</t>
  </si>
  <si>
    <t>15041RESIN026032022</t>
  </si>
  <si>
    <t>22SD000C</t>
  </si>
  <si>
    <t>06142910901371</t>
  </si>
  <si>
    <t>18/01/2022</t>
  </si>
  <si>
    <t>WALTHER ASTUL TORREZ DIAZ</t>
  </si>
  <si>
    <t>11052105601010</t>
  </si>
  <si>
    <t>CARLOS HUMBERTO RODRIGUEZ</t>
  </si>
  <si>
    <t>06140207670045</t>
  </si>
  <si>
    <t>17/01/2022</t>
  </si>
  <si>
    <t>MARIO ALBERTO MIRANDA FONSECA</t>
  </si>
  <si>
    <t>13/01/2022</t>
  </si>
  <si>
    <t>05111204540020</t>
  </si>
  <si>
    <t>JULIO ALBERTO PONCE</t>
  </si>
  <si>
    <t>06142407500017</t>
  </si>
  <si>
    <t>09/01/2022</t>
  </si>
  <si>
    <t>GUILLERMO E. MIGUEL B.</t>
  </si>
  <si>
    <t>06142708101053</t>
  </si>
  <si>
    <t>06/01/2022</t>
  </si>
  <si>
    <t>GRUPO NSV S.A DE C.V.</t>
  </si>
  <si>
    <t>06141910891035</t>
  </si>
  <si>
    <t>03/01/2022</t>
  </si>
  <si>
    <t>CONSEJO SALVADOREÑO DEL CAFÉ</t>
  </si>
  <si>
    <t>14070503650018</t>
  </si>
  <si>
    <t>CARLOS DANIS RAMIREZ VENTURA</t>
  </si>
  <si>
    <t>06142410141010</t>
  </si>
  <si>
    <t>04/12/2021</t>
  </si>
  <si>
    <t xml:space="preserve">ACTIVIDADES PETROLERAS DE EL SALVADOR S.A DE C.V </t>
  </si>
  <si>
    <t>06141811971019</t>
  </si>
  <si>
    <t>27/12/2021</t>
  </si>
  <si>
    <t>MULTI-TECNOLOGICA S.A DE C.V.</t>
  </si>
  <si>
    <t>27/01/2022</t>
  </si>
  <si>
    <t>05/01/2022</t>
  </si>
  <si>
    <t>19DS000E</t>
  </si>
  <si>
    <t>19344</t>
  </si>
  <si>
    <t>19368</t>
  </si>
  <si>
    <t>02/02/2022</t>
  </si>
  <si>
    <t>05111912911017</t>
  </si>
  <si>
    <t>NEDECAZA S.A DE C.V.</t>
  </si>
  <si>
    <t>28/02/2022</t>
  </si>
  <si>
    <t>22/02/2022</t>
  </si>
  <si>
    <t>FEBRERO</t>
  </si>
  <si>
    <t>16/02/2022</t>
  </si>
  <si>
    <t>26/02/2022</t>
  </si>
  <si>
    <t>18/02/2022</t>
  </si>
  <si>
    <t>RAMIREZ VENTURA S.A DE C.V.</t>
  </si>
  <si>
    <t>06140307951051</t>
  </si>
  <si>
    <t>ROCELI CONSULTORES, S.A DE C.V.</t>
  </si>
  <si>
    <t>02101911710016</t>
  </si>
  <si>
    <t>14/02/2022</t>
  </si>
  <si>
    <t>ALMACENES VIDRI, S.A DE C.V.</t>
  </si>
  <si>
    <t>08/02/2022</t>
  </si>
  <si>
    <t>04070802600010</t>
  </si>
  <si>
    <t>JOSE ELIAS ESCOBAR ROMERO</t>
  </si>
  <si>
    <t>10/02/2022</t>
  </si>
  <si>
    <t>04/02/2022</t>
  </si>
  <si>
    <t>MARZO</t>
  </si>
  <si>
    <t>06140108580017</t>
  </si>
  <si>
    <t>21/03/2022</t>
  </si>
  <si>
    <t>FREUND S.A DE C.V.</t>
  </si>
  <si>
    <t>06142306941020</t>
  </si>
  <si>
    <t>SUMINISTRO INTERNACIONAL DE REPUESTOS S.A DE C.V.</t>
  </si>
  <si>
    <t>06142302770010</t>
  </si>
  <si>
    <t>ALPINA S.A DE C.V.</t>
  </si>
  <si>
    <t>06140202181064</t>
  </si>
  <si>
    <t>09/03/2022</t>
  </si>
  <si>
    <t>RUTA CINCO CERO S.A DE C.V.</t>
  </si>
  <si>
    <t>12151607530013</t>
  </si>
  <si>
    <t>10/03/2022</t>
  </si>
  <si>
    <t>NORBERTO GOMEZ CAMPOS</t>
  </si>
  <si>
    <t>08/03/2022</t>
  </si>
  <si>
    <t>02/03/2022</t>
  </si>
  <si>
    <t>06143009921068</t>
  </si>
  <si>
    <t>IMPORTADORA RAMIREZ S.A DE C.V.</t>
  </si>
  <si>
    <t>06140305931029</t>
  </si>
  <si>
    <t>DOÑO S.A DE C.V.</t>
  </si>
  <si>
    <t>06/03/2022</t>
  </si>
  <si>
    <t>ABRIL</t>
  </si>
  <si>
    <t>06142904951227</t>
  </si>
  <si>
    <t>ULISES ALEJANDRO TEJADA</t>
  </si>
  <si>
    <t>04/04/2022</t>
  </si>
  <si>
    <t>05/04/2022</t>
  </si>
  <si>
    <t>06142505731094</t>
  </si>
  <si>
    <t>07/04/2022</t>
  </si>
  <si>
    <t>EDWARD LEONIDAS GUITIERREZ PORTILLO</t>
  </si>
  <si>
    <t>11/04/2022</t>
  </si>
  <si>
    <t>22/04/2022</t>
  </si>
  <si>
    <t>28/04/2022</t>
  </si>
  <si>
    <t>27/04/2022</t>
  </si>
  <si>
    <t>MAYO</t>
  </si>
  <si>
    <t>11/05/2022</t>
  </si>
  <si>
    <t>025591767</t>
  </si>
  <si>
    <t>0</t>
  </si>
  <si>
    <t>JUAN PABLO VIAUD MEDINA</t>
  </si>
  <si>
    <t>06141403161033</t>
  </si>
  <si>
    <t>03/05/2022</t>
  </si>
  <si>
    <t>ECSA OPERADORA EL SALVADOR S.A DE C.V.</t>
  </si>
  <si>
    <t>12051401931014</t>
  </si>
  <si>
    <t>28/05/2022</t>
  </si>
  <si>
    <t>JUAN JOSE QUINTANILLA MAJANO</t>
  </si>
  <si>
    <t>07/05/2022</t>
  </si>
  <si>
    <t>13/05/2022</t>
  </si>
  <si>
    <t>18/05/2022</t>
  </si>
  <si>
    <t>16/05/2022</t>
  </si>
  <si>
    <t>10/05/2022</t>
  </si>
  <si>
    <t>02/06/2022</t>
  </si>
  <si>
    <t>11150801560014</t>
  </si>
  <si>
    <t>CEBERIN AYALA DE PAZ</t>
  </si>
  <si>
    <t>JUNIO</t>
  </si>
  <si>
    <t>30/06/2022</t>
  </si>
  <si>
    <t>28/06/2022</t>
  </si>
  <si>
    <t>05110610820011</t>
  </si>
  <si>
    <t>27/06/2022</t>
  </si>
  <si>
    <t>EL SURCO S.A DE C.V</t>
  </si>
  <si>
    <t>06142801081062</t>
  </si>
  <si>
    <t>23/06/2022</t>
  </si>
  <si>
    <t>RADIADORES Y ALGO MAS S.A DE C.V.</t>
  </si>
  <si>
    <t>22/06/2022</t>
  </si>
  <si>
    <t>26/06/2022</t>
  </si>
  <si>
    <t>14/06/2022</t>
  </si>
  <si>
    <t>JULIO</t>
  </si>
  <si>
    <t>19/07/2022</t>
  </si>
  <si>
    <t>09/07/2022</t>
  </si>
  <si>
    <t>16/07/2022</t>
  </si>
  <si>
    <t>20/07/2022</t>
  </si>
  <si>
    <t>06143112791113</t>
  </si>
  <si>
    <t>27/07/2022</t>
  </si>
  <si>
    <t>MAURICIO ANTONIO CANALES BARRERA</t>
  </si>
  <si>
    <t>06140907021031</t>
  </si>
  <si>
    <t>DISEÑARTE S.A DE C.V.</t>
  </si>
  <si>
    <t>25/05/2022</t>
  </si>
  <si>
    <t>14/07/2022</t>
  </si>
  <si>
    <t>06143107620016</t>
  </si>
  <si>
    <t>05/07/2022</t>
  </si>
  <si>
    <t>REPUESTOS DIDEA S.A DE C.V.</t>
  </si>
  <si>
    <t>02/07/2022</t>
  </si>
  <si>
    <t>AGOSTO</t>
  </si>
  <si>
    <t>03/08/2022</t>
  </si>
  <si>
    <t>06142312610117</t>
  </si>
  <si>
    <t>RODRIGO ANTONIO ARGUETA ECHEGOYEN</t>
  </si>
  <si>
    <t>17/08/2022</t>
  </si>
  <si>
    <t>18/08/2022</t>
  </si>
  <si>
    <t>24/08/2022</t>
  </si>
  <si>
    <t>26/08/2022</t>
  </si>
  <si>
    <t>28/08/2022</t>
  </si>
  <si>
    <t>SEPTIEMBRE</t>
  </si>
  <si>
    <t>27/09/2022</t>
  </si>
  <si>
    <t>24/09/2022</t>
  </si>
  <si>
    <t>20/09/2022</t>
  </si>
  <si>
    <t>06142506670028</t>
  </si>
  <si>
    <t>16/09/2022</t>
  </si>
  <si>
    <t xml:space="preserve">CORINA MARGARITA MENDEZ DE SOSA </t>
  </si>
  <si>
    <t>14/09/2022</t>
  </si>
  <si>
    <t>13/09/2022</t>
  </si>
  <si>
    <t>05110104100011</t>
  </si>
  <si>
    <t>09/09/2022</t>
  </si>
  <si>
    <t>ENRIQUE ALVAREZ CORDOVA</t>
  </si>
  <si>
    <t>02/09/2022</t>
  </si>
  <si>
    <t>OCTUBRE</t>
  </si>
  <si>
    <t>15/10/2022</t>
  </si>
  <si>
    <t>18/10/2022</t>
  </si>
  <si>
    <t>21/10/2022</t>
  </si>
  <si>
    <t>12/10/2022</t>
  </si>
  <si>
    <t>09/10/2022</t>
  </si>
  <si>
    <t>06140210081052</t>
  </si>
  <si>
    <t>07/10/2022</t>
  </si>
  <si>
    <t>FERRETERIA EPA S.A DE C.V.</t>
  </si>
  <si>
    <t>06/10/2022</t>
  </si>
  <si>
    <t>02/10/2022</t>
  </si>
  <si>
    <t>NOVIEMBRE</t>
  </si>
  <si>
    <t>16/11/2022</t>
  </si>
  <si>
    <t>25/11/2022</t>
  </si>
  <si>
    <t>21/11/2022</t>
  </si>
  <si>
    <t>09/11/2022</t>
  </si>
  <si>
    <t>26/11/2022</t>
  </si>
  <si>
    <t>18/11/2022</t>
  </si>
  <si>
    <t>15/11/2022</t>
  </si>
  <si>
    <t>14/11/2022</t>
  </si>
  <si>
    <t>08/11/2022</t>
  </si>
  <si>
    <t>12180111791019</t>
  </si>
  <si>
    <t>CARLOS ROBERTO JAIME TREJO</t>
  </si>
  <si>
    <t>01/11/2022</t>
  </si>
  <si>
    <t>DICIEMBRE</t>
  </si>
  <si>
    <t>13/12/2022</t>
  </si>
  <si>
    <t>27/12/2022</t>
  </si>
  <si>
    <t>13190802641020</t>
  </si>
  <si>
    <t>ROSIBEL RIVERA DE IGLESIAS</t>
  </si>
  <si>
    <t>06142502211049</t>
  </si>
  <si>
    <t>26/12/2022</t>
  </si>
  <si>
    <t>CARS CENTER S.A DE C.V.</t>
  </si>
  <si>
    <t>28/12/2022</t>
  </si>
  <si>
    <t>19/12/2022</t>
  </si>
  <si>
    <t>18/12/2022</t>
  </si>
  <si>
    <t>11/12/2022</t>
  </si>
  <si>
    <t>0312</t>
  </si>
  <si>
    <t>03/12/2022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</si>
</sst>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5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0" fontId="0" fillId="0" borderId="0" xfId="0" applyAlignment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 applyAlignment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4" fontId="6" fillId="0" borderId="2" xfId="1" applyNumberFormat="1" applyFont="1" applyBorder="1" applyAlignment="1">
      <alignment horizontal="right"/>
    </xf>
    <xf numFmtId="49" fontId="6" fillId="0" borderId="3" xfId="1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Font="1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0" fontId="6" fillId="2" borderId="2" xfId="0" applyNumberFormat="1" applyFont="1" applyFill="1" applyBorder="1" applyAlignment="1">
      <alignment horizontal="center"/>
    </xf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0" fillId="4" borderId="0" xfId="0" applyFill="1" applyAlignment="1"/>
    <xf numFmtId="0" fontId="10" fillId="4" borderId="0" xfId="0" applyFont="1" applyFill="1" applyBorder="1" applyAlignment="1">
      <alignment horizontal="right"/>
    </xf>
    <xf numFmtId="0" fontId="9" fillId="4" borderId="0" xfId="0" applyFont="1" applyFill="1"/>
    <xf numFmtId="0" fontId="12" fillId="4" borderId="0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 applyAlignment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0" fontId="0" fillId="0" borderId="0" xfId="0" applyBorder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11" fillId="4" borderId="8" xfId="1" applyNumberFormat="1" applyFont="1" applyFill="1" applyBorder="1" applyAlignment="1">
      <alignment horizontal="center"/>
    </xf>
    <xf numFmtId="44" fontId="16" fillId="0" borderId="0" xfId="0" applyNumberFormat="1" applyFont="1"/>
    <xf numFmtId="44" fontId="16" fillId="0" borderId="0" xfId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3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/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/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/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049659294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R123" totalsRowCount="1">
  <sortState ref="A4:Q806">
    <sortCondition ref="B3:B579"/>
  </sortState>
  <tableColumns count="18">
    <tableColumn id="1" name="MES" totalsRowLabel="Total"/>
    <tableColumn id="2" name="FECHA"/>
    <tableColumn id="3" name="CLASE DE DOC"/>
    <tableColumn id="4" name="TIPO DE DOC"/>
    <tableColumn id="5" name="CORRELATIVO"/>
    <tableColumn id="6" name="NIT PROV"/>
    <tableColumn id="7" name="N PROVEEDOR"/>
    <tableColumn id="8" name="C. EXENTAS" totalsRowFunction="sum" totalsRowDxfId="49" dataCellStyle="Moneda"/>
    <tableColumn id="9" name="I. EXENTAS" totalsRowDxfId="48" dataCellStyle="Moneda"/>
    <tableColumn id="10" name="IMPOR EX" totalsRowDxfId="47" dataCellStyle="Moneda"/>
    <tableColumn id="11" name="C. GRAVADA" totalsRowFunction="sum" totalsRowDxfId="46" dataCellStyle="Moneda"/>
    <tableColumn id="12" name="INTER GRAVA" totalsRowDxfId="45" dataCellStyle="Moneda"/>
    <tableColumn id="13" name="IMPOR BIENES" totalsRowDxfId="44" dataCellStyle="Moneda"/>
    <tableColumn id="14" name="IMPOR SERV" totalsRowDxfId="43" dataCellStyle="Moneda"/>
    <tableColumn id="15" name="IVA" totalsRowFunction="sum" totalsRowDxfId="42" dataCellStyle="Moneda"/>
    <tableColumn id="16" name="TOTAL C." totalsRowFunction="sum" totalsRowDxfId="41" dataCellStyle="Moneda"/>
    <tableColumn id="18" name="DUI" dataDxfId="40" totalsRowDxfId="39" dataCellStyle="Moneda"/>
    <tableColumn id="17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W13" totalsRowCount="1">
  <sortState ref="E3:V87">
    <sortCondition ref="K2:K87"/>
  </sortState>
  <tableColumns count="19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37" dataCellStyle="Moneda"/>
    <tableColumn id="12" name="VENTA NO SUJETA" totalsRowDxfId="36" dataCellStyle="Moneda"/>
    <tableColumn id="13" name="V. GRAVADA" totalsRowFunction="sum" totalsRowDxfId="35" dataCellStyle="Moneda"/>
    <tableColumn id="14" name="D.FISCAL" totalsRowFunction="sum" totalsRowDxfId="34" dataCellStyle="Moneda"/>
    <tableColumn id="15" name="V CTA DE 3" totalsRowDxfId="33" dataCellStyle="Moneda"/>
    <tableColumn id="16" name="D. FISCAL A 3" totalsRowDxfId="32" dataCellStyle="Moneda"/>
    <tableColumn id="17" name="VENTA TOTAL" totalsRowFunction="sum" totalsRowDxfId="31" dataCellStyle="Moneda"/>
    <tableColumn id="19" name="DUI" dataDxfId="30" totalsRowDxfId="29" dataCellStyle="Moneda"/>
    <tableColumn id="18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4" totalsRowCount="1">
  <autoFilter ref="A2:V3"/>
  <sortState ref="A3:V565">
    <sortCondition ref="G2:G565"/>
  </sortState>
  <tableColumns count="22">
    <tableColumn id="1" name="MES" totalsRowLabel="Total"/>
    <tableColumn id="2" name="FECHA" dataDxfId="27" totalsRowDxfId="26"/>
    <tableColumn id="3" name="CLASE DE DOC"/>
    <tableColumn id="4" name="TIPO DE DOC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totalsRowDxfId="25" dataCellStyle="Moneda"/>
    <tableColumn id="13" name="VENTAS NO" totalsRowDxfId="24" dataCellStyle="Moneda"/>
    <tableColumn id="14" name="V NO SUJETAS" totalsRowDxfId="23" dataCellStyle="Moneda"/>
    <tableColumn id="15" name="V GRAVADAS" totalsRowFunction="sum" totalsRowDxfId="22" dataCellStyle="Moneda"/>
    <tableColumn id="16" name="EX IN CA" totalsRowDxfId="21" dataCellStyle="Moneda"/>
    <tableColumn id="17" name="EX OUT CA" totalsRowDxfId="20" dataCellStyle="Moneda"/>
    <tableColumn id="18" name="EX SERVICE" totalsRowFunction="sum" totalsRowDxfId="19" dataCellStyle="Moneda"/>
    <tableColumn id="19" name="V ZONA FRAN" totalsRowDxfId="18" dataCellStyle="Moneda"/>
    <tableColumn id="20" name="V CTA A 3ERO" totalsRowDxfId="17" dataCellStyle="Moneda"/>
    <tableColumn id="21" name="TOTAL VENTA" totalsRowFunction="sum" dataDxfId="16" totalsRowDxfId="15" dataCellStyle="Moneda"/>
    <tableColumn id="22" name="ANEXO" totalsRowFunction="count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A1:J4" totalsRowCount="1" headerRowDxfId="14">
  <tableColumns count="10">
    <tableColumn id="1" name="MES" totalsRowLabel="Total"/>
    <tableColumn id="2" name="NIT" dataDxfId="13"/>
    <tableColumn id="3" name="FECHA" dataDxfId="12"/>
    <tableColumn id="4" name="TIPO" dataDxfId="11"/>
    <tableColumn id="5" name="SERIE" dataDxfId="10"/>
    <tableColumn id="6" name="DOC" dataDxfId="9"/>
    <tableColumn id="7" name="MONTO" totalsRowFunction="sum" dataDxfId="8" totalsRowDxfId="7"/>
    <tableColumn id="8" name="RETENCION" totalsRowFunction="sum" dataDxfId="6" totalsRowDxfId="5"/>
    <tableColumn id="10" name="DUI" dataDxfId="4" totalsRowDxfId="3"/>
    <tableColumn id="9" name="ANEXO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J20"/>
  <sheetViews>
    <sheetView showGridLines="0" zoomScale="85" zoomScaleNormal="85" zoomScaleSheetLayoutView="85" workbookViewId="0">
      <selection activeCell="E4" sqref="E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5" t="s">
        <v>17</v>
      </c>
      <c r="D3" s="10" t="s">
        <v>467</v>
      </c>
    </row>
    <row r="4" spans="2:10" x14ac:dyDescent="0.25">
      <c r="B4" s="5" t="s">
        <v>2</v>
      </c>
      <c r="D4" s="30" t="str">
        <f>+J4</f>
        <v>03/12/2022</v>
      </c>
      <c r="E4" s="27" t="s">
        <v>479</v>
      </c>
      <c r="F4" s="28" t="str">
        <f>+LEFT(E4,2)</f>
        <v>03</v>
      </c>
      <c r="G4" s="28" t="str">
        <f>+RIGHT(E4,2)</f>
        <v>12</v>
      </c>
      <c r="H4" s="29" t="s">
        <v>100</v>
      </c>
      <c r="I4" s="28" t="s">
        <v>93</v>
      </c>
      <c r="J4" s="28" t="str">
        <f>+F4&amp;I4&amp;G4&amp;I4&amp;H4</f>
        <v>03/12/2022</v>
      </c>
    </row>
    <row r="5" spans="2:10" x14ac:dyDescent="0.25">
      <c r="B5" s="5" t="s">
        <v>3</v>
      </c>
      <c r="D5" s="7" t="s">
        <v>1</v>
      </c>
    </row>
    <row r="6" spans="2:10" x14ac:dyDescent="0.25">
      <c r="B6" s="5" t="s">
        <v>4</v>
      </c>
      <c r="D6" s="7" t="s">
        <v>0</v>
      </c>
    </row>
    <row r="7" spans="2:10" x14ac:dyDescent="0.25">
      <c r="B7" s="5" t="s">
        <v>5</v>
      </c>
      <c r="D7" s="12"/>
    </row>
    <row r="8" spans="2:10" x14ac:dyDescent="0.25">
      <c r="B8" s="5" t="s">
        <v>6</v>
      </c>
      <c r="D8" s="11" t="s">
        <v>299</v>
      </c>
      <c r="F8" s="28"/>
    </row>
    <row r="9" spans="2:10" x14ac:dyDescent="0.25">
      <c r="B9" s="5" t="s">
        <v>85</v>
      </c>
      <c r="D9" s="24" t="str">
        <f>+VLOOKUP(D8,'[1]BASE DE PROVEEDORES'!$A:$B,2,0)</f>
        <v>GUILLERMO E. MIGUEL B.</v>
      </c>
      <c r="F9" s="28"/>
    </row>
    <row r="10" spans="2:10" x14ac:dyDescent="0.25">
      <c r="B10" s="5" t="s">
        <v>7</v>
      </c>
      <c r="D10" s="8">
        <v>0</v>
      </c>
      <c r="F10" s="28">
        <f>+D10/2</f>
        <v>0</v>
      </c>
      <c r="G10">
        <f>+ROUND(F10,2)</f>
        <v>0</v>
      </c>
    </row>
    <row r="11" spans="2:10" x14ac:dyDescent="0.25">
      <c r="B11" s="5" t="s">
        <v>8</v>
      </c>
      <c r="D11" s="8">
        <v>0</v>
      </c>
      <c r="F11" s="28"/>
    </row>
    <row r="12" spans="2:10" x14ac:dyDescent="0.25">
      <c r="B12" s="5" t="s">
        <v>9</v>
      </c>
      <c r="D12" s="8">
        <v>0</v>
      </c>
      <c r="F12" s="28"/>
    </row>
    <row r="13" spans="2:10" x14ac:dyDescent="0.25">
      <c r="B13" s="5" t="s">
        <v>10</v>
      </c>
      <c r="D13" s="13"/>
      <c r="F13" s="28">
        <f>+D13/2</f>
        <v>0</v>
      </c>
      <c r="G13">
        <f>+ROUND(F13,2)</f>
        <v>0</v>
      </c>
    </row>
    <row r="14" spans="2:10" x14ac:dyDescent="0.25">
      <c r="B14" s="5" t="s">
        <v>11</v>
      </c>
      <c r="D14" s="8">
        <v>0</v>
      </c>
      <c r="F14" s="28"/>
    </row>
    <row r="15" spans="2:10" x14ac:dyDescent="0.25">
      <c r="B15" s="5" t="s">
        <v>13</v>
      </c>
      <c r="D15" s="8">
        <v>0</v>
      </c>
    </row>
    <row r="16" spans="2:10" x14ac:dyDescent="0.25">
      <c r="B16" s="5" t="s">
        <v>12</v>
      </c>
      <c r="D16" s="8">
        <v>0</v>
      </c>
    </row>
    <row r="17" spans="2:4" x14ac:dyDescent="0.25">
      <c r="B17" s="5" t="s">
        <v>14</v>
      </c>
      <c r="D17" s="8">
        <f>+(D16++D15+D14+D13)*0.13</f>
        <v>0</v>
      </c>
    </row>
    <row r="18" spans="2:4" x14ac:dyDescent="0.25">
      <c r="B18" s="5" t="s">
        <v>15</v>
      </c>
      <c r="D18" s="8">
        <f>+SUBTOTAL(9,D10,D11,D12,D13,D14,D15,D16,D17)</f>
        <v>0</v>
      </c>
    </row>
    <row r="19" spans="2:4" x14ac:dyDescent="0.25">
      <c r="B19" s="5" t="s">
        <v>95</v>
      </c>
      <c r="D19" s="32" t="str">
        <f>IFERROR(VLOOKUP(D8,'[2]BASE DE PROVEEDORES'!$A:$C,3,0),"ACTUALICE")</f>
        <v>ACTUALICE</v>
      </c>
    </row>
    <row r="20" spans="2:4" ht="15.75" thickBot="1" x14ac:dyDescent="0.3">
      <c r="B20" s="5" t="s">
        <v>16</v>
      </c>
      <c r="D20" s="9">
        <v>3</v>
      </c>
    </row>
  </sheetData>
  <conditionalFormatting sqref="D19">
    <cfRule type="containsText" dxfId="52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>
      <formula1>0</formula1>
      <formula2>10000000</formula2>
    </dataValidation>
    <dataValidation type="list" allowBlank="1" showInputMessage="1" showErrorMessage="1" sqref="D6">
      <formula1>"03,05,12"</formula1>
    </dataValidation>
    <dataValidation type="textLength" allowBlank="1" showInputMessage="1" showErrorMessage="1" sqref="D8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rgb="FF7030A0"/>
  </sheetPr>
  <dimension ref="A1:M20"/>
  <sheetViews>
    <sheetView workbookViewId="0">
      <selection activeCell="K12" sqref="K12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94"/>
      <c r="B2" s="95"/>
      <c r="C2" s="95"/>
      <c r="D2" s="96"/>
      <c r="E2" s="103"/>
      <c r="F2" s="104"/>
      <c r="G2" s="84" t="s">
        <v>178</v>
      </c>
      <c r="H2" s="84" t="s">
        <v>179</v>
      </c>
      <c r="I2" s="84" t="s">
        <v>180</v>
      </c>
      <c r="J2" s="84" t="s">
        <v>181</v>
      </c>
      <c r="K2" s="84" t="s">
        <v>182</v>
      </c>
      <c r="L2" s="86" t="s">
        <v>183</v>
      </c>
      <c r="M2" s="87"/>
    </row>
    <row r="3" spans="1:13" ht="15.75" thickBot="1" x14ac:dyDescent="0.3">
      <c r="A3" s="97"/>
      <c r="B3" s="98"/>
      <c r="C3" s="98"/>
      <c r="D3" s="99"/>
      <c r="E3" s="50"/>
      <c r="F3" s="50"/>
      <c r="G3" s="85"/>
      <c r="H3" s="85"/>
      <c r="I3" s="85"/>
      <c r="J3" s="85"/>
      <c r="K3" s="85"/>
      <c r="L3" s="88"/>
      <c r="M3" s="89"/>
    </row>
    <row r="4" spans="1:13" x14ac:dyDescent="0.25">
      <c r="A4" s="97"/>
      <c r="B4" s="98"/>
      <c r="C4" s="98"/>
      <c r="D4" s="99"/>
      <c r="E4" s="50"/>
      <c r="F4" s="50"/>
      <c r="G4" s="51">
        <f>+Tabla3[[#Totals],[V EXENTA]]</f>
        <v>0</v>
      </c>
      <c r="H4" s="51">
        <f>+Tabla2[[#Totals],[V. GRAVADA]]</f>
        <v>19746.900000000001</v>
      </c>
      <c r="I4" s="51">
        <f>+Tabla3[[#Totals],[V GRAVADAS]]</f>
        <v>0</v>
      </c>
      <c r="J4" s="51">
        <f>+Tabla3[[#Totals],[EX SERVICE]]</f>
        <v>0</v>
      </c>
      <c r="K4" s="52"/>
      <c r="L4" s="53"/>
      <c r="M4" s="54"/>
    </row>
    <row r="5" spans="1:13" x14ac:dyDescent="0.25">
      <c r="A5" s="97"/>
      <c r="B5" s="98"/>
      <c r="C5" s="98"/>
      <c r="D5" s="99"/>
      <c r="E5" s="50"/>
      <c r="F5" s="50"/>
      <c r="G5" s="51"/>
      <c r="H5" s="51"/>
      <c r="I5" s="55">
        <f>+I4/1.13</f>
        <v>0</v>
      </c>
      <c r="J5" s="51"/>
      <c r="K5" s="52"/>
      <c r="L5" s="53"/>
      <c r="M5" s="54"/>
    </row>
    <row r="6" spans="1:13" x14ac:dyDescent="0.25">
      <c r="A6" s="97"/>
      <c r="B6" s="98"/>
      <c r="C6" s="98"/>
      <c r="D6" s="99"/>
      <c r="E6" s="50"/>
      <c r="F6" s="50"/>
      <c r="G6" s="51"/>
      <c r="H6" s="51"/>
      <c r="I6" s="51"/>
      <c r="J6" s="51"/>
      <c r="K6" s="52"/>
      <c r="L6" s="53"/>
      <c r="M6" s="54"/>
    </row>
    <row r="7" spans="1:13" ht="15.75" thickBot="1" x14ac:dyDescent="0.3">
      <c r="A7" s="97"/>
      <c r="B7" s="98"/>
      <c r="C7" s="98"/>
      <c r="D7" s="99"/>
      <c r="E7" s="50"/>
      <c r="F7" s="50"/>
      <c r="G7" s="51"/>
      <c r="H7" s="51"/>
      <c r="I7" s="51"/>
      <c r="J7" s="51"/>
      <c r="K7" s="52"/>
      <c r="L7" s="53"/>
      <c r="M7" s="54"/>
    </row>
    <row r="8" spans="1:13" ht="15.75" thickBot="1" x14ac:dyDescent="0.3">
      <c r="A8" s="97"/>
      <c r="B8" s="98"/>
      <c r="C8" s="98"/>
      <c r="D8" s="99"/>
      <c r="E8" s="50"/>
      <c r="F8" s="50"/>
      <c r="G8" s="51"/>
      <c r="H8" s="51"/>
      <c r="I8" s="55">
        <f>+I7/1.13</f>
        <v>0</v>
      </c>
      <c r="J8" s="51"/>
      <c r="K8" s="52"/>
      <c r="L8" s="56" t="s">
        <v>184</v>
      </c>
      <c r="M8" s="54"/>
    </row>
    <row r="9" spans="1:13" ht="15.75" thickBot="1" x14ac:dyDescent="0.3">
      <c r="A9" s="97"/>
      <c r="B9" s="98"/>
      <c r="C9" s="98"/>
      <c r="D9" s="99"/>
      <c r="E9" s="50"/>
      <c r="F9" s="50"/>
      <c r="G9" s="57">
        <f>SUM(G4:G8)</f>
        <v>0</v>
      </c>
      <c r="H9" s="57">
        <f>+H4+H7</f>
        <v>19746.900000000001</v>
      </c>
      <c r="I9" s="57">
        <f>+I8+I5</f>
        <v>0</v>
      </c>
      <c r="J9" s="57">
        <f>+J4</f>
        <v>0</v>
      </c>
      <c r="K9" s="57">
        <f>SUM(G9:J9)</f>
        <v>19746.900000000001</v>
      </c>
      <c r="L9" s="58">
        <f>+K9*0.0175</f>
        <v>345.57075000000003</v>
      </c>
      <c r="M9" s="54"/>
    </row>
    <row r="10" spans="1:13" x14ac:dyDescent="0.25">
      <c r="A10" s="97"/>
      <c r="B10" s="98"/>
      <c r="C10" s="98"/>
      <c r="D10" s="99"/>
      <c r="E10" s="50"/>
      <c r="F10" s="50"/>
      <c r="G10" s="59"/>
      <c r="H10" s="59"/>
      <c r="I10" s="59"/>
      <c r="J10" s="59"/>
      <c r="K10" s="59"/>
      <c r="L10" s="90"/>
      <c r="M10" s="92">
        <f>+L9+L10</f>
        <v>345.57075000000003</v>
      </c>
    </row>
    <row r="11" spans="1:13" ht="15.75" thickBot="1" x14ac:dyDescent="0.3">
      <c r="A11" s="97"/>
      <c r="B11" s="98"/>
      <c r="C11" s="98"/>
      <c r="D11" s="99"/>
      <c r="E11" s="50"/>
      <c r="F11" s="50"/>
      <c r="G11" s="59"/>
      <c r="H11" s="59"/>
      <c r="I11" s="59"/>
      <c r="J11" s="59"/>
      <c r="K11" s="59" t="s">
        <v>185</v>
      </c>
      <c r="L11" s="91"/>
      <c r="M11" s="93"/>
    </row>
    <row r="12" spans="1:13" ht="15.75" thickBot="1" x14ac:dyDescent="0.3">
      <c r="A12" s="97"/>
      <c r="B12" s="98"/>
      <c r="C12" s="98"/>
      <c r="D12" s="99"/>
      <c r="E12" s="50"/>
      <c r="F12" s="50"/>
      <c r="G12" s="59"/>
      <c r="H12" s="59"/>
      <c r="I12" s="59"/>
      <c r="J12" s="59"/>
      <c r="K12" s="59"/>
      <c r="L12" s="60"/>
      <c r="M12" s="54"/>
    </row>
    <row r="13" spans="1:13" ht="15.75" thickBot="1" x14ac:dyDescent="0.3">
      <c r="A13" s="97"/>
      <c r="B13" s="98"/>
      <c r="C13" s="98"/>
      <c r="D13" s="99"/>
      <c r="E13" s="61"/>
      <c r="F13" s="62" t="s">
        <v>186</v>
      </c>
      <c r="G13" s="57" t="s">
        <v>187</v>
      </c>
      <c r="H13" s="63"/>
      <c r="I13" s="64" t="s">
        <v>188</v>
      </c>
      <c r="J13" s="59"/>
      <c r="K13" s="59">
        <f>+K9+G9</f>
        <v>19746.900000000001</v>
      </c>
      <c r="L13" s="60"/>
      <c r="M13" s="54"/>
    </row>
    <row r="14" spans="1:13" x14ac:dyDescent="0.25">
      <c r="A14" s="97"/>
      <c r="B14" s="98"/>
      <c r="C14" s="98"/>
      <c r="D14" s="99"/>
      <c r="E14" s="50" t="s">
        <v>189</v>
      </c>
      <c r="F14" s="51">
        <f>+Tabla1[[#Totals],[C. GRAVADA]]</f>
        <v>4020.7900000000004</v>
      </c>
      <c r="G14" s="51">
        <f>+Tabla1[[#Totals],[C. EXENTAS]]</f>
        <v>80.939999999999955</v>
      </c>
      <c r="H14" s="52" t="s">
        <v>189</v>
      </c>
      <c r="I14" s="65">
        <f>+H9+I9</f>
        <v>19746.900000000001</v>
      </c>
      <c r="J14" s="59"/>
      <c r="K14" s="59">
        <f>+K13/K9</f>
        <v>1</v>
      </c>
      <c r="L14" s="60">
        <f>+K14*F15-F15</f>
        <v>0</v>
      </c>
      <c r="M14" s="54"/>
    </row>
    <row r="15" spans="1:13" x14ac:dyDescent="0.25">
      <c r="A15" s="97"/>
      <c r="B15" s="98"/>
      <c r="C15" s="98"/>
      <c r="D15" s="99"/>
      <c r="E15" s="50" t="s">
        <v>190</v>
      </c>
      <c r="F15" s="51">
        <f>+F14*0.13</f>
        <v>522.70270000000005</v>
      </c>
      <c r="G15" s="51"/>
      <c r="H15" s="52" t="s">
        <v>190</v>
      </c>
      <c r="I15" s="65">
        <f>+I14*0.13</f>
        <v>2567.0970000000002</v>
      </c>
      <c r="J15" s="59"/>
      <c r="K15" s="59"/>
      <c r="L15" s="60"/>
      <c r="M15" s="54"/>
    </row>
    <row r="16" spans="1:13" ht="15.75" thickBot="1" x14ac:dyDescent="0.3">
      <c r="A16" s="97"/>
      <c r="B16" s="98"/>
      <c r="C16" s="98"/>
      <c r="D16" s="99"/>
      <c r="E16" s="50"/>
      <c r="F16" s="51"/>
      <c r="G16" s="51"/>
      <c r="H16" s="52"/>
      <c r="I16" s="65"/>
      <c r="J16" s="59"/>
      <c r="K16" s="59"/>
      <c r="L16" s="66">
        <f>+L9+L10+J18</f>
        <v>2379.3750500000001</v>
      </c>
      <c r="M16" s="54"/>
    </row>
    <row r="17" spans="1:13" ht="15.75" thickTop="1" x14ac:dyDescent="0.25">
      <c r="A17" s="97"/>
      <c r="B17" s="98"/>
      <c r="C17" s="98"/>
      <c r="D17" s="99"/>
      <c r="E17" s="50"/>
      <c r="F17" s="67"/>
      <c r="G17" s="68" t="s">
        <v>191</v>
      </c>
      <c r="H17" s="52"/>
      <c r="I17" s="69" t="s">
        <v>192</v>
      </c>
      <c r="J17" s="59"/>
      <c r="K17" s="59"/>
      <c r="L17" s="60"/>
      <c r="M17" s="54"/>
    </row>
    <row r="18" spans="1:13" ht="15.75" thickBot="1" x14ac:dyDescent="0.3">
      <c r="A18" s="97"/>
      <c r="B18" s="98"/>
      <c r="C18" s="98"/>
      <c r="D18" s="99"/>
      <c r="E18" s="50"/>
      <c r="F18" s="70">
        <f>+F15+F16</f>
        <v>522.70270000000005</v>
      </c>
      <c r="G18" s="71">
        <f>+L14</f>
        <v>0</v>
      </c>
      <c r="H18" s="72">
        <f>+I15-G19</f>
        <v>2044.3943000000002</v>
      </c>
      <c r="I18" s="73">
        <f>+Tabla4[[#Totals],[RETENCION]]</f>
        <v>10.59</v>
      </c>
      <c r="J18" s="74">
        <f>+H18-I18</f>
        <v>2033.8043000000002</v>
      </c>
      <c r="K18" s="59"/>
      <c r="L18" s="60"/>
      <c r="M18" s="54"/>
    </row>
    <row r="19" spans="1:13" ht="15.75" thickBot="1" x14ac:dyDescent="0.3">
      <c r="A19" s="97"/>
      <c r="B19" s="98"/>
      <c r="C19" s="98"/>
      <c r="D19" s="99"/>
      <c r="E19" s="50"/>
      <c r="F19" s="50"/>
      <c r="G19" s="75">
        <f>+F18-G18</f>
        <v>522.70270000000005</v>
      </c>
      <c r="H19" s="59"/>
      <c r="I19" s="59"/>
      <c r="J19" s="59"/>
      <c r="K19" s="59"/>
      <c r="L19" s="60"/>
      <c r="M19" s="54"/>
    </row>
    <row r="20" spans="1:13" ht="15.75" thickBot="1" x14ac:dyDescent="0.3">
      <c r="A20" s="100"/>
      <c r="B20" s="101"/>
      <c r="C20" s="101"/>
      <c r="D20" s="102"/>
      <c r="E20" s="76"/>
      <c r="F20" s="76"/>
      <c r="G20" s="77"/>
      <c r="H20" s="77"/>
      <c r="I20" s="77"/>
      <c r="J20" s="77"/>
      <c r="K20" s="77"/>
      <c r="L20" s="78"/>
      <c r="M20" s="79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15:M20 M13:M14 L12:M12 L4:M10">
    <cfRule type="containsText" dxfId="1" priority="2" operator="containsText" text="DATO">
      <formula>NOT(ISERROR(SEARCH("DATO",L2)))</formula>
    </cfRule>
  </conditionalFormatting>
  <conditionalFormatting sqref="L13:L14">
    <cfRule type="containsText" dxfId="0" priority="1" operator="containsText" text="DATO">
      <formula>NOT(ISERROR(SEARCH("DATO",L13)))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tabColor theme="5"/>
  </sheetPr>
  <dimension ref="A1:R123"/>
  <sheetViews>
    <sheetView tabSelected="1" workbookViewId="0">
      <pane ySplit="3" topLeftCell="A100" activePane="bottomLeft" state="frozen"/>
      <selection pane="bottomLeft" activeCell="G10" sqref="G10"/>
    </sheetView>
  </sheetViews>
  <sheetFormatPr baseColWidth="10" defaultRowHeight="15" x14ac:dyDescent="0.25"/>
  <cols>
    <col min="3" max="3" width="15.42578125" customWidth="1"/>
    <col min="4" max="4" width="12.140625" bestFit="1" customWidth="1"/>
    <col min="5" max="5" width="15.42578125" customWidth="1"/>
    <col min="6" max="6" width="11.5703125" customWidth="1"/>
    <col min="7" max="7" width="35.28515625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  <col min="17" max="17" width="12.5703125" style="3" customWidth="1"/>
  </cols>
  <sheetData>
    <row r="1" spans="1:18" x14ac:dyDescent="0.25">
      <c r="F1" s="36" t="s">
        <v>177</v>
      </c>
      <c r="G1" s="33"/>
      <c r="H1" s="49"/>
      <c r="I1" s="49"/>
    </row>
    <row r="2" spans="1:18" x14ac:dyDescent="0.25">
      <c r="F2" s="33"/>
      <c r="G2" s="33"/>
      <c r="H2" s="49"/>
      <c r="I2" s="49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85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s="3" t="s">
        <v>95</v>
      </c>
      <c r="R3" t="s">
        <v>16</v>
      </c>
    </row>
    <row r="4" spans="1:18" x14ac:dyDescent="0.25">
      <c r="A4" t="s">
        <v>467</v>
      </c>
      <c r="B4" t="s">
        <v>480</v>
      </c>
      <c r="C4" t="s">
        <v>1</v>
      </c>
      <c r="D4" t="s">
        <v>0</v>
      </c>
      <c r="E4">
        <v>639763</v>
      </c>
      <c r="F4" t="s">
        <v>299</v>
      </c>
      <c r="G4" t="s">
        <v>301</v>
      </c>
      <c r="H4" s="3">
        <v>0.88</v>
      </c>
      <c r="I4" s="3">
        <v>0</v>
      </c>
      <c r="J4" s="3">
        <v>0</v>
      </c>
      <c r="K4" s="3">
        <v>9.9700000000000006</v>
      </c>
      <c r="L4" s="3">
        <v>0</v>
      </c>
      <c r="M4" s="3">
        <v>0</v>
      </c>
      <c r="N4" s="3">
        <v>0</v>
      </c>
      <c r="O4" s="3">
        <v>1.2961</v>
      </c>
      <c r="P4" s="3">
        <v>12.146100000000001</v>
      </c>
      <c r="R4">
        <v>3</v>
      </c>
    </row>
    <row r="5" spans="1:18" x14ac:dyDescent="0.25">
      <c r="A5" t="s">
        <v>467</v>
      </c>
      <c r="B5" t="s">
        <v>478</v>
      </c>
      <c r="C5" t="s">
        <v>1</v>
      </c>
      <c r="D5" t="s">
        <v>0</v>
      </c>
      <c r="E5">
        <v>640590</v>
      </c>
      <c r="F5" t="s">
        <v>299</v>
      </c>
      <c r="G5" t="s">
        <v>301</v>
      </c>
      <c r="H5" s="3">
        <v>2.1</v>
      </c>
      <c r="I5" s="3">
        <v>0</v>
      </c>
      <c r="J5" s="3">
        <v>0</v>
      </c>
      <c r="K5" s="3">
        <v>23.81</v>
      </c>
      <c r="L5" s="3">
        <v>0</v>
      </c>
      <c r="M5" s="3">
        <v>0</v>
      </c>
      <c r="N5" s="3">
        <v>0</v>
      </c>
      <c r="O5" s="3">
        <v>3.0952999999999999</v>
      </c>
      <c r="P5" s="3">
        <v>29.005299999999998</v>
      </c>
      <c r="R5">
        <v>3</v>
      </c>
    </row>
    <row r="6" spans="1:18" x14ac:dyDescent="0.25">
      <c r="A6" t="s">
        <v>467</v>
      </c>
      <c r="B6" t="s">
        <v>473</v>
      </c>
      <c r="C6" t="s">
        <v>1</v>
      </c>
      <c r="D6" t="s">
        <v>0</v>
      </c>
      <c r="E6">
        <v>225732</v>
      </c>
      <c r="F6" t="s">
        <v>308</v>
      </c>
      <c r="G6" t="s">
        <v>309</v>
      </c>
      <c r="H6" s="3">
        <v>2.0299999999999998</v>
      </c>
      <c r="I6" s="3">
        <v>0</v>
      </c>
      <c r="J6" s="3">
        <v>0</v>
      </c>
      <c r="K6" s="3">
        <v>22.99</v>
      </c>
      <c r="L6" s="3">
        <v>0</v>
      </c>
      <c r="M6" s="3">
        <v>0</v>
      </c>
      <c r="N6" s="3">
        <v>0</v>
      </c>
      <c r="O6" s="3">
        <v>2.9886999999999997</v>
      </c>
      <c r="P6" s="3">
        <v>28.008699999999997</v>
      </c>
      <c r="R6">
        <v>3</v>
      </c>
    </row>
    <row r="7" spans="1:18" x14ac:dyDescent="0.25">
      <c r="A7" t="s">
        <v>467</v>
      </c>
      <c r="B7" t="s">
        <v>477</v>
      </c>
      <c r="C7" t="s">
        <v>1</v>
      </c>
      <c r="D7" t="s">
        <v>0</v>
      </c>
      <c r="E7">
        <v>16899</v>
      </c>
      <c r="F7" t="s">
        <v>310</v>
      </c>
      <c r="G7" t="s">
        <v>312</v>
      </c>
      <c r="H7" s="3">
        <v>0</v>
      </c>
      <c r="I7" s="3">
        <v>0</v>
      </c>
      <c r="J7" s="3">
        <v>0</v>
      </c>
      <c r="K7" s="3">
        <v>23.15</v>
      </c>
      <c r="L7" s="3">
        <v>0</v>
      </c>
      <c r="M7" s="3">
        <v>0</v>
      </c>
      <c r="N7" s="3">
        <v>0</v>
      </c>
      <c r="O7" s="3">
        <v>3.0095000000000001</v>
      </c>
      <c r="P7" s="3">
        <v>26.159499999999998</v>
      </c>
      <c r="R7">
        <v>3</v>
      </c>
    </row>
    <row r="8" spans="1:18" x14ac:dyDescent="0.25">
      <c r="A8" t="s">
        <v>467</v>
      </c>
      <c r="B8" t="s">
        <v>476</v>
      </c>
      <c r="C8" t="s">
        <v>1</v>
      </c>
      <c r="D8" t="s">
        <v>0</v>
      </c>
      <c r="E8">
        <v>699</v>
      </c>
      <c r="F8" t="s">
        <v>357</v>
      </c>
      <c r="G8" t="s">
        <v>358</v>
      </c>
      <c r="H8" s="3">
        <v>0</v>
      </c>
      <c r="I8" s="3">
        <v>0</v>
      </c>
      <c r="J8" s="3">
        <v>0</v>
      </c>
      <c r="K8" s="3">
        <v>19.91</v>
      </c>
      <c r="L8" s="3">
        <v>0</v>
      </c>
      <c r="M8" s="3">
        <v>0</v>
      </c>
      <c r="N8" s="3">
        <v>0</v>
      </c>
      <c r="O8" s="3">
        <v>2.5883000000000003</v>
      </c>
      <c r="P8" s="3">
        <v>22.4983</v>
      </c>
      <c r="R8">
        <v>3</v>
      </c>
    </row>
    <row r="9" spans="1:18" x14ac:dyDescent="0.25">
      <c r="A9" t="s">
        <v>467</v>
      </c>
      <c r="B9" t="s">
        <v>475</v>
      </c>
      <c r="C9" t="s">
        <v>1</v>
      </c>
      <c r="D9" t="s">
        <v>0</v>
      </c>
      <c r="E9">
        <v>16948</v>
      </c>
      <c r="F9" t="s">
        <v>449</v>
      </c>
      <c r="G9" t="s">
        <v>451</v>
      </c>
      <c r="H9" s="3">
        <v>0</v>
      </c>
      <c r="I9" s="3">
        <v>0</v>
      </c>
      <c r="J9" s="3">
        <v>0</v>
      </c>
      <c r="K9" s="3">
        <v>68.98</v>
      </c>
      <c r="L9" s="3">
        <v>0</v>
      </c>
      <c r="M9" s="3">
        <v>0</v>
      </c>
      <c r="N9" s="3">
        <v>0</v>
      </c>
      <c r="O9" s="3">
        <v>8.9674000000000014</v>
      </c>
      <c r="P9" s="3">
        <v>77.947400000000002</v>
      </c>
      <c r="R9">
        <v>3</v>
      </c>
    </row>
    <row r="10" spans="1:18" x14ac:dyDescent="0.25">
      <c r="A10" t="s">
        <v>467</v>
      </c>
      <c r="B10" t="s">
        <v>475</v>
      </c>
      <c r="C10" t="s">
        <v>1</v>
      </c>
      <c r="D10" t="s">
        <v>0</v>
      </c>
      <c r="E10">
        <v>18612</v>
      </c>
      <c r="F10" t="s">
        <v>449</v>
      </c>
      <c r="G10" t="s">
        <v>451</v>
      </c>
      <c r="H10" s="3">
        <v>0</v>
      </c>
      <c r="I10" s="3">
        <v>0</v>
      </c>
      <c r="J10" s="3">
        <v>0</v>
      </c>
      <c r="K10" s="3">
        <v>557.16999999999996</v>
      </c>
      <c r="L10" s="3">
        <v>0</v>
      </c>
      <c r="M10" s="3">
        <v>0</v>
      </c>
      <c r="N10" s="3">
        <v>0</v>
      </c>
      <c r="O10" s="3">
        <v>72.432099999999991</v>
      </c>
      <c r="P10" s="3">
        <v>629.60209999999995</v>
      </c>
      <c r="R10">
        <v>3</v>
      </c>
    </row>
    <row r="11" spans="1:18" x14ac:dyDescent="0.25">
      <c r="A11" t="s">
        <v>467</v>
      </c>
      <c r="B11" t="s">
        <v>468</v>
      </c>
      <c r="C11" t="s">
        <v>1</v>
      </c>
      <c r="D11" t="s">
        <v>0</v>
      </c>
      <c r="E11">
        <v>16072</v>
      </c>
      <c r="F11" t="s">
        <v>434</v>
      </c>
      <c r="G11" t="s">
        <v>436</v>
      </c>
      <c r="H11" s="3">
        <v>2.2200000000000002</v>
      </c>
      <c r="I11" s="3">
        <v>0</v>
      </c>
      <c r="J11" s="3">
        <v>0</v>
      </c>
      <c r="K11" s="3">
        <v>25.03</v>
      </c>
      <c r="L11" s="3">
        <v>0</v>
      </c>
      <c r="M11" s="3">
        <v>0</v>
      </c>
      <c r="N11" s="3">
        <v>0</v>
      </c>
      <c r="O11" s="3">
        <v>3.2539000000000002</v>
      </c>
      <c r="P11" s="3">
        <v>30.503900000000002</v>
      </c>
      <c r="R11">
        <v>3</v>
      </c>
    </row>
    <row r="12" spans="1:18" x14ac:dyDescent="0.25">
      <c r="A12" t="s">
        <v>467</v>
      </c>
      <c r="B12" t="s">
        <v>473</v>
      </c>
      <c r="C12" t="s">
        <v>1</v>
      </c>
      <c r="D12" t="s">
        <v>0</v>
      </c>
      <c r="E12">
        <v>3763</v>
      </c>
      <c r="F12" t="s">
        <v>472</v>
      </c>
      <c r="G12" t="s">
        <v>474</v>
      </c>
      <c r="H12" s="3">
        <v>0</v>
      </c>
      <c r="I12" s="3">
        <v>0</v>
      </c>
      <c r="J12" s="3">
        <v>0</v>
      </c>
      <c r="K12" s="3">
        <v>24.34</v>
      </c>
      <c r="L12" s="3">
        <v>0</v>
      </c>
      <c r="M12" s="3">
        <v>0</v>
      </c>
      <c r="N12" s="3">
        <v>0</v>
      </c>
      <c r="O12" s="3">
        <v>3.1642000000000001</v>
      </c>
      <c r="P12" s="3">
        <v>27.504200000000001</v>
      </c>
      <c r="R12">
        <v>3</v>
      </c>
    </row>
    <row r="13" spans="1:18" x14ac:dyDescent="0.25">
      <c r="A13" t="s">
        <v>467</v>
      </c>
      <c r="B13" t="s">
        <v>469</v>
      </c>
      <c r="C13" t="s">
        <v>1</v>
      </c>
      <c r="D13" t="s">
        <v>0</v>
      </c>
      <c r="E13">
        <v>4471</v>
      </c>
      <c r="F13" t="s">
        <v>470</v>
      </c>
      <c r="G13" t="s">
        <v>471</v>
      </c>
      <c r="H13" s="3">
        <v>0</v>
      </c>
      <c r="I13" s="3">
        <v>0</v>
      </c>
      <c r="J13" s="3">
        <v>0</v>
      </c>
      <c r="K13" s="3">
        <v>41.59</v>
      </c>
      <c r="L13" s="3">
        <v>0</v>
      </c>
      <c r="M13" s="3">
        <v>0</v>
      </c>
      <c r="N13" s="3">
        <v>0</v>
      </c>
      <c r="O13" s="3">
        <v>5.4067000000000007</v>
      </c>
      <c r="P13" s="3">
        <v>46.996700000000004</v>
      </c>
      <c r="R13">
        <v>3</v>
      </c>
    </row>
    <row r="14" spans="1:18" x14ac:dyDescent="0.25">
      <c r="A14" t="s">
        <v>454</v>
      </c>
      <c r="B14" t="s">
        <v>466</v>
      </c>
      <c r="C14" t="s">
        <v>1</v>
      </c>
      <c r="D14" t="s">
        <v>0</v>
      </c>
      <c r="E14">
        <v>214423</v>
      </c>
      <c r="F14" t="s">
        <v>379</v>
      </c>
      <c r="G14" t="s">
        <v>381</v>
      </c>
      <c r="H14" s="3">
        <v>1.18</v>
      </c>
      <c r="I14" s="3">
        <v>0</v>
      </c>
      <c r="J14" s="3">
        <v>0</v>
      </c>
      <c r="K14" s="3">
        <v>13.12</v>
      </c>
      <c r="L14" s="3">
        <v>0</v>
      </c>
      <c r="M14" s="3">
        <v>0</v>
      </c>
      <c r="N14" s="3">
        <v>0</v>
      </c>
      <c r="O14" s="3">
        <v>1.7056</v>
      </c>
      <c r="P14" s="3">
        <v>16.005599999999998</v>
      </c>
      <c r="R14">
        <v>3</v>
      </c>
    </row>
    <row r="15" spans="1:18" x14ac:dyDescent="0.25">
      <c r="A15" t="s">
        <v>454</v>
      </c>
      <c r="B15" t="s">
        <v>466</v>
      </c>
      <c r="C15" t="s">
        <v>1</v>
      </c>
      <c r="D15" t="s">
        <v>0</v>
      </c>
      <c r="E15">
        <v>594980</v>
      </c>
      <c r="F15" t="s">
        <v>417</v>
      </c>
      <c r="G15" t="s">
        <v>419</v>
      </c>
      <c r="H15" s="3">
        <v>0</v>
      </c>
      <c r="I15" s="3">
        <v>0</v>
      </c>
      <c r="J15" s="3">
        <v>0</v>
      </c>
      <c r="K15" s="3">
        <v>33.28</v>
      </c>
      <c r="L15" s="3">
        <v>0</v>
      </c>
      <c r="M15" s="3">
        <v>0</v>
      </c>
      <c r="N15" s="3">
        <v>0</v>
      </c>
      <c r="O15" s="3">
        <v>4.3264000000000005</v>
      </c>
      <c r="P15" s="3">
        <v>37.606400000000001</v>
      </c>
      <c r="R15">
        <v>3</v>
      </c>
    </row>
    <row r="16" spans="1:18" x14ac:dyDescent="0.25">
      <c r="A16" t="s">
        <v>454</v>
      </c>
      <c r="B16" t="s">
        <v>447</v>
      </c>
      <c r="C16" t="s">
        <v>1</v>
      </c>
      <c r="D16" t="s">
        <v>0</v>
      </c>
      <c r="E16">
        <v>396</v>
      </c>
      <c r="F16" t="s">
        <v>464</v>
      </c>
      <c r="G16" t="s">
        <v>465</v>
      </c>
      <c r="H16" s="3">
        <v>0</v>
      </c>
      <c r="I16" s="3">
        <v>0</v>
      </c>
      <c r="J16" s="3">
        <v>0</v>
      </c>
      <c r="K16" s="3">
        <v>10.53</v>
      </c>
      <c r="L16" s="3">
        <v>0</v>
      </c>
      <c r="M16" s="3">
        <v>0</v>
      </c>
      <c r="N16" s="3">
        <v>0</v>
      </c>
      <c r="O16" s="3">
        <v>1.3689</v>
      </c>
      <c r="P16" s="3">
        <v>11.898899999999999</v>
      </c>
      <c r="R16">
        <v>3</v>
      </c>
    </row>
    <row r="17" spans="1:18" x14ac:dyDescent="0.25">
      <c r="A17" t="s">
        <v>454</v>
      </c>
      <c r="B17" t="s">
        <v>447</v>
      </c>
      <c r="C17" t="s">
        <v>1</v>
      </c>
      <c r="D17" t="s">
        <v>0</v>
      </c>
      <c r="E17">
        <v>395</v>
      </c>
      <c r="F17" t="s">
        <v>464</v>
      </c>
      <c r="G17" t="s">
        <v>465</v>
      </c>
      <c r="H17" s="3">
        <v>0</v>
      </c>
      <c r="I17" s="3">
        <v>0</v>
      </c>
      <c r="J17" s="3">
        <v>0</v>
      </c>
      <c r="K17" s="3">
        <v>47.7</v>
      </c>
      <c r="L17" s="3">
        <v>0</v>
      </c>
      <c r="M17" s="3">
        <v>0</v>
      </c>
      <c r="N17" s="3">
        <v>0</v>
      </c>
      <c r="O17" s="3">
        <v>6.2010000000000005</v>
      </c>
      <c r="P17" s="3">
        <v>53.901000000000003</v>
      </c>
      <c r="R17">
        <v>3</v>
      </c>
    </row>
    <row r="18" spans="1:18" x14ac:dyDescent="0.25">
      <c r="A18" t="s">
        <v>454</v>
      </c>
      <c r="B18" t="s">
        <v>450</v>
      </c>
      <c r="C18" t="s">
        <v>1</v>
      </c>
      <c r="D18" t="s">
        <v>0</v>
      </c>
      <c r="E18">
        <v>392</v>
      </c>
      <c r="F18" t="s">
        <v>464</v>
      </c>
      <c r="G18" t="s">
        <v>465</v>
      </c>
      <c r="H18" s="3">
        <v>0</v>
      </c>
      <c r="I18" s="3">
        <v>0</v>
      </c>
      <c r="J18" s="3">
        <v>0</v>
      </c>
      <c r="K18" s="3">
        <v>135.29</v>
      </c>
      <c r="L18" s="3">
        <v>0</v>
      </c>
      <c r="M18" s="3">
        <v>0</v>
      </c>
      <c r="N18" s="3">
        <v>0</v>
      </c>
      <c r="O18" s="3">
        <v>17.587699999999998</v>
      </c>
      <c r="P18" s="3">
        <v>152.8777</v>
      </c>
      <c r="R18">
        <v>3</v>
      </c>
    </row>
    <row r="19" spans="1:18" x14ac:dyDescent="0.25">
      <c r="A19" t="s">
        <v>454</v>
      </c>
      <c r="B19" t="s">
        <v>463</v>
      </c>
      <c r="C19" t="s">
        <v>1</v>
      </c>
      <c r="D19" t="s">
        <v>0</v>
      </c>
      <c r="E19">
        <v>379</v>
      </c>
      <c r="F19" t="s">
        <v>357</v>
      </c>
      <c r="G19" t="s">
        <v>358</v>
      </c>
      <c r="H19" s="3">
        <v>0</v>
      </c>
      <c r="I19" s="3">
        <v>0</v>
      </c>
      <c r="J19" s="3">
        <v>0</v>
      </c>
      <c r="K19" s="3">
        <v>6.64</v>
      </c>
      <c r="L19" s="3">
        <v>0</v>
      </c>
      <c r="M19" s="3">
        <v>0</v>
      </c>
      <c r="N19" s="3">
        <v>0</v>
      </c>
      <c r="O19" s="3">
        <v>0.86319999999999997</v>
      </c>
      <c r="P19" s="3">
        <v>7.5031999999999996</v>
      </c>
      <c r="R19">
        <v>3</v>
      </c>
    </row>
    <row r="20" spans="1:18" x14ac:dyDescent="0.25">
      <c r="A20" t="s">
        <v>454</v>
      </c>
      <c r="B20" t="s">
        <v>462</v>
      </c>
      <c r="C20" t="s">
        <v>1</v>
      </c>
      <c r="D20" t="s">
        <v>0</v>
      </c>
      <c r="E20">
        <v>637361</v>
      </c>
      <c r="F20" t="s">
        <v>299</v>
      </c>
      <c r="G20" t="s">
        <v>301</v>
      </c>
      <c r="H20" s="3">
        <v>1.55</v>
      </c>
      <c r="I20" s="3">
        <v>0</v>
      </c>
      <c r="J20" s="3">
        <v>0</v>
      </c>
      <c r="K20" s="3">
        <v>18.239999999999998</v>
      </c>
      <c r="L20" s="3">
        <v>0</v>
      </c>
      <c r="M20" s="3">
        <v>0</v>
      </c>
      <c r="N20" s="3">
        <v>0</v>
      </c>
      <c r="O20" s="3">
        <v>2.3712</v>
      </c>
      <c r="P20" s="3">
        <v>22.161200000000001</v>
      </c>
      <c r="R20">
        <v>3</v>
      </c>
    </row>
    <row r="21" spans="1:18" x14ac:dyDescent="0.25">
      <c r="A21" t="s">
        <v>454</v>
      </c>
      <c r="B21" t="s">
        <v>461</v>
      </c>
      <c r="C21" t="s">
        <v>1</v>
      </c>
      <c r="D21" t="s">
        <v>0</v>
      </c>
      <c r="E21">
        <v>13806</v>
      </c>
      <c r="F21" t="s">
        <v>434</v>
      </c>
      <c r="G21" t="s">
        <v>436</v>
      </c>
      <c r="H21" s="3">
        <v>1.6999999999999997</v>
      </c>
      <c r="I21" s="3">
        <v>0</v>
      </c>
      <c r="J21" s="3">
        <v>0</v>
      </c>
      <c r="K21" s="3">
        <v>19.11</v>
      </c>
      <c r="L21" s="3">
        <v>0</v>
      </c>
      <c r="M21" s="3">
        <v>0</v>
      </c>
      <c r="N21" s="3">
        <v>0</v>
      </c>
      <c r="O21" s="3">
        <v>2.4843000000000002</v>
      </c>
      <c r="P21" s="3">
        <v>23.2943</v>
      </c>
      <c r="R21">
        <v>3</v>
      </c>
    </row>
    <row r="22" spans="1:18" x14ac:dyDescent="0.25">
      <c r="A22" t="s">
        <v>454</v>
      </c>
      <c r="B22" t="s">
        <v>460</v>
      </c>
      <c r="C22" t="s">
        <v>1</v>
      </c>
      <c r="D22" t="s">
        <v>0</v>
      </c>
      <c r="E22">
        <v>1080668</v>
      </c>
      <c r="F22" t="s">
        <v>302</v>
      </c>
      <c r="G22" t="s">
        <v>304</v>
      </c>
      <c r="H22" s="3">
        <v>0.72</v>
      </c>
      <c r="I22" s="3">
        <v>0</v>
      </c>
      <c r="J22" s="3">
        <v>0</v>
      </c>
      <c r="K22" s="3">
        <v>8.2100000000000009</v>
      </c>
      <c r="L22" s="3">
        <v>0</v>
      </c>
      <c r="M22" s="3">
        <v>0</v>
      </c>
      <c r="N22" s="3">
        <v>0</v>
      </c>
      <c r="O22" s="3">
        <v>1.0673000000000001</v>
      </c>
      <c r="P22" s="3">
        <v>9.997300000000001</v>
      </c>
      <c r="R22">
        <v>3</v>
      </c>
    </row>
    <row r="23" spans="1:18" x14ac:dyDescent="0.25">
      <c r="A23" t="s">
        <v>454</v>
      </c>
      <c r="B23" t="s">
        <v>459</v>
      </c>
      <c r="C23" t="s">
        <v>1</v>
      </c>
      <c r="D23" t="s">
        <v>0</v>
      </c>
      <c r="E23">
        <v>12513</v>
      </c>
      <c r="F23" t="s">
        <v>349</v>
      </c>
      <c r="G23" t="s">
        <v>351</v>
      </c>
      <c r="H23" s="3">
        <v>1.35</v>
      </c>
      <c r="I23" s="3">
        <v>0</v>
      </c>
      <c r="J23" s="3">
        <v>0</v>
      </c>
      <c r="K23" s="3">
        <v>15.19</v>
      </c>
      <c r="L23" s="3">
        <v>0</v>
      </c>
      <c r="M23" s="3">
        <v>0</v>
      </c>
      <c r="N23" s="3">
        <v>0</v>
      </c>
      <c r="O23" s="3">
        <v>1.9746999999999999</v>
      </c>
      <c r="P23" s="3">
        <v>18.514699999999998</v>
      </c>
      <c r="R23">
        <v>3</v>
      </c>
    </row>
    <row r="24" spans="1:18" x14ac:dyDescent="0.25">
      <c r="A24" t="s">
        <v>454</v>
      </c>
      <c r="B24" t="s">
        <v>458</v>
      </c>
      <c r="C24" t="s">
        <v>1</v>
      </c>
      <c r="D24" t="s">
        <v>0</v>
      </c>
      <c r="E24">
        <v>13322</v>
      </c>
      <c r="F24" t="s">
        <v>434</v>
      </c>
      <c r="G24" t="s">
        <v>436</v>
      </c>
      <c r="H24" s="3">
        <v>0.99</v>
      </c>
      <c r="I24" s="3">
        <v>0</v>
      </c>
      <c r="J24" s="3">
        <v>0</v>
      </c>
      <c r="K24" s="3">
        <v>11.08</v>
      </c>
      <c r="L24" s="3">
        <v>0</v>
      </c>
      <c r="M24" s="3">
        <v>0</v>
      </c>
      <c r="N24" s="3">
        <v>0</v>
      </c>
      <c r="O24" s="3">
        <v>1.4404000000000001</v>
      </c>
      <c r="P24" s="3">
        <v>13.510400000000001</v>
      </c>
      <c r="R24">
        <v>3</v>
      </c>
    </row>
    <row r="25" spans="1:18" x14ac:dyDescent="0.25">
      <c r="A25" t="s">
        <v>454</v>
      </c>
      <c r="B25" t="s">
        <v>457</v>
      </c>
      <c r="C25" t="s">
        <v>1</v>
      </c>
      <c r="D25" t="s">
        <v>0</v>
      </c>
      <c r="E25">
        <v>52256</v>
      </c>
      <c r="F25" t="s">
        <v>293</v>
      </c>
      <c r="G25" t="s">
        <v>295</v>
      </c>
      <c r="H25" s="3">
        <v>1.31</v>
      </c>
      <c r="I25" s="3">
        <v>0</v>
      </c>
      <c r="J25" s="3">
        <v>0</v>
      </c>
      <c r="K25" s="3">
        <v>15.14</v>
      </c>
      <c r="L25" s="3">
        <v>0</v>
      </c>
      <c r="M25" s="3">
        <v>0</v>
      </c>
      <c r="N25" s="3">
        <v>0</v>
      </c>
      <c r="O25" s="3">
        <v>1.9682000000000002</v>
      </c>
      <c r="P25" s="3">
        <v>18.418199999999999</v>
      </c>
      <c r="R25">
        <v>3</v>
      </c>
    </row>
    <row r="26" spans="1:18" x14ac:dyDescent="0.25">
      <c r="A26" t="s">
        <v>443</v>
      </c>
      <c r="B26" t="s">
        <v>453</v>
      </c>
      <c r="C26" t="s">
        <v>1</v>
      </c>
      <c r="D26" t="s">
        <v>0</v>
      </c>
      <c r="E26">
        <v>508692</v>
      </c>
      <c r="F26" t="s">
        <v>299</v>
      </c>
      <c r="G26" t="s">
        <v>301</v>
      </c>
      <c r="H26" s="3">
        <v>1.75</v>
      </c>
      <c r="I26" s="3">
        <v>0</v>
      </c>
      <c r="J26" s="3">
        <v>0</v>
      </c>
      <c r="K26" s="3">
        <v>18.309999999999999</v>
      </c>
      <c r="L26" s="3">
        <v>0</v>
      </c>
      <c r="M26" s="3">
        <v>0</v>
      </c>
      <c r="N26" s="3">
        <v>0</v>
      </c>
      <c r="O26" s="3">
        <v>2.3803000000000001</v>
      </c>
      <c r="P26" s="3">
        <v>22.440300000000001</v>
      </c>
      <c r="R26">
        <v>3</v>
      </c>
    </row>
    <row r="27" spans="1:18" x14ac:dyDescent="0.25">
      <c r="A27" t="s">
        <v>443</v>
      </c>
      <c r="B27" t="s">
        <v>452</v>
      </c>
      <c r="C27" t="s">
        <v>1</v>
      </c>
      <c r="D27" t="s">
        <v>0</v>
      </c>
      <c r="E27">
        <v>107999</v>
      </c>
      <c r="F27" t="s">
        <v>308</v>
      </c>
      <c r="G27" t="s">
        <v>309</v>
      </c>
      <c r="H27" s="3">
        <v>2.06</v>
      </c>
      <c r="I27" s="3">
        <v>0</v>
      </c>
      <c r="J27" s="3">
        <v>0</v>
      </c>
      <c r="K27" s="3">
        <v>23.2</v>
      </c>
      <c r="L27" s="3">
        <v>0</v>
      </c>
      <c r="M27" s="3">
        <v>0</v>
      </c>
      <c r="N27" s="3">
        <v>0</v>
      </c>
      <c r="O27" s="3">
        <v>3.016</v>
      </c>
      <c r="P27" s="3">
        <v>28.275999999999996</v>
      </c>
      <c r="R27">
        <v>3</v>
      </c>
    </row>
    <row r="28" spans="1:18" x14ac:dyDescent="0.25">
      <c r="A28" t="s">
        <v>443</v>
      </c>
      <c r="B28" t="s">
        <v>450</v>
      </c>
      <c r="C28" t="s">
        <v>1</v>
      </c>
      <c r="D28" t="s">
        <v>0</v>
      </c>
      <c r="E28">
        <v>5889</v>
      </c>
      <c r="F28" t="s">
        <v>449</v>
      </c>
      <c r="G28" t="s">
        <v>451</v>
      </c>
      <c r="H28" s="3">
        <v>0</v>
      </c>
      <c r="I28" s="3">
        <v>0</v>
      </c>
      <c r="J28" s="3">
        <v>0</v>
      </c>
      <c r="K28" s="3">
        <v>49.16</v>
      </c>
      <c r="L28" s="3">
        <v>0</v>
      </c>
      <c r="M28" s="3">
        <v>0</v>
      </c>
      <c r="N28" s="3">
        <v>0</v>
      </c>
      <c r="O28" s="3">
        <v>6.3907999999999996</v>
      </c>
      <c r="P28" s="3">
        <v>55.550799999999995</v>
      </c>
      <c r="R28">
        <v>3</v>
      </c>
    </row>
    <row r="29" spans="1:18" x14ac:dyDescent="0.25">
      <c r="A29" t="s">
        <v>443</v>
      </c>
      <c r="B29" t="s">
        <v>450</v>
      </c>
      <c r="C29" t="s">
        <v>1</v>
      </c>
      <c r="D29" t="s">
        <v>0</v>
      </c>
      <c r="E29">
        <v>5888</v>
      </c>
      <c r="F29" t="s">
        <v>449</v>
      </c>
      <c r="G29" t="s">
        <v>451</v>
      </c>
      <c r="H29" s="3">
        <v>0</v>
      </c>
      <c r="I29" s="3">
        <v>0</v>
      </c>
      <c r="J29" s="3">
        <v>0</v>
      </c>
      <c r="K29" s="3">
        <v>232.44</v>
      </c>
      <c r="L29" s="3">
        <v>0</v>
      </c>
      <c r="M29" s="3">
        <v>0</v>
      </c>
      <c r="N29" s="3">
        <v>0</v>
      </c>
      <c r="O29" s="3">
        <v>30.217200000000002</v>
      </c>
      <c r="P29" s="3">
        <v>262.65719999999999</v>
      </c>
      <c r="R29">
        <v>3</v>
      </c>
    </row>
    <row r="30" spans="1:18" x14ac:dyDescent="0.25">
      <c r="A30" t="s">
        <v>443</v>
      </c>
      <c r="B30" t="s">
        <v>450</v>
      </c>
      <c r="C30" t="s">
        <v>1</v>
      </c>
      <c r="D30" t="s">
        <v>0</v>
      </c>
      <c r="E30">
        <v>5887</v>
      </c>
      <c r="F30" t="s">
        <v>449</v>
      </c>
      <c r="G30" t="s">
        <v>451</v>
      </c>
      <c r="H30" s="3">
        <v>0</v>
      </c>
      <c r="I30" s="3">
        <v>0</v>
      </c>
      <c r="J30" s="3">
        <v>0</v>
      </c>
      <c r="K30" s="3">
        <v>19.649999999999999</v>
      </c>
      <c r="L30" s="3">
        <v>0</v>
      </c>
      <c r="M30" s="3">
        <v>0</v>
      </c>
      <c r="N30" s="3">
        <v>0</v>
      </c>
      <c r="O30" s="3">
        <v>2.5545</v>
      </c>
      <c r="P30" s="3">
        <v>22.204499999999999</v>
      </c>
      <c r="R30">
        <v>3</v>
      </c>
    </row>
    <row r="31" spans="1:18" x14ac:dyDescent="0.25">
      <c r="A31" t="s">
        <v>443</v>
      </c>
      <c r="B31" t="s">
        <v>448</v>
      </c>
      <c r="C31" t="s">
        <v>1</v>
      </c>
      <c r="D31" t="s">
        <v>0</v>
      </c>
      <c r="E31">
        <v>47561</v>
      </c>
      <c r="F31" t="s">
        <v>293</v>
      </c>
      <c r="G31" t="s">
        <v>295</v>
      </c>
      <c r="H31" s="3">
        <v>1.45</v>
      </c>
      <c r="I31" s="3">
        <v>0</v>
      </c>
      <c r="J31" s="3">
        <v>0</v>
      </c>
      <c r="K31" s="3">
        <v>16.420000000000002</v>
      </c>
      <c r="L31" s="3">
        <v>0</v>
      </c>
      <c r="M31" s="3">
        <v>0</v>
      </c>
      <c r="N31" s="3">
        <v>0</v>
      </c>
      <c r="O31" s="3">
        <v>2.1346000000000003</v>
      </c>
      <c r="P31" s="3">
        <v>20.0046</v>
      </c>
      <c r="R31">
        <v>3</v>
      </c>
    </row>
    <row r="32" spans="1:18" x14ac:dyDescent="0.25">
      <c r="A32" t="s">
        <v>443</v>
      </c>
      <c r="B32" t="s">
        <v>447</v>
      </c>
      <c r="C32" t="s">
        <v>1</v>
      </c>
      <c r="D32" t="s">
        <v>0</v>
      </c>
      <c r="E32">
        <v>5341</v>
      </c>
      <c r="F32" t="s">
        <v>352</v>
      </c>
      <c r="G32" t="s">
        <v>354</v>
      </c>
      <c r="H32" s="3">
        <v>0.45</v>
      </c>
      <c r="I32" s="3">
        <v>0</v>
      </c>
      <c r="J32" s="3">
        <v>0</v>
      </c>
      <c r="K32" s="3">
        <v>4.92</v>
      </c>
      <c r="L32" s="3">
        <v>0</v>
      </c>
      <c r="M32" s="3">
        <v>0</v>
      </c>
      <c r="N32" s="3">
        <v>0</v>
      </c>
      <c r="O32" s="3">
        <v>0.63960000000000006</v>
      </c>
      <c r="P32" s="3">
        <v>6.0095999999999998</v>
      </c>
      <c r="R32">
        <v>3</v>
      </c>
    </row>
    <row r="33" spans="1:18" x14ac:dyDescent="0.25">
      <c r="A33" t="s">
        <v>443</v>
      </c>
      <c r="B33" t="s">
        <v>446</v>
      </c>
      <c r="C33" t="s">
        <v>1</v>
      </c>
      <c r="D33" t="s">
        <v>0</v>
      </c>
      <c r="E33">
        <v>102279</v>
      </c>
      <c r="F33" t="s">
        <v>333</v>
      </c>
      <c r="G33" t="s">
        <v>335</v>
      </c>
      <c r="H33" s="3">
        <v>0</v>
      </c>
      <c r="I33" s="3">
        <v>0</v>
      </c>
      <c r="J33" s="3">
        <v>0</v>
      </c>
      <c r="K33" s="3">
        <v>2.57</v>
      </c>
      <c r="L33" s="3">
        <v>0</v>
      </c>
      <c r="M33" s="3">
        <v>0</v>
      </c>
      <c r="N33" s="3">
        <v>0</v>
      </c>
      <c r="O33" s="3">
        <v>0.33410000000000001</v>
      </c>
      <c r="P33" s="3">
        <v>2.9040999999999997</v>
      </c>
      <c r="R33">
        <v>3</v>
      </c>
    </row>
    <row r="34" spans="1:18" x14ac:dyDescent="0.25">
      <c r="A34" t="s">
        <v>443</v>
      </c>
      <c r="B34" t="s">
        <v>445</v>
      </c>
      <c r="C34" t="s">
        <v>1</v>
      </c>
      <c r="D34" t="s">
        <v>0</v>
      </c>
      <c r="E34">
        <v>11634</v>
      </c>
      <c r="F34" t="s">
        <v>434</v>
      </c>
      <c r="G34" t="s">
        <v>436</v>
      </c>
      <c r="H34" s="3">
        <v>1.41</v>
      </c>
      <c r="I34" s="3">
        <v>0</v>
      </c>
      <c r="J34" s="3">
        <v>0</v>
      </c>
      <c r="K34" s="3">
        <v>15.9</v>
      </c>
      <c r="L34" s="3">
        <v>0</v>
      </c>
      <c r="M34" s="3">
        <v>0</v>
      </c>
      <c r="N34" s="3">
        <v>0</v>
      </c>
      <c r="O34" s="3">
        <v>2.0670000000000002</v>
      </c>
      <c r="P34" s="3">
        <v>19.376999999999999</v>
      </c>
      <c r="R34">
        <v>3</v>
      </c>
    </row>
    <row r="35" spans="1:18" x14ac:dyDescent="0.25">
      <c r="A35" t="s">
        <v>443</v>
      </c>
      <c r="B35" t="s">
        <v>444</v>
      </c>
      <c r="C35" t="s">
        <v>1</v>
      </c>
      <c r="D35" t="s">
        <v>0</v>
      </c>
      <c r="E35">
        <v>48066</v>
      </c>
      <c r="F35" t="s">
        <v>293</v>
      </c>
      <c r="G35" t="s">
        <v>295</v>
      </c>
      <c r="H35" s="3">
        <v>1.1599999999999999</v>
      </c>
      <c r="I35" s="3">
        <v>0</v>
      </c>
      <c r="J35" s="3">
        <v>0</v>
      </c>
      <c r="K35" s="3">
        <v>13.14</v>
      </c>
      <c r="L35" s="3">
        <v>0</v>
      </c>
      <c r="M35" s="3">
        <v>0</v>
      </c>
      <c r="N35" s="3">
        <v>0</v>
      </c>
      <c r="O35" s="3">
        <v>1.7082000000000002</v>
      </c>
      <c r="P35" s="3">
        <v>16.008200000000002</v>
      </c>
      <c r="R35">
        <v>3</v>
      </c>
    </row>
    <row r="36" spans="1:18" x14ac:dyDescent="0.25">
      <c r="A36" t="s">
        <v>430</v>
      </c>
      <c r="B36" t="s">
        <v>442</v>
      </c>
      <c r="C36" t="s">
        <v>1</v>
      </c>
      <c r="D36" t="s">
        <v>0</v>
      </c>
      <c r="E36">
        <v>467157</v>
      </c>
      <c r="F36" t="s">
        <v>299</v>
      </c>
      <c r="G36" t="s">
        <v>301</v>
      </c>
      <c r="H36" s="3">
        <v>5.05</v>
      </c>
      <c r="I36" s="3">
        <v>0</v>
      </c>
      <c r="J36" s="3">
        <v>0</v>
      </c>
      <c r="K36" s="3">
        <v>26.95</v>
      </c>
      <c r="L36" s="3">
        <v>0</v>
      </c>
      <c r="M36" s="3">
        <v>0</v>
      </c>
      <c r="N36" s="3">
        <v>0</v>
      </c>
      <c r="O36" s="3">
        <v>3.5034999999999998</v>
      </c>
      <c r="P36" s="3">
        <v>35.503500000000003</v>
      </c>
      <c r="R36">
        <v>3</v>
      </c>
    </row>
    <row r="37" spans="1:18" x14ac:dyDescent="0.25">
      <c r="A37" t="s">
        <v>430</v>
      </c>
      <c r="B37" t="s">
        <v>440</v>
      </c>
      <c r="C37" t="s">
        <v>1</v>
      </c>
      <c r="D37" t="s">
        <v>0</v>
      </c>
      <c r="E37">
        <v>2847</v>
      </c>
      <c r="F37" t="s">
        <v>439</v>
      </c>
      <c r="G37" t="s">
        <v>441</v>
      </c>
      <c r="H37" s="3">
        <v>0</v>
      </c>
      <c r="I37" s="3">
        <v>0</v>
      </c>
      <c r="J37" s="3">
        <v>0</v>
      </c>
      <c r="K37" s="3">
        <v>31.86</v>
      </c>
      <c r="L37" s="3">
        <v>0</v>
      </c>
      <c r="M37" s="3">
        <v>0</v>
      </c>
      <c r="N37" s="3">
        <v>0</v>
      </c>
      <c r="O37" s="3">
        <v>4.1417999999999999</v>
      </c>
      <c r="P37" s="3">
        <v>36.001800000000003</v>
      </c>
      <c r="R37">
        <v>3</v>
      </c>
    </row>
    <row r="38" spans="1:18" x14ac:dyDescent="0.25">
      <c r="A38" t="s">
        <v>430</v>
      </c>
      <c r="B38" t="s">
        <v>438</v>
      </c>
      <c r="C38" t="s">
        <v>1</v>
      </c>
      <c r="D38" t="s">
        <v>0</v>
      </c>
      <c r="E38">
        <v>308813</v>
      </c>
      <c r="F38" t="s">
        <v>333</v>
      </c>
      <c r="G38" t="s">
        <v>335</v>
      </c>
      <c r="H38" s="3">
        <v>0</v>
      </c>
      <c r="I38" s="3">
        <v>0</v>
      </c>
      <c r="J38" s="3">
        <v>0</v>
      </c>
      <c r="K38" s="3">
        <v>11.59</v>
      </c>
      <c r="L38" s="3">
        <v>0</v>
      </c>
      <c r="M38" s="3">
        <v>0</v>
      </c>
      <c r="N38" s="3">
        <v>0</v>
      </c>
      <c r="O38" s="3">
        <v>1.5066999999999999</v>
      </c>
      <c r="P38" s="3">
        <v>13.0967</v>
      </c>
      <c r="R38">
        <v>3</v>
      </c>
    </row>
    <row r="39" spans="1:18" x14ac:dyDescent="0.25">
      <c r="A39" t="s">
        <v>430</v>
      </c>
      <c r="B39" t="s">
        <v>437</v>
      </c>
      <c r="C39" t="s">
        <v>1</v>
      </c>
      <c r="D39" t="s">
        <v>0</v>
      </c>
      <c r="E39">
        <v>4295</v>
      </c>
      <c r="F39" t="s">
        <v>367</v>
      </c>
      <c r="G39" t="s">
        <v>369</v>
      </c>
      <c r="H39" s="3">
        <v>1.04</v>
      </c>
      <c r="I39" s="3">
        <v>0</v>
      </c>
      <c r="J39" s="3">
        <v>0</v>
      </c>
      <c r="K39" s="3">
        <v>18.98</v>
      </c>
      <c r="L39" s="3">
        <v>0</v>
      </c>
      <c r="M39" s="3">
        <v>0</v>
      </c>
      <c r="N39" s="3">
        <v>0</v>
      </c>
      <c r="O39" s="3">
        <v>2.4674</v>
      </c>
      <c r="P39" s="3">
        <v>22.487400000000001</v>
      </c>
      <c r="R39">
        <v>3</v>
      </c>
    </row>
    <row r="40" spans="1:18" x14ac:dyDescent="0.25">
      <c r="A40" t="s">
        <v>430</v>
      </c>
      <c r="B40" t="s">
        <v>435</v>
      </c>
      <c r="C40" t="s">
        <v>1</v>
      </c>
      <c r="D40" t="s">
        <v>0</v>
      </c>
      <c r="E40">
        <v>9266</v>
      </c>
      <c r="F40" t="s">
        <v>434</v>
      </c>
      <c r="G40" t="s">
        <v>436</v>
      </c>
      <c r="H40" s="3">
        <v>0.82</v>
      </c>
      <c r="I40" s="3">
        <v>0</v>
      </c>
      <c r="J40" s="3">
        <v>0</v>
      </c>
      <c r="K40" s="3">
        <v>13.88</v>
      </c>
      <c r="L40" s="3">
        <v>0</v>
      </c>
      <c r="M40" s="3">
        <v>0</v>
      </c>
      <c r="N40" s="3">
        <v>0</v>
      </c>
      <c r="O40" s="3">
        <v>1.8044000000000002</v>
      </c>
      <c r="P40" s="3">
        <v>16.5044</v>
      </c>
      <c r="R40">
        <v>3</v>
      </c>
    </row>
    <row r="41" spans="1:18" x14ac:dyDescent="0.25">
      <c r="A41" t="s">
        <v>430</v>
      </c>
      <c r="B41" t="s">
        <v>433</v>
      </c>
      <c r="C41" t="s">
        <v>1</v>
      </c>
      <c r="D41" t="s">
        <v>0</v>
      </c>
      <c r="E41">
        <v>105520</v>
      </c>
      <c r="F41" t="s">
        <v>308</v>
      </c>
      <c r="G41" t="s">
        <v>309</v>
      </c>
      <c r="H41" s="3">
        <v>1.22</v>
      </c>
      <c r="I41" s="3">
        <v>0</v>
      </c>
      <c r="J41" s="3">
        <v>0</v>
      </c>
      <c r="K41" s="3">
        <v>20.61</v>
      </c>
      <c r="L41" s="3">
        <v>0</v>
      </c>
      <c r="M41" s="3">
        <v>0</v>
      </c>
      <c r="N41" s="3">
        <v>0</v>
      </c>
      <c r="O41" s="3">
        <v>2.6793</v>
      </c>
      <c r="P41" s="3">
        <v>24.5093</v>
      </c>
      <c r="R41">
        <v>3</v>
      </c>
    </row>
    <row r="42" spans="1:18" x14ac:dyDescent="0.25">
      <c r="A42" t="s">
        <v>430</v>
      </c>
      <c r="B42" t="s">
        <v>432</v>
      </c>
      <c r="C42" t="s">
        <v>1</v>
      </c>
      <c r="D42" t="s">
        <v>0</v>
      </c>
      <c r="E42">
        <v>5001</v>
      </c>
      <c r="F42" t="s">
        <v>352</v>
      </c>
      <c r="G42" t="s">
        <v>354</v>
      </c>
      <c r="H42" s="3">
        <v>0.28999999999999998</v>
      </c>
      <c r="I42" s="3">
        <v>0</v>
      </c>
      <c r="J42" s="3">
        <v>0</v>
      </c>
      <c r="K42" s="3">
        <v>5.05</v>
      </c>
      <c r="L42" s="3">
        <v>0</v>
      </c>
      <c r="M42" s="3">
        <v>0</v>
      </c>
      <c r="N42" s="3">
        <v>0</v>
      </c>
      <c r="O42" s="3">
        <v>0.65649999999999997</v>
      </c>
      <c r="P42" s="3">
        <v>5.9965000000000002</v>
      </c>
      <c r="R42">
        <v>3</v>
      </c>
    </row>
    <row r="43" spans="1:18" x14ac:dyDescent="0.25">
      <c r="A43" t="s">
        <v>430</v>
      </c>
      <c r="B43" t="s">
        <v>431</v>
      </c>
      <c r="C43" t="s">
        <v>1</v>
      </c>
      <c r="D43" t="s">
        <v>0</v>
      </c>
      <c r="E43">
        <v>208623</v>
      </c>
      <c r="F43" t="s">
        <v>308</v>
      </c>
      <c r="G43" t="s">
        <v>309</v>
      </c>
      <c r="H43" s="3">
        <v>0.75</v>
      </c>
      <c r="I43" s="3">
        <v>0</v>
      </c>
      <c r="J43" s="3">
        <v>0</v>
      </c>
      <c r="K43" s="3">
        <v>12.62</v>
      </c>
      <c r="L43" s="3">
        <v>0</v>
      </c>
      <c r="M43" s="3">
        <v>0</v>
      </c>
      <c r="N43" s="3">
        <v>0</v>
      </c>
      <c r="O43" s="3">
        <v>1.6406000000000001</v>
      </c>
      <c r="P43" s="3">
        <v>15.0106</v>
      </c>
      <c r="R43">
        <v>3</v>
      </c>
    </row>
    <row r="44" spans="1:18" x14ac:dyDescent="0.25">
      <c r="A44" t="s">
        <v>421</v>
      </c>
      <c r="B44" t="s">
        <v>429</v>
      </c>
      <c r="C44" t="s">
        <v>1</v>
      </c>
      <c r="D44" t="s">
        <v>0</v>
      </c>
      <c r="E44">
        <v>43274</v>
      </c>
      <c r="F44" t="s">
        <v>293</v>
      </c>
      <c r="G44" t="s">
        <v>295</v>
      </c>
      <c r="H44" s="3">
        <v>0.48</v>
      </c>
      <c r="I44" s="3">
        <v>0</v>
      </c>
      <c r="J44" s="3">
        <v>0</v>
      </c>
      <c r="K44" s="3">
        <v>8.43</v>
      </c>
      <c r="L44" s="3">
        <v>0</v>
      </c>
      <c r="M44" s="3">
        <v>0</v>
      </c>
      <c r="N44" s="3">
        <v>0</v>
      </c>
      <c r="O44" s="3">
        <v>1.0959000000000001</v>
      </c>
      <c r="P44" s="3">
        <v>10.0059</v>
      </c>
      <c r="R44">
        <v>3</v>
      </c>
    </row>
    <row r="45" spans="1:18" x14ac:dyDescent="0.25">
      <c r="A45" t="s">
        <v>421</v>
      </c>
      <c r="B45" t="s">
        <v>428</v>
      </c>
      <c r="C45" t="s">
        <v>1</v>
      </c>
      <c r="D45" t="s">
        <v>0</v>
      </c>
      <c r="E45">
        <v>5834</v>
      </c>
      <c r="F45" t="s">
        <v>310</v>
      </c>
      <c r="G45" t="s">
        <v>312</v>
      </c>
      <c r="H45" s="3">
        <v>0.31</v>
      </c>
      <c r="I45" s="3">
        <v>0</v>
      </c>
      <c r="J45" s="3">
        <v>0</v>
      </c>
      <c r="K45" s="3">
        <v>5.41</v>
      </c>
      <c r="L45" s="3">
        <v>0</v>
      </c>
      <c r="M45" s="3">
        <v>0</v>
      </c>
      <c r="N45" s="3">
        <v>0</v>
      </c>
      <c r="O45" s="3">
        <v>0.70330000000000004</v>
      </c>
      <c r="P45" s="3">
        <v>6.4232999999999993</v>
      </c>
      <c r="R45">
        <v>3</v>
      </c>
    </row>
    <row r="46" spans="1:18" x14ac:dyDescent="0.25">
      <c r="A46" t="s">
        <v>421</v>
      </c>
      <c r="B46" t="s">
        <v>427</v>
      </c>
      <c r="C46" t="s">
        <v>1</v>
      </c>
      <c r="D46" t="s">
        <v>0</v>
      </c>
      <c r="E46">
        <v>201704</v>
      </c>
      <c r="F46" t="s">
        <v>308</v>
      </c>
      <c r="G46" t="s">
        <v>309</v>
      </c>
      <c r="H46" s="3">
        <v>0.5</v>
      </c>
      <c r="I46" s="3">
        <v>0</v>
      </c>
      <c r="J46" s="3">
        <v>0</v>
      </c>
      <c r="K46" s="3">
        <v>8.41</v>
      </c>
      <c r="L46" s="3">
        <v>0</v>
      </c>
      <c r="M46" s="3">
        <v>0</v>
      </c>
      <c r="N46" s="3">
        <v>0</v>
      </c>
      <c r="O46" s="3">
        <v>1.0933000000000002</v>
      </c>
      <c r="P46" s="3">
        <v>10.003299999999999</v>
      </c>
      <c r="R46">
        <v>3</v>
      </c>
    </row>
    <row r="47" spans="1:18" x14ac:dyDescent="0.25">
      <c r="A47" t="s">
        <v>421</v>
      </c>
      <c r="B47" t="s">
        <v>426</v>
      </c>
      <c r="C47" t="s">
        <v>1</v>
      </c>
      <c r="D47" t="s">
        <v>0</v>
      </c>
      <c r="E47">
        <v>24862</v>
      </c>
      <c r="F47" t="s">
        <v>310</v>
      </c>
      <c r="G47" t="s">
        <v>312</v>
      </c>
      <c r="H47" s="3">
        <v>0.82</v>
      </c>
      <c r="I47" s="3">
        <v>0</v>
      </c>
      <c r="J47" s="3">
        <v>0</v>
      </c>
      <c r="K47" s="3">
        <v>14.77</v>
      </c>
      <c r="L47" s="3">
        <v>0</v>
      </c>
      <c r="M47" s="3">
        <v>0</v>
      </c>
      <c r="N47" s="3">
        <v>0</v>
      </c>
      <c r="O47" s="3">
        <v>1.9200999999999999</v>
      </c>
      <c r="P47" s="3">
        <v>17.510100000000001</v>
      </c>
      <c r="R47">
        <v>3</v>
      </c>
    </row>
    <row r="48" spans="1:18" x14ac:dyDescent="0.25">
      <c r="A48" t="s">
        <v>421</v>
      </c>
      <c r="B48" t="s">
        <v>425</v>
      </c>
      <c r="C48" t="s">
        <v>1</v>
      </c>
      <c r="D48" t="s">
        <v>0</v>
      </c>
      <c r="E48">
        <v>628378</v>
      </c>
      <c r="F48" t="s">
        <v>299</v>
      </c>
      <c r="G48" t="s">
        <v>301</v>
      </c>
      <c r="H48" s="3">
        <v>0.97</v>
      </c>
      <c r="I48" s="3">
        <v>0</v>
      </c>
      <c r="J48" s="3">
        <v>0</v>
      </c>
      <c r="K48" s="3">
        <v>16.850000000000001</v>
      </c>
      <c r="L48" s="3">
        <v>0</v>
      </c>
      <c r="M48" s="3">
        <v>0</v>
      </c>
      <c r="N48" s="3">
        <v>0</v>
      </c>
      <c r="O48" s="3">
        <v>2.1905000000000001</v>
      </c>
      <c r="P48" s="3">
        <v>20.0105</v>
      </c>
      <c r="R48">
        <v>3</v>
      </c>
    </row>
    <row r="49" spans="1:18" x14ac:dyDescent="0.25">
      <c r="A49" t="s">
        <v>421</v>
      </c>
      <c r="B49" t="s">
        <v>422</v>
      </c>
      <c r="C49" t="s">
        <v>1</v>
      </c>
      <c r="D49" t="s">
        <v>0</v>
      </c>
      <c r="E49">
        <v>31896</v>
      </c>
      <c r="F49" t="s">
        <v>423</v>
      </c>
      <c r="G49" t="s">
        <v>424</v>
      </c>
      <c r="H49" s="3">
        <v>1.07</v>
      </c>
      <c r="I49" s="3">
        <v>0</v>
      </c>
      <c r="J49" s="3">
        <v>0</v>
      </c>
      <c r="K49" s="3">
        <v>18.54</v>
      </c>
      <c r="L49" s="3">
        <v>0</v>
      </c>
      <c r="M49" s="3">
        <v>0</v>
      </c>
      <c r="N49" s="3">
        <v>0</v>
      </c>
      <c r="O49" s="3">
        <v>2.4102000000000001</v>
      </c>
      <c r="P49" s="3">
        <v>22.020199999999999</v>
      </c>
      <c r="R49">
        <v>3</v>
      </c>
    </row>
    <row r="50" spans="1:18" x14ac:dyDescent="0.25">
      <c r="A50" t="s">
        <v>421</v>
      </c>
      <c r="B50" t="s">
        <v>422</v>
      </c>
      <c r="C50" t="s">
        <v>1</v>
      </c>
      <c r="D50" t="s">
        <v>0</v>
      </c>
      <c r="E50">
        <v>41040</v>
      </c>
      <c r="F50" t="s">
        <v>293</v>
      </c>
      <c r="G50" t="s">
        <v>295</v>
      </c>
      <c r="H50" s="3">
        <v>0.77</v>
      </c>
      <c r="I50" s="3">
        <v>0</v>
      </c>
      <c r="J50" s="3">
        <v>0</v>
      </c>
      <c r="K50" s="3">
        <v>14.04</v>
      </c>
      <c r="L50" s="3">
        <v>0</v>
      </c>
      <c r="M50" s="3">
        <v>0</v>
      </c>
      <c r="N50" s="3">
        <v>0</v>
      </c>
      <c r="O50" s="3">
        <v>1.8251999999999999</v>
      </c>
      <c r="P50" s="3">
        <v>16.635199999999998</v>
      </c>
      <c r="R50">
        <v>3</v>
      </c>
    </row>
    <row r="51" spans="1:18" x14ac:dyDescent="0.25">
      <c r="A51" t="s">
        <v>405</v>
      </c>
      <c r="B51" t="s">
        <v>420</v>
      </c>
      <c r="C51" t="s">
        <v>1</v>
      </c>
      <c r="D51" t="s">
        <v>0</v>
      </c>
      <c r="E51">
        <v>4521</v>
      </c>
      <c r="F51" t="s">
        <v>357</v>
      </c>
      <c r="G51" t="s">
        <v>358</v>
      </c>
      <c r="H51" s="3">
        <v>0</v>
      </c>
      <c r="I51" s="3">
        <v>0</v>
      </c>
      <c r="J51" s="3">
        <v>0</v>
      </c>
      <c r="K51" s="3">
        <v>17.079999999999998</v>
      </c>
      <c r="L51" s="3">
        <v>0</v>
      </c>
      <c r="M51" s="3">
        <v>0</v>
      </c>
      <c r="N51" s="3">
        <v>0</v>
      </c>
      <c r="O51" s="3">
        <v>2.2203999999999997</v>
      </c>
      <c r="P51" s="3">
        <v>19.300399999999996</v>
      </c>
      <c r="R51">
        <v>3</v>
      </c>
    </row>
    <row r="52" spans="1:18" x14ac:dyDescent="0.25">
      <c r="A52" t="s">
        <v>405</v>
      </c>
      <c r="B52" t="s">
        <v>418</v>
      </c>
      <c r="C52" t="s">
        <v>1</v>
      </c>
      <c r="D52" t="s">
        <v>0</v>
      </c>
      <c r="E52">
        <v>469885</v>
      </c>
      <c r="F52" t="s">
        <v>417</v>
      </c>
      <c r="G52" t="s">
        <v>419</v>
      </c>
      <c r="H52" s="3">
        <v>0</v>
      </c>
      <c r="I52" s="3">
        <v>0</v>
      </c>
      <c r="J52" s="3">
        <v>0</v>
      </c>
      <c r="K52" s="3">
        <v>65.069999999999993</v>
      </c>
      <c r="L52" s="3">
        <v>0</v>
      </c>
      <c r="M52" s="3">
        <v>0</v>
      </c>
      <c r="N52" s="3">
        <v>0</v>
      </c>
      <c r="O52" s="3">
        <v>8.4590999999999994</v>
      </c>
      <c r="P52" s="3">
        <v>73.5291</v>
      </c>
      <c r="R52">
        <v>3</v>
      </c>
    </row>
    <row r="53" spans="1:18" x14ac:dyDescent="0.25">
      <c r="A53" t="s">
        <v>405</v>
      </c>
      <c r="B53" t="s">
        <v>416</v>
      </c>
      <c r="C53" t="s">
        <v>1</v>
      </c>
      <c r="D53" t="s">
        <v>0</v>
      </c>
      <c r="E53">
        <v>39081</v>
      </c>
      <c r="F53" t="s">
        <v>293</v>
      </c>
      <c r="G53" t="s">
        <v>295</v>
      </c>
      <c r="H53" s="3">
        <v>1.33</v>
      </c>
      <c r="I53" s="3">
        <v>0</v>
      </c>
      <c r="J53" s="3">
        <v>0</v>
      </c>
      <c r="K53" s="3">
        <v>23.17</v>
      </c>
      <c r="L53" s="3">
        <v>0</v>
      </c>
      <c r="M53" s="3">
        <v>0</v>
      </c>
      <c r="N53" s="3">
        <v>0</v>
      </c>
      <c r="O53" s="3">
        <v>3.0121000000000002</v>
      </c>
      <c r="P53" s="3">
        <v>27.5121</v>
      </c>
      <c r="R53">
        <v>3</v>
      </c>
    </row>
    <row r="54" spans="1:18" x14ac:dyDescent="0.25">
      <c r="A54" t="s">
        <v>405</v>
      </c>
      <c r="B54" t="s">
        <v>415</v>
      </c>
      <c r="C54" t="s">
        <v>1</v>
      </c>
      <c r="D54" t="s">
        <v>0</v>
      </c>
      <c r="E54">
        <v>33966</v>
      </c>
      <c r="F54" t="s">
        <v>293</v>
      </c>
      <c r="G54" t="s">
        <v>295</v>
      </c>
      <c r="H54" s="3">
        <v>0.51</v>
      </c>
      <c r="I54" s="3">
        <v>0</v>
      </c>
      <c r="J54" s="3">
        <v>0</v>
      </c>
      <c r="K54" s="3">
        <v>8.85</v>
      </c>
      <c r="L54" s="3">
        <v>0</v>
      </c>
      <c r="M54" s="3">
        <v>0</v>
      </c>
      <c r="N54" s="3">
        <v>0</v>
      </c>
      <c r="O54" s="3">
        <v>1.1505000000000001</v>
      </c>
      <c r="P54" s="3">
        <v>10.5105</v>
      </c>
      <c r="R54">
        <v>3</v>
      </c>
    </row>
    <row r="55" spans="1:18" x14ac:dyDescent="0.25">
      <c r="A55" t="s">
        <v>405</v>
      </c>
      <c r="B55" t="s">
        <v>411</v>
      </c>
      <c r="C55" t="s">
        <v>1</v>
      </c>
      <c r="D55" t="s">
        <v>0</v>
      </c>
      <c r="E55">
        <v>164027</v>
      </c>
      <c r="F55" t="s">
        <v>308</v>
      </c>
      <c r="G55" t="s">
        <v>309</v>
      </c>
      <c r="H55" s="3">
        <v>0.99</v>
      </c>
      <c r="I55" s="3">
        <v>0</v>
      </c>
      <c r="J55" s="3">
        <v>0</v>
      </c>
      <c r="K55" s="3">
        <v>16.829999999999998</v>
      </c>
      <c r="L55" s="3">
        <v>0</v>
      </c>
      <c r="M55" s="3">
        <v>0</v>
      </c>
      <c r="N55" s="3">
        <v>0</v>
      </c>
      <c r="O55" s="3">
        <v>2.1879</v>
      </c>
      <c r="P55" s="3">
        <v>20.007899999999996</v>
      </c>
      <c r="R55">
        <v>3</v>
      </c>
    </row>
    <row r="56" spans="1:18" x14ac:dyDescent="0.25">
      <c r="A56" t="s">
        <v>405</v>
      </c>
      <c r="B56" t="s">
        <v>406</v>
      </c>
      <c r="C56" t="s">
        <v>1</v>
      </c>
      <c r="D56" t="s">
        <v>0</v>
      </c>
      <c r="E56">
        <v>1391</v>
      </c>
      <c r="F56" t="s">
        <v>413</v>
      </c>
      <c r="G56" t="s">
        <v>414</v>
      </c>
      <c r="H56" s="3">
        <v>0</v>
      </c>
      <c r="I56" s="3">
        <v>0</v>
      </c>
      <c r="J56" s="3">
        <v>0</v>
      </c>
      <c r="K56" s="3">
        <v>11.82</v>
      </c>
      <c r="L56" s="3">
        <v>0</v>
      </c>
      <c r="M56" s="3">
        <v>0</v>
      </c>
      <c r="N56" s="3">
        <v>0</v>
      </c>
      <c r="O56" s="3">
        <v>1.5366000000000002</v>
      </c>
      <c r="P56" s="3">
        <v>13.3566</v>
      </c>
      <c r="R56">
        <v>3</v>
      </c>
    </row>
    <row r="57" spans="1:18" x14ac:dyDescent="0.25">
      <c r="A57" t="s">
        <v>405</v>
      </c>
      <c r="B57" t="s">
        <v>411</v>
      </c>
      <c r="C57" t="s">
        <v>1</v>
      </c>
      <c r="D57" t="s">
        <v>0</v>
      </c>
      <c r="E57">
        <v>119</v>
      </c>
      <c r="F57" t="s">
        <v>410</v>
      </c>
      <c r="G57" t="s">
        <v>412</v>
      </c>
      <c r="H57" s="3">
        <v>0</v>
      </c>
      <c r="I57" s="3">
        <v>0</v>
      </c>
      <c r="J57" s="3">
        <v>0</v>
      </c>
      <c r="K57" s="3">
        <v>214.6</v>
      </c>
      <c r="L57" s="3">
        <v>0</v>
      </c>
      <c r="M57" s="3">
        <v>0</v>
      </c>
      <c r="N57" s="3">
        <v>0</v>
      </c>
      <c r="O57" s="3">
        <v>27.898</v>
      </c>
      <c r="P57" s="3">
        <v>242.49799999999999</v>
      </c>
      <c r="R57">
        <v>3</v>
      </c>
    </row>
    <row r="58" spans="1:18" x14ac:dyDescent="0.25">
      <c r="A58" t="s">
        <v>405</v>
      </c>
      <c r="B58" t="s">
        <v>409</v>
      </c>
      <c r="C58" t="s">
        <v>1</v>
      </c>
      <c r="D58" t="s">
        <v>0</v>
      </c>
      <c r="E58">
        <v>536987</v>
      </c>
      <c r="F58" t="s">
        <v>333</v>
      </c>
      <c r="G58" t="s">
        <v>335</v>
      </c>
      <c r="H58" s="3">
        <v>0</v>
      </c>
      <c r="I58" s="3">
        <v>0</v>
      </c>
      <c r="J58" s="3">
        <v>0</v>
      </c>
      <c r="K58" s="3">
        <v>1.99</v>
      </c>
      <c r="L58" s="3">
        <v>0</v>
      </c>
      <c r="M58" s="3">
        <v>0</v>
      </c>
      <c r="N58" s="3">
        <v>0</v>
      </c>
      <c r="O58" s="3">
        <v>0.25869999999999999</v>
      </c>
      <c r="P58" s="3">
        <v>2.2486999999999999</v>
      </c>
      <c r="R58">
        <v>3</v>
      </c>
    </row>
    <row r="59" spans="1:18" x14ac:dyDescent="0.25">
      <c r="A59" t="s">
        <v>405</v>
      </c>
      <c r="B59" t="s">
        <v>408</v>
      </c>
      <c r="C59" t="s">
        <v>1</v>
      </c>
      <c r="D59" t="s">
        <v>0</v>
      </c>
      <c r="E59">
        <v>1351616</v>
      </c>
      <c r="F59" t="s">
        <v>302</v>
      </c>
      <c r="G59" t="s">
        <v>304</v>
      </c>
      <c r="H59" s="3">
        <v>0.49</v>
      </c>
      <c r="I59" s="3">
        <v>0</v>
      </c>
      <c r="J59" s="3">
        <v>0</v>
      </c>
      <c r="K59" s="3">
        <v>8.42</v>
      </c>
      <c r="L59" s="3">
        <v>0</v>
      </c>
      <c r="M59" s="3">
        <v>0</v>
      </c>
      <c r="N59" s="3">
        <v>0</v>
      </c>
      <c r="O59" s="3">
        <v>1.0946</v>
      </c>
      <c r="P59" s="3">
        <v>10.0046</v>
      </c>
      <c r="R59">
        <v>3</v>
      </c>
    </row>
    <row r="60" spans="1:18" x14ac:dyDescent="0.25">
      <c r="A60" t="s">
        <v>405</v>
      </c>
      <c r="B60" t="s">
        <v>407</v>
      </c>
      <c r="C60" t="s">
        <v>1</v>
      </c>
      <c r="D60" t="s">
        <v>0</v>
      </c>
      <c r="E60">
        <v>624731</v>
      </c>
      <c r="F60" t="s">
        <v>299</v>
      </c>
      <c r="G60" t="s">
        <v>301</v>
      </c>
      <c r="H60" s="3">
        <v>0.49</v>
      </c>
      <c r="I60" s="3">
        <v>0</v>
      </c>
      <c r="J60" s="3">
        <v>0</v>
      </c>
      <c r="K60" s="3">
        <v>8.42</v>
      </c>
      <c r="L60" s="3">
        <v>0</v>
      </c>
      <c r="M60" s="3">
        <v>0</v>
      </c>
      <c r="N60" s="3">
        <v>0</v>
      </c>
      <c r="O60" s="3">
        <v>1.0946</v>
      </c>
      <c r="P60" s="3">
        <v>10.0046</v>
      </c>
      <c r="R60">
        <v>3</v>
      </c>
    </row>
    <row r="61" spans="1:18" x14ac:dyDescent="0.25">
      <c r="A61" t="s">
        <v>405</v>
      </c>
      <c r="B61" t="s">
        <v>406</v>
      </c>
      <c r="C61" t="s">
        <v>1</v>
      </c>
      <c r="D61" t="s">
        <v>0</v>
      </c>
      <c r="E61">
        <v>625616</v>
      </c>
      <c r="F61" t="s">
        <v>299</v>
      </c>
      <c r="G61" t="s">
        <v>301</v>
      </c>
      <c r="H61" s="3">
        <v>1.36</v>
      </c>
      <c r="I61" s="3">
        <v>0</v>
      </c>
      <c r="J61" s="3">
        <v>0</v>
      </c>
      <c r="K61" s="3">
        <v>23.58</v>
      </c>
      <c r="L61" s="3">
        <v>0</v>
      </c>
      <c r="M61" s="3">
        <v>0</v>
      </c>
      <c r="N61" s="3">
        <v>0</v>
      </c>
      <c r="O61" s="3">
        <v>3.0653999999999999</v>
      </c>
      <c r="P61" s="3">
        <v>28.005399999999998</v>
      </c>
      <c r="R61">
        <v>3</v>
      </c>
    </row>
    <row r="62" spans="1:18" x14ac:dyDescent="0.25">
      <c r="A62" t="s">
        <v>393</v>
      </c>
      <c r="B62" t="s">
        <v>404</v>
      </c>
      <c r="C62" t="s">
        <v>1</v>
      </c>
      <c r="D62" t="s">
        <v>0</v>
      </c>
      <c r="E62">
        <v>36113</v>
      </c>
      <c r="F62" t="s">
        <v>293</v>
      </c>
      <c r="G62" t="s">
        <v>295</v>
      </c>
      <c r="H62" s="3">
        <v>0.39</v>
      </c>
      <c r="I62" s="3">
        <v>0</v>
      </c>
      <c r="J62" s="3">
        <v>0</v>
      </c>
      <c r="K62" s="3">
        <v>6.74</v>
      </c>
      <c r="L62" s="3">
        <v>0</v>
      </c>
      <c r="M62" s="3">
        <v>0</v>
      </c>
      <c r="N62" s="3">
        <v>0</v>
      </c>
      <c r="O62" s="3">
        <v>0.87620000000000009</v>
      </c>
      <c r="P62" s="3">
        <v>8.0061999999999998</v>
      </c>
      <c r="R62">
        <v>3</v>
      </c>
    </row>
    <row r="63" spans="1:18" x14ac:dyDescent="0.25">
      <c r="A63" t="s">
        <v>393</v>
      </c>
      <c r="B63" t="s">
        <v>402</v>
      </c>
      <c r="C63" t="s">
        <v>1</v>
      </c>
      <c r="D63" t="s">
        <v>0</v>
      </c>
      <c r="E63">
        <v>36881</v>
      </c>
      <c r="F63" t="s">
        <v>293</v>
      </c>
      <c r="G63" t="s">
        <v>295</v>
      </c>
      <c r="H63" s="3">
        <v>0.96</v>
      </c>
      <c r="I63" s="3">
        <v>0</v>
      </c>
      <c r="J63" s="3">
        <v>0</v>
      </c>
      <c r="K63" s="3">
        <v>17.43</v>
      </c>
      <c r="L63" s="3">
        <v>0</v>
      </c>
      <c r="M63" s="3">
        <v>0</v>
      </c>
      <c r="N63" s="3">
        <v>0</v>
      </c>
      <c r="O63" s="3">
        <v>2.2659000000000002</v>
      </c>
      <c r="P63" s="3">
        <v>20.655900000000003</v>
      </c>
      <c r="R63">
        <v>3</v>
      </c>
    </row>
    <row r="64" spans="1:18" x14ac:dyDescent="0.25">
      <c r="A64" t="s">
        <v>393</v>
      </c>
      <c r="B64" t="s">
        <v>403</v>
      </c>
      <c r="C64" t="s">
        <v>1</v>
      </c>
      <c r="D64" t="s">
        <v>0</v>
      </c>
      <c r="E64">
        <v>37261</v>
      </c>
      <c r="F64" t="s">
        <v>293</v>
      </c>
      <c r="G64" t="s">
        <v>295</v>
      </c>
      <c r="H64" s="3">
        <v>0.73</v>
      </c>
      <c r="I64" s="3">
        <v>0</v>
      </c>
      <c r="J64" s="3">
        <v>0</v>
      </c>
      <c r="K64" s="3">
        <v>12.64</v>
      </c>
      <c r="L64" s="3">
        <v>0</v>
      </c>
      <c r="M64" s="3">
        <v>0</v>
      </c>
      <c r="N64" s="3">
        <v>0</v>
      </c>
      <c r="O64" s="3">
        <v>1.6432000000000002</v>
      </c>
      <c r="P64" s="3">
        <v>15.013200000000001</v>
      </c>
      <c r="R64">
        <v>3</v>
      </c>
    </row>
    <row r="65" spans="1:18" x14ac:dyDescent="0.25">
      <c r="A65" t="s">
        <v>393</v>
      </c>
      <c r="B65" t="s">
        <v>402</v>
      </c>
      <c r="C65" t="s">
        <v>1</v>
      </c>
      <c r="D65" t="s">
        <v>0</v>
      </c>
      <c r="E65">
        <v>372152</v>
      </c>
      <c r="F65" t="s">
        <v>333</v>
      </c>
      <c r="G65" t="s">
        <v>335</v>
      </c>
      <c r="H65" s="3">
        <v>0</v>
      </c>
      <c r="I65" s="3">
        <v>0</v>
      </c>
      <c r="J65" s="3">
        <v>0</v>
      </c>
      <c r="K65" s="3">
        <v>14.81</v>
      </c>
      <c r="L65" s="3">
        <v>0</v>
      </c>
      <c r="M65" s="3">
        <v>0</v>
      </c>
      <c r="N65" s="3">
        <v>0</v>
      </c>
      <c r="O65" s="3">
        <v>1.9253000000000002</v>
      </c>
      <c r="P65" s="3">
        <v>16.735300000000002</v>
      </c>
      <c r="R65">
        <v>3</v>
      </c>
    </row>
    <row r="66" spans="1:18" x14ac:dyDescent="0.25">
      <c r="A66" t="s">
        <v>393</v>
      </c>
      <c r="B66" t="s">
        <v>400</v>
      </c>
      <c r="C66" t="s">
        <v>1</v>
      </c>
      <c r="D66" t="s">
        <v>0</v>
      </c>
      <c r="E66">
        <v>1526</v>
      </c>
      <c r="F66" t="s">
        <v>399</v>
      </c>
      <c r="G66" t="s">
        <v>401</v>
      </c>
      <c r="H66" s="3">
        <v>0</v>
      </c>
      <c r="I66" s="3">
        <v>0</v>
      </c>
      <c r="J66" s="3">
        <v>0</v>
      </c>
      <c r="K66" s="3">
        <v>27.88</v>
      </c>
      <c r="L66" s="3">
        <v>0</v>
      </c>
      <c r="M66" s="3">
        <v>0</v>
      </c>
      <c r="N66" s="3">
        <v>0</v>
      </c>
      <c r="O66" s="3">
        <v>3.6244000000000001</v>
      </c>
      <c r="P66" s="3">
        <v>31.5044</v>
      </c>
      <c r="R66">
        <v>3</v>
      </c>
    </row>
    <row r="67" spans="1:18" x14ac:dyDescent="0.25">
      <c r="A67" t="s">
        <v>393</v>
      </c>
      <c r="B67" t="s">
        <v>397</v>
      </c>
      <c r="C67" t="s">
        <v>1</v>
      </c>
      <c r="D67" t="s">
        <v>0</v>
      </c>
      <c r="E67">
        <v>135166</v>
      </c>
      <c r="F67" t="s">
        <v>396</v>
      </c>
      <c r="G67" t="s">
        <v>398</v>
      </c>
      <c r="H67" s="3">
        <v>0</v>
      </c>
      <c r="I67" s="3">
        <v>0</v>
      </c>
      <c r="J67" s="3">
        <v>0</v>
      </c>
      <c r="K67" s="3">
        <v>13.36</v>
      </c>
      <c r="L67" s="3">
        <v>0</v>
      </c>
      <c r="M67" s="3">
        <v>0</v>
      </c>
      <c r="N67" s="3">
        <v>0</v>
      </c>
      <c r="O67" s="3">
        <v>1.7367999999999999</v>
      </c>
      <c r="P67" s="3">
        <v>15.0968</v>
      </c>
      <c r="R67">
        <v>3</v>
      </c>
    </row>
    <row r="68" spans="1:18" x14ac:dyDescent="0.25">
      <c r="A68" t="s">
        <v>393</v>
      </c>
      <c r="B68" t="s">
        <v>395</v>
      </c>
      <c r="C68" t="s">
        <v>1</v>
      </c>
      <c r="D68" t="s">
        <v>0</v>
      </c>
      <c r="E68">
        <v>376043</v>
      </c>
      <c r="F68" t="s">
        <v>333</v>
      </c>
      <c r="G68" t="s">
        <v>335</v>
      </c>
      <c r="H68" s="3">
        <v>0</v>
      </c>
      <c r="I68" s="3">
        <v>0</v>
      </c>
      <c r="J68" s="3">
        <v>0</v>
      </c>
      <c r="K68" s="3">
        <v>13.7</v>
      </c>
      <c r="L68" s="3">
        <v>0</v>
      </c>
      <c r="M68" s="3">
        <v>0</v>
      </c>
      <c r="N68" s="3">
        <v>0</v>
      </c>
      <c r="O68" s="3">
        <v>1.7809999999999999</v>
      </c>
      <c r="P68" s="3">
        <v>15.481</v>
      </c>
      <c r="R68">
        <v>3</v>
      </c>
    </row>
    <row r="69" spans="1:18" x14ac:dyDescent="0.25">
      <c r="A69" t="s">
        <v>393</v>
      </c>
      <c r="B69" t="s">
        <v>394</v>
      </c>
      <c r="C69" t="s">
        <v>1</v>
      </c>
      <c r="D69" t="s">
        <v>0</v>
      </c>
      <c r="E69">
        <v>126129</v>
      </c>
      <c r="F69" t="s">
        <v>308</v>
      </c>
      <c r="G69" t="s">
        <v>309</v>
      </c>
      <c r="H69" s="3">
        <v>0.75</v>
      </c>
      <c r="I69" s="3">
        <v>0</v>
      </c>
      <c r="J69" s="3">
        <v>0</v>
      </c>
      <c r="K69" s="3">
        <v>12.62</v>
      </c>
      <c r="L69" s="3">
        <v>0</v>
      </c>
      <c r="M69" s="3">
        <v>0</v>
      </c>
      <c r="N69" s="3">
        <v>0</v>
      </c>
      <c r="O69" s="3">
        <v>1.6406000000000001</v>
      </c>
      <c r="P69" s="3">
        <v>15.0106</v>
      </c>
      <c r="R69">
        <v>3</v>
      </c>
    </row>
    <row r="70" spans="1:18" x14ac:dyDescent="0.25">
      <c r="A70" t="s">
        <v>374</v>
      </c>
      <c r="B70" t="s">
        <v>389</v>
      </c>
      <c r="C70" t="s">
        <v>1</v>
      </c>
      <c r="D70" t="s">
        <v>0</v>
      </c>
      <c r="E70">
        <v>32398</v>
      </c>
      <c r="F70" t="s">
        <v>293</v>
      </c>
      <c r="G70" t="s">
        <v>295</v>
      </c>
      <c r="H70" s="3">
        <v>0.56000000000000005</v>
      </c>
      <c r="I70" s="3">
        <v>0</v>
      </c>
      <c r="J70" s="3">
        <v>0</v>
      </c>
      <c r="K70" s="3">
        <v>10.130000000000001</v>
      </c>
      <c r="L70" s="3">
        <v>0</v>
      </c>
      <c r="M70" s="3">
        <v>0</v>
      </c>
      <c r="N70" s="3">
        <v>0</v>
      </c>
      <c r="O70" s="3">
        <v>1.3169000000000002</v>
      </c>
      <c r="P70" s="3">
        <v>12.006900000000002</v>
      </c>
      <c r="R70">
        <v>3</v>
      </c>
    </row>
    <row r="71" spans="1:18" x14ac:dyDescent="0.25">
      <c r="A71" t="s">
        <v>374</v>
      </c>
      <c r="B71" t="s">
        <v>388</v>
      </c>
      <c r="C71" t="s">
        <v>1</v>
      </c>
      <c r="D71" t="s">
        <v>0</v>
      </c>
      <c r="E71">
        <v>32996</v>
      </c>
      <c r="F71" t="s">
        <v>293</v>
      </c>
      <c r="G71" t="s">
        <v>295</v>
      </c>
      <c r="H71" s="3">
        <v>0.91</v>
      </c>
      <c r="I71" s="3">
        <v>0</v>
      </c>
      <c r="J71" s="3">
        <v>0</v>
      </c>
      <c r="K71" s="3">
        <v>16.47</v>
      </c>
      <c r="L71" s="3">
        <v>0</v>
      </c>
      <c r="M71" s="3">
        <v>0</v>
      </c>
      <c r="N71" s="3">
        <v>0</v>
      </c>
      <c r="O71" s="3">
        <v>2.1410999999999998</v>
      </c>
      <c r="P71" s="3">
        <v>19.521099999999997</v>
      </c>
      <c r="R71">
        <v>3</v>
      </c>
    </row>
    <row r="72" spans="1:18" x14ac:dyDescent="0.25">
      <c r="A72" t="s">
        <v>374</v>
      </c>
      <c r="B72" t="s">
        <v>387</v>
      </c>
      <c r="C72" t="s">
        <v>1</v>
      </c>
      <c r="D72" t="s">
        <v>0</v>
      </c>
      <c r="E72">
        <v>26745</v>
      </c>
      <c r="F72" t="s">
        <v>310</v>
      </c>
      <c r="G72" t="s">
        <v>312</v>
      </c>
      <c r="H72" s="3">
        <v>0.86</v>
      </c>
      <c r="I72" s="3">
        <v>0</v>
      </c>
      <c r="J72" s="3">
        <v>0</v>
      </c>
      <c r="K72" s="3">
        <v>15.76</v>
      </c>
      <c r="L72" s="3">
        <v>0</v>
      </c>
      <c r="M72" s="3">
        <v>0</v>
      </c>
      <c r="N72" s="3">
        <v>0</v>
      </c>
      <c r="O72" s="3">
        <v>2.0488</v>
      </c>
      <c r="P72" s="3">
        <v>18.668800000000001</v>
      </c>
      <c r="R72">
        <v>3</v>
      </c>
    </row>
    <row r="73" spans="1:18" x14ac:dyDescent="0.25">
      <c r="A73" t="s">
        <v>374</v>
      </c>
      <c r="B73" t="s">
        <v>386</v>
      </c>
      <c r="C73" t="s">
        <v>1</v>
      </c>
      <c r="D73" t="s">
        <v>0</v>
      </c>
      <c r="E73">
        <v>26197</v>
      </c>
      <c r="F73" t="s">
        <v>310</v>
      </c>
      <c r="G73" t="s">
        <v>312</v>
      </c>
      <c r="H73" s="3">
        <v>0.86</v>
      </c>
      <c r="I73" s="3">
        <v>0</v>
      </c>
      <c r="J73" s="3">
        <v>0</v>
      </c>
      <c r="K73" s="3">
        <v>15.61</v>
      </c>
      <c r="L73" s="3">
        <v>0</v>
      </c>
      <c r="M73" s="3">
        <v>0</v>
      </c>
      <c r="N73" s="3">
        <v>0</v>
      </c>
      <c r="O73" s="3">
        <v>2.0293000000000001</v>
      </c>
      <c r="P73" s="3">
        <v>18.499299999999998</v>
      </c>
      <c r="R73">
        <v>3</v>
      </c>
    </row>
    <row r="74" spans="1:18" x14ac:dyDescent="0.25">
      <c r="A74" t="s">
        <v>374</v>
      </c>
      <c r="B74" t="s">
        <v>385</v>
      </c>
      <c r="C74" t="s">
        <v>1</v>
      </c>
      <c r="D74" t="s">
        <v>0</v>
      </c>
      <c r="E74">
        <v>79767</v>
      </c>
      <c r="F74" t="s">
        <v>310</v>
      </c>
      <c r="G74" t="s">
        <v>312</v>
      </c>
      <c r="H74" s="3">
        <v>0.75</v>
      </c>
      <c r="I74" s="3">
        <v>0</v>
      </c>
      <c r="J74" s="3">
        <v>0</v>
      </c>
      <c r="K74" s="3">
        <v>13.06</v>
      </c>
      <c r="L74" s="3">
        <v>0</v>
      </c>
      <c r="M74" s="3">
        <v>0</v>
      </c>
      <c r="N74" s="3">
        <v>0</v>
      </c>
      <c r="O74" s="3">
        <v>1.6978000000000002</v>
      </c>
      <c r="P74" s="3">
        <v>15.507800000000001</v>
      </c>
      <c r="R74">
        <v>3</v>
      </c>
    </row>
    <row r="75" spans="1:18" x14ac:dyDescent="0.25">
      <c r="A75" t="s">
        <v>374</v>
      </c>
      <c r="B75" t="s">
        <v>383</v>
      </c>
      <c r="C75" t="s">
        <v>1</v>
      </c>
      <c r="D75" t="s">
        <v>0</v>
      </c>
      <c r="E75">
        <v>22</v>
      </c>
      <c r="F75" t="s">
        <v>382</v>
      </c>
      <c r="G75" t="s">
        <v>384</v>
      </c>
      <c r="H75" s="3">
        <v>0</v>
      </c>
      <c r="I75" s="3">
        <v>0</v>
      </c>
      <c r="J75" s="3">
        <v>0</v>
      </c>
      <c r="K75" s="3">
        <v>220.36</v>
      </c>
      <c r="L75" s="3">
        <v>0</v>
      </c>
      <c r="M75" s="3">
        <v>0</v>
      </c>
      <c r="N75" s="3">
        <v>0</v>
      </c>
      <c r="O75" s="3">
        <v>28.646800000000002</v>
      </c>
      <c r="P75" s="3">
        <v>249.00680000000003</v>
      </c>
      <c r="R75">
        <v>3</v>
      </c>
    </row>
    <row r="76" spans="1:18" x14ac:dyDescent="0.25">
      <c r="A76" t="s">
        <v>374</v>
      </c>
      <c r="B76" t="s">
        <v>380</v>
      </c>
      <c r="C76" t="s">
        <v>1</v>
      </c>
      <c r="D76" t="s">
        <v>0</v>
      </c>
      <c r="E76">
        <v>460497</v>
      </c>
      <c r="F76" t="s">
        <v>379</v>
      </c>
      <c r="G76" t="s">
        <v>381</v>
      </c>
      <c r="H76" s="3">
        <v>1</v>
      </c>
      <c r="I76" s="3">
        <v>0</v>
      </c>
      <c r="J76" s="3">
        <v>0</v>
      </c>
      <c r="K76" s="3">
        <v>17.21</v>
      </c>
      <c r="L76" s="3">
        <v>0</v>
      </c>
      <c r="M76" s="3">
        <v>0</v>
      </c>
      <c r="N76" s="3">
        <v>0</v>
      </c>
      <c r="O76" s="3">
        <v>2.2373000000000003</v>
      </c>
      <c r="P76" s="3">
        <v>20.447300000000002</v>
      </c>
      <c r="R76">
        <v>3</v>
      </c>
    </row>
    <row r="77" spans="1:18" x14ac:dyDescent="0.25">
      <c r="A77" t="s">
        <v>362</v>
      </c>
      <c r="B77" t="s">
        <v>373</v>
      </c>
      <c r="C77" t="s">
        <v>1</v>
      </c>
      <c r="D77" t="s">
        <v>0</v>
      </c>
      <c r="E77">
        <v>22707</v>
      </c>
      <c r="F77" t="s">
        <v>308</v>
      </c>
      <c r="G77" t="s">
        <v>309</v>
      </c>
      <c r="H77" s="3">
        <v>0.72</v>
      </c>
      <c r="I77" s="3">
        <v>0</v>
      </c>
      <c r="J77" s="3">
        <v>0</v>
      </c>
      <c r="K77" s="3">
        <v>12.42</v>
      </c>
      <c r="L77" s="3">
        <v>0</v>
      </c>
      <c r="M77" s="3">
        <v>0</v>
      </c>
      <c r="N77" s="3">
        <v>0</v>
      </c>
      <c r="O77" s="3">
        <v>1.6146</v>
      </c>
      <c r="P77" s="3">
        <v>14.7546</v>
      </c>
      <c r="R77">
        <v>3</v>
      </c>
    </row>
    <row r="78" spans="1:18" x14ac:dyDescent="0.25">
      <c r="A78" t="s">
        <v>362</v>
      </c>
      <c r="B78" t="s">
        <v>372</v>
      </c>
      <c r="C78" t="s">
        <v>1</v>
      </c>
      <c r="D78" t="s">
        <v>0</v>
      </c>
      <c r="E78">
        <v>1612</v>
      </c>
      <c r="F78" t="s">
        <v>352</v>
      </c>
      <c r="G78" t="s">
        <v>354</v>
      </c>
      <c r="H78" s="3">
        <v>0.3</v>
      </c>
      <c r="I78" s="3">
        <v>0</v>
      </c>
      <c r="J78" s="3">
        <v>0</v>
      </c>
      <c r="K78" s="3">
        <v>5.19</v>
      </c>
      <c r="L78" s="3">
        <v>0</v>
      </c>
      <c r="M78" s="3">
        <v>0</v>
      </c>
      <c r="N78" s="3">
        <v>0</v>
      </c>
      <c r="O78" s="3">
        <v>0.67470000000000008</v>
      </c>
      <c r="P78" s="3">
        <v>6.1646999999999998</v>
      </c>
      <c r="R78">
        <v>3</v>
      </c>
    </row>
    <row r="79" spans="1:18" x14ac:dyDescent="0.25">
      <c r="A79" t="s">
        <v>362</v>
      </c>
      <c r="B79" t="s">
        <v>371</v>
      </c>
      <c r="C79" t="s">
        <v>1</v>
      </c>
      <c r="D79" t="s">
        <v>0</v>
      </c>
      <c r="E79">
        <v>20284</v>
      </c>
      <c r="F79" t="s">
        <v>308</v>
      </c>
      <c r="G79" t="s">
        <v>309</v>
      </c>
      <c r="H79" s="3">
        <v>0.33</v>
      </c>
      <c r="I79" s="3">
        <v>0</v>
      </c>
      <c r="J79" s="3">
        <v>0</v>
      </c>
      <c r="K79" s="3">
        <v>5.91</v>
      </c>
      <c r="L79" s="3">
        <v>0</v>
      </c>
      <c r="M79" s="3">
        <v>0</v>
      </c>
      <c r="N79" s="3">
        <v>0</v>
      </c>
      <c r="O79" s="3">
        <v>0.76830000000000009</v>
      </c>
      <c r="P79" s="3">
        <v>7.0083000000000002</v>
      </c>
      <c r="R79">
        <v>3</v>
      </c>
    </row>
    <row r="80" spans="1:18" x14ac:dyDescent="0.25">
      <c r="A80" t="s">
        <v>362</v>
      </c>
      <c r="B80" t="s">
        <v>370</v>
      </c>
      <c r="C80" t="s">
        <v>1</v>
      </c>
      <c r="D80" t="s">
        <v>0</v>
      </c>
      <c r="E80">
        <v>29669</v>
      </c>
      <c r="F80" t="s">
        <v>293</v>
      </c>
      <c r="G80" t="s">
        <v>295</v>
      </c>
      <c r="H80" s="3">
        <v>0.72</v>
      </c>
      <c r="I80" s="3">
        <v>0</v>
      </c>
      <c r="J80" s="3">
        <v>0</v>
      </c>
      <c r="K80" s="3">
        <v>13.08</v>
      </c>
      <c r="L80" s="3">
        <v>0</v>
      </c>
      <c r="M80" s="3">
        <v>0</v>
      </c>
      <c r="N80" s="3">
        <v>0</v>
      </c>
      <c r="O80" s="3">
        <v>1.7004000000000001</v>
      </c>
      <c r="P80" s="3">
        <v>15.500400000000001</v>
      </c>
      <c r="R80">
        <v>3</v>
      </c>
    </row>
    <row r="81" spans="1:18" x14ac:dyDescent="0.25">
      <c r="A81" t="s">
        <v>362</v>
      </c>
      <c r="B81" t="s">
        <v>368</v>
      </c>
      <c r="C81" t="s">
        <v>1</v>
      </c>
      <c r="D81" t="s">
        <v>0</v>
      </c>
      <c r="E81">
        <v>63581</v>
      </c>
      <c r="F81" t="s">
        <v>367</v>
      </c>
      <c r="G81" t="s">
        <v>369</v>
      </c>
      <c r="H81" s="3">
        <v>0.61</v>
      </c>
      <c r="I81" s="3">
        <v>0</v>
      </c>
      <c r="J81" s="3">
        <v>0</v>
      </c>
      <c r="K81" s="3">
        <v>10.53</v>
      </c>
      <c r="L81" s="3">
        <v>0</v>
      </c>
      <c r="M81" s="3">
        <v>0</v>
      </c>
      <c r="N81" s="3">
        <v>0</v>
      </c>
      <c r="O81" s="3">
        <v>1.3689</v>
      </c>
      <c r="P81" s="3">
        <v>12.508899999999999</v>
      </c>
      <c r="R81">
        <v>3</v>
      </c>
    </row>
    <row r="82" spans="1:18" x14ac:dyDescent="0.25">
      <c r="A82" t="s">
        <v>362</v>
      </c>
      <c r="B82" t="s">
        <v>366</v>
      </c>
      <c r="C82" t="s">
        <v>1</v>
      </c>
      <c r="D82" t="s">
        <v>0</v>
      </c>
      <c r="E82">
        <v>553328</v>
      </c>
      <c r="F82" t="s">
        <v>333</v>
      </c>
      <c r="G82" t="s">
        <v>335</v>
      </c>
      <c r="H82" s="3">
        <v>0</v>
      </c>
      <c r="I82" s="3">
        <v>0</v>
      </c>
      <c r="J82" s="3">
        <v>0</v>
      </c>
      <c r="K82" s="3">
        <v>9.32</v>
      </c>
      <c r="L82" s="3">
        <v>0</v>
      </c>
      <c r="M82" s="3">
        <v>0</v>
      </c>
      <c r="N82" s="3">
        <v>0</v>
      </c>
      <c r="O82" s="3">
        <v>1.2116</v>
      </c>
      <c r="P82" s="3">
        <v>10.531600000000001</v>
      </c>
      <c r="R82">
        <v>3</v>
      </c>
    </row>
    <row r="83" spans="1:18" x14ac:dyDescent="0.25">
      <c r="A83" t="s">
        <v>362</v>
      </c>
      <c r="B83" t="s">
        <v>365</v>
      </c>
      <c r="C83" t="s">
        <v>1</v>
      </c>
      <c r="D83" t="s">
        <v>0</v>
      </c>
      <c r="E83">
        <v>29046</v>
      </c>
      <c r="F83" t="s">
        <v>293</v>
      </c>
      <c r="G83" t="s">
        <v>295</v>
      </c>
      <c r="H83" s="3">
        <v>1.32</v>
      </c>
      <c r="I83" s="3">
        <v>0</v>
      </c>
      <c r="J83" s="3">
        <v>0</v>
      </c>
      <c r="K83" s="3">
        <v>25.88</v>
      </c>
      <c r="L83" s="3">
        <v>0</v>
      </c>
      <c r="M83" s="3">
        <v>0</v>
      </c>
      <c r="N83" s="3">
        <v>0</v>
      </c>
      <c r="O83" s="3">
        <v>3.3643999999999998</v>
      </c>
      <c r="P83" s="3">
        <v>30.564399999999999</v>
      </c>
      <c r="R83">
        <v>3</v>
      </c>
    </row>
    <row r="84" spans="1:18" x14ac:dyDescent="0.25">
      <c r="A84" t="s">
        <v>362</v>
      </c>
      <c r="B84" t="s">
        <v>365</v>
      </c>
      <c r="C84" t="s">
        <v>1</v>
      </c>
      <c r="D84" t="s">
        <v>0</v>
      </c>
      <c r="E84">
        <v>3958</v>
      </c>
      <c r="F84" t="s">
        <v>357</v>
      </c>
      <c r="G84" t="s">
        <v>358</v>
      </c>
      <c r="H84" s="3">
        <v>0</v>
      </c>
      <c r="I84" s="3">
        <v>0</v>
      </c>
      <c r="J84" s="3">
        <v>0</v>
      </c>
      <c r="K84" s="3">
        <v>20.58</v>
      </c>
      <c r="L84" s="3">
        <v>0</v>
      </c>
      <c r="M84" s="3">
        <v>0</v>
      </c>
      <c r="N84" s="3">
        <v>0</v>
      </c>
      <c r="O84" s="3">
        <v>2.6753999999999998</v>
      </c>
      <c r="P84" s="3">
        <v>23.255399999999998</v>
      </c>
      <c r="R84">
        <v>3</v>
      </c>
    </row>
    <row r="85" spans="1:18" x14ac:dyDescent="0.25">
      <c r="A85" t="s">
        <v>362</v>
      </c>
      <c r="B85" t="s">
        <v>361</v>
      </c>
      <c r="C85" t="s">
        <v>1</v>
      </c>
      <c r="D85" t="s">
        <v>0</v>
      </c>
      <c r="E85">
        <v>141</v>
      </c>
      <c r="F85" t="s">
        <v>363</v>
      </c>
      <c r="G85" t="s">
        <v>364</v>
      </c>
      <c r="H85" s="3">
        <v>0</v>
      </c>
      <c r="I85" s="3">
        <v>0</v>
      </c>
      <c r="J85" s="3">
        <v>0</v>
      </c>
      <c r="K85" s="3">
        <v>397.19</v>
      </c>
      <c r="L85" s="3">
        <v>0</v>
      </c>
      <c r="M85" s="3">
        <v>0</v>
      </c>
      <c r="N85" s="3">
        <v>0</v>
      </c>
      <c r="O85" s="3">
        <v>51.634700000000002</v>
      </c>
      <c r="P85" s="3">
        <v>448.82470000000001</v>
      </c>
      <c r="R85">
        <v>3</v>
      </c>
    </row>
    <row r="86" spans="1:18" x14ac:dyDescent="0.25">
      <c r="A86" t="s">
        <v>341</v>
      </c>
      <c r="B86" t="s">
        <v>361</v>
      </c>
      <c r="C86" t="s">
        <v>1</v>
      </c>
      <c r="D86" t="s">
        <v>0</v>
      </c>
      <c r="E86">
        <v>25698</v>
      </c>
      <c r="F86" t="s">
        <v>293</v>
      </c>
      <c r="G86" t="s">
        <v>295</v>
      </c>
      <c r="H86" s="3">
        <v>1.46</v>
      </c>
      <c r="I86" s="3">
        <v>0</v>
      </c>
      <c r="J86" s="3">
        <v>0</v>
      </c>
      <c r="K86" s="3">
        <v>16.850000000000001</v>
      </c>
      <c r="L86" s="3">
        <v>0</v>
      </c>
      <c r="M86" s="3">
        <v>0</v>
      </c>
      <c r="N86" s="3">
        <v>0</v>
      </c>
      <c r="O86" s="3">
        <v>2.1905000000000001</v>
      </c>
      <c r="P86" s="3">
        <v>20.500500000000002</v>
      </c>
      <c r="R86">
        <v>3</v>
      </c>
    </row>
    <row r="87" spans="1:18" x14ac:dyDescent="0.25">
      <c r="A87" t="s">
        <v>341</v>
      </c>
      <c r="B87" t="s">
        <v>355</v>
      </c>
      <c r="C87" t="s">
        <v>1</v>
      </c>
      <c r="D87" t="s">
        <v>0</v>
      </c>
      <c r="E87">
        <v>5018159</v>
      </c>
      <c r="F87" t="s">
        <v>359</v>
      </c>
      <c r="G87" t="s">
        <v>360</v>
      </c>
      <c r="H87" s="3">
        <v>0</v>
      </c>
      <c r="I87" s="3">
        <v>0</v>
      </c>
      <c r="J87" s="3">
        <v>0</v>
      </c>
      <c r="K87" s="3">
        <v>48.68</v>
      </c>
      <c r="L87" s="3">
        <v>0</v>
      </c>
      <c r="M87" s="3">
        <v>0</v>
      </c>
      <c r="N87" s="3">
        <v>0</v>
      </c>
      <c r="O87" s="3">
        <v>6.3284000000000002</v>
      </c>
      <c r="P87" s="3">
        <v>55.008400000000002</v>
      </c>
      <c r="R87">
        <v>3</v>
      </c>
    </row>
    <row r="88" spans="1:18" x14ac:dyDescent="0.25">
      <c r="A88" t="s">
        <v>341</v>
      </c>
      <c r="B88" t="s">
        <v>355</v>
      </c>
      <c r="C88" t="s">
        <v>1</v>
      </c>
      <c r="D88" t="s">
        <v>0</v>
      </c>
      <c r="E88">
        <v>3765</v>
      </c>
      <c r="F88" t="s">
        <v>357</v>
      </c>
      <c r="G88" t="s">
        <v>358</v>
      </c>
      <c r="H88" s="3">
        <v>0</v>
      </c>
      <c r="I88" s="3">
        <v>0</v>
      </c>
      <c r="J88" s="3">
        <v>0</v>
      </c>
      <c r="K88" s="3">
        <v>5.31</v>
      </c>
      <c r="L88" s="3">
        <v>0</v>
      </c>
      <c r="M88" s="3">
        <v>0</v>
      </c>
      <c r="N88" s="3">
        <v>0</v>
      </c>
      <c r="O88" s="3">
        <v>0.69030000000000002</v>
      </c>
      <c r="P88" s="3">
        <v>6.0002999999999993</v>
      </c>
      <c r="R88">
        <v>3</v>
      </c>
    </row>
    <row r="89" spans="1:18" x14ac:dyDescent="0.25">
      <c r="A89" t="s">
        <v>341</v>
      </c>
      <c r="B89" t="s">
        <v>356</v>
      </c>
      <c r="C89" t="s">
        <v>1</v>
      </c>
      <c r="D89" t="s">
        <v>0</v>
      </c>
      <c r="E89">
        <v>500070</v>
      </c>
      <c r="F89" t="s">
        <v>299</v>
      </c>
      <c r="G89" t="s">
        <v>301</v>
      </c>
      <c r="H89" s="3">
        <v>0.66</v>
      </c>
      <c r="I89" s="3">
        <v>0</v>
      </c>
      <c r="J89" s="3">
        <v>0</v>
      </c>
      <c r="K89" s="3">
        <v>8.27</v>
      </c>
      <c r="L89" s="3">
        <v>0</v>
      </c>
      <c r="M89" s="3">
        <v>0</v>
      </c>
      <c r="N89" s="3">
        <v>0</v>
      </c>
      <c r="O89" s="3">
        <v>1.0750999999999999</v>
      </c>
      <c r="P89" s="3">
        <v>10.005099999999999</v>
      </c>
      <c r="R89">
        <v>3</v>
      </c>
    </row>
    <row r="90" spans="1:18" x14ac:dyDescent="0.25">
      <c r="A90" t="s">
        <v>341</v>
      </c>
      <c r="B90" t="s">
        <v>355</v>
      </c>
      <c r="C90" t="s">
        <v>1</v>
      </c>
      <c r="D90" t="s">
        <v>0</v>
      </c>
      <c r="E90">
        <v>21580</v>
      </c>
      <c r="F90" t="s">
        <v>337</v>
      </c>
      <c r="G90" t="s">
        <v>338</v>
      </c>
      <c r="H90" s="3">
        <v>1.23</v>
      </c>
      <c r="I90" s="3">
        <v>0</v>
      </c>
      <c r="J90" s="3">
        <v>0</v>
      </c>
      <c r="K90" s="3">
        <v>14.85</v>
      </c>
      <c r="L90" s="3">
        <v>0</v>
      </c>
      <c r="M90" s="3">
        <v>0</v>
      </c>
      <c r="N90" s="3">
        <v>0</v>
      </c>
      <c r="O90" s="3">
        <v>1.9305000000000001</v>
      </c>
      <c r="P90" s="3">
        <v>18.010499999999997</v>
      </c>
      <c r="R90">
        <v>3</v>
      </c>
    </row>
    <row r="91" spans="1:18" x14ac:dyDescent="0.25">
      <c r="A91" t="s">
        <v>341</v>
      </c>
      <c r="B91" t="s">
        <v>353</v>
      </c>
      <c r="C91" t="s">
        <v>1</v>
      </c>
      <c r="D91" t="s">
        <v>0</v>
      </c>
      <c r="E91">
        <v>408</v>
      </c>
      <c r="F91" t="s">
        <v>352</v>
      </c>
      <c r="G91" t="s">
        <v>354</v>
      </c>
      <c r="H91" s="3">
        <v>0.3</v>
      </c>
      <c r="I91" s="3">
        <v>0</v>
      </c>
      <c r="J91" s="3">
        <v>0</v>
      </c>
      <c r="K91" s="3">
        <v>3.62</v>
      </c>
      <c r="L91" s="3">
        <v>0</v>
      </c>
      <c r="M91" s="3">
        <v>0</v>
      </c>
      <c r="N91" s="3">
        <v>0</v>
      </c>
      <c r="O91" s="3">
        <v>0.47060000000000002</v>
      </c>
      <c r="P91" s="3">
        <v>4.3906000000000001</v>
      </c>
      <c r="R91">
        <v>3</v>
      </c>
    </row>
    <row r="92" spans="1:18" x14ac:dyDescent="0.25">
      <c r="A92" t="s">
        <v>341</v>
      </c>
      <c r="B92" t="s">
        <v>350</v>
      </c>
      <c r="C92" t="s">
        <v>1</v>
      </c>
      <c r="D92" t="s">
        <v>0</v>
      </c>
      <c r="E92">
        <v>41</v>
      </c>
      <c r="F92" t="s">
        <v>349</v>
      </c>
      <c r="G92" t="s">
        <v>351</v>
      </c>
      <c r="H92" s="3">
        <v>1.21</v>
      </c>
      <c r="I92" s="3">
        <v>0</v>
      </c>
      <c r="J92" s="3">
        <v>0</v>
      </c>
      <c r="K92" s="3">
        <v>14.86</v>
      </c>
      <c r="L92" s="3">
        <v>0</v>
      </c>
      <c r="M92" s="3">
        <v>0</v>
      </c>
      <c r="N92" s="3">
        <v>0</v>
      </c>
      <c r="O92" s="3">
        <v>1.9318</v>
      </c>
      <c r="P92" s="3">
        <v>18.001799999999999</v>
      </c>
      <c r="R92">
        <v>3</v>
      </c>
    </row>
    <row r="93" spans="1:18" x14ac:dyDescent="0.25">
      <c r="A93" t="s">
        <v>341</v>
      </c>
      <c r="B93" t="s">
        <v>343</v>
      </c>
      <c r="C93" t="s">
        <v>1</v>
      </c>
      <c r="D93" t="s">
        <v>0</v>
      </c>
      <c r="E93">
        <v>15208</v>
      </c>
      <c r="F93" t="s">
        <v>347</v>
      </c>
      <c r="G93" t="s">
        <v>348</v>
      </c>
      <c r="H93" s="3">
        <v>0</v>
      </c>
      <c r="I93" s="3">
        <v>0</v>
      </c>
      <c r="J93" s="3">
        <v>0</v>
      </c>
      <c r="K93" s="3">
        <v>40.369999999999997</v>
      </c>
      <c r="L93" s="3">
        <v>0</v>
      </c>
      <c r="M93" s="3">
        <v>0</v>
      </c>
      <c r="N93" s="3">
        <v>0</v>
      </c>
      <c r="O93" s="3">
        <v>5.2481</v>
      </c>
      <c r="P93" s="3">
        <v>45.618099999999998</v>
      </c>
      <c r="R93">
        <v>3</v>
      </c>
    </row>
    <row r="94" spans="1:18" x14ac:dyDescent="0.25">
      <c r="A94" t="s">
        <v>341</v>
      </c>
      <c r="B94" t="s">
        <v>343</v>
      </c>
      <c r="C94" t="s">
        <v>1</v>
      </c>
      <c r="D94" t="s">
        <v>0</v>
      </c>
      <c r="E94">
        <v>96</v>
      </c>
      <c r="F94" t="s">
        <v>345</v>
      </c>
      <c r="G94" t="s">
        <v>346</v>
      </c>
      <c r="H94" s="3">
        <v>0</v>
      </c>
      <c r="I94" s="3">
        <v>0</v>
      </c>
      <c r="J94" s="3">
        <v>0</v>
      </c>
      <c r="K94" s="3">
        <v>12.5</v>
      </c>
      <c r="L94" s="3">
        <v>0</v>
      </c>
      <c r="M94" s="3">
        <v>0</v>
      </c>
      <c r="N94" s="3">
        <v>0</v>
      </c>
      <c r="O94" s="3">
        <v>1.625</v>
      </c>
      <c r="P94" s="3">
        <v>14.125</v>
      </c>
      <c r="R94">
        <v>3</v>
      </c>
    </row>
    <row r="95" spans="1:18" x14ac:dyDescent="0.25">
      <c r="A95" t="s">
        <v>341</v>
      </c>
      <c r="B95" t="s">
        <v>343</v>
      </c>
      <c r="C95" t="s">
        <v>1</v>
      </c>
      <c r="D95" t="s">
        <v>0</v>
      </c>
      <c r="E95">
        <v>2606374</v>
      </c>
      <c r="F95" t="s">
        <v>342</v>
      </c>
      <c r="G95" t="s">
        <v>344</v>
      </c>
      <c r="H95" s="3">
        <v>0</v>
      </c>
      <c r="I95" s="3">
        <v>0</v>
      </c>
      <c r="J95" s="3">
        <v>0</v>
      </c>
      <c r="K95" s="3">
        <v>6.62</v>
      </c>
      <c r="L95" s="3">
        <v>0</v>
      </c>
      <c r="M95" s="3">
        <v>0</v>
      </c>
      <c r="N95" s="3">
        <v>0</v>
      </c>
      <c r="O95" s="3">
        <v>0.86060000000000003</v>
      </c>
      <c r="P95" s="3">
        <v>7.4805999999999999</v>
      </c>
      <c r="R95">
        <v>3</v>
      </c>
    </row>
    <row r="96" spans="1:18" x14ac:dyDescent="0.25">
      <c r="A96" t="s">
        <v>326</v>
      </c>
      <c r="B96" t="s">
        <v>340</v>
      </c>
      <c r="C96" t="s">
        <v>1</v>
      </c>
      <c r="D96" t="s">
        <v>0</v>
      </c>
      <c r="E96">
        <v>21050913</v>
      </c>
      <c r="F96" t="s">
        <v>333</v>
      </c>
      <c r="G96" t="s">
        <v>335</v>
      </c>
      <c r="H96" s="3">
        <v>0</v>
      </c>
      <c r="I96" s="3">
        <v>0</v>
      </c>
      <c r="J96" s="3">
        <v>0</v>
      </c>
      <c r="K96" s="3">
        <v>14.13</v>
      </c>
      <c r="L96" s="3">
        <v>0</v>
      </c>
      <c r="M96" s="3">
        <v>0</v>
      </c>
      <c r="N96" s="3">
        <v>0</v>
      </c>
      <c r="O96" s="3">
        <v>1.8369000000000002</v>
      </c>
      <c r="P96" s="3">
        <v>15.966900000000001</v>
      </c>
      <c r="R96">
        <v>3</v>
      </c>
    </row>
    <row r="97" spans="1:18" x14ac:dyDescent="0.25">
      <c r="A97" t="s">
        <v>326</v>
      </c>
      <c r="B97" t="s">
        <v>321</v>
      </c>
      <c r="C97" t="s">
        <v>1</v>
      </c>
      <c r="D97" t="s">
        <v>0</v>
      </c>
      <c r="E97">
        <v>108869</v>
      </c>
      <c r="F97" t="s">
        <v>333</v>
      </c>
      <c r="G97" t="s">
        <v>335</v>
      </c>
      <c r="H97" s="3">
        <v>0</v>
      </c>
      <c r="I97" s="3">
        <v>0</v>
      </c>
      <c r="J97" s="3">
        <v>0</v>
      </c>
      <c r="K97" s="3">
        <v>16.11</v>
      </c>
      <c r="L97" s="3">
        <v>0</v>
      </c>
      <c r="M97" s="3">
        <v>0</v>
      </c>
      <c r="N97" s="3">
        <v>0</v>
      </c>
      <c r="O97" s="3">
        <v>2.0943000000000001</v>
      </c>
      <c r="P97" s="3">
        <v>18.2043</v>
      </c>
      <c r="R97">
        <v>3</v>
      </c>
    </row>
    <row r="98" spans="1:18" x14ac:dyDescent="0.25">
      <c r="A98" t="s">
        <v>326</v>
      </c>
      <c r="B98" t="s">
        <v>334</v>
      </c>
      <c r="C98" t="s">
        <v>1</v>
      </c>
      <c r="D98" t="s">
        <v>0</v>
      </c>
      <c r="E98">
        <v>310330</v>
      </c>
      <c r="F98" t="s">
        <v>333</v>
      </c>
      <c r="G98" t="s">
        <v>335</v>
      </c>
      <c r="H98" s="3">
        <v>0</v>
      </c>
      <c r="I98" s="3">
        <v>0</v>
      </c>
      <c r="J98" s="3">
        <v>0</v>
      </c>
      <c r="K98" s="3">
        <v>4.42</v>
      </c>
      <c r="L98" s="3">
        <v>0</v>
      </c>
      <c r="M98" s="3">
        <v>0</v>
      </c>
      <c r="N98" s="3">
        <v>0</v>
      </c>
      <c r="O98" s="3">
        <v>0.5746</v>
      </c>
      <c r="P98" s="3">
        <v>4.9946000000000002</v>
      </c>
      <c r="R98">
        <v>3</v>
      </c>
    </row>
    <row r="99" spans="1:18" x14ac:dyDescent="0.25">
      <c r="A99" t="s">
        <v>326</v>
      </c>
      <c r="B99" t="s">
        <v>340</v>
      </c>
      <c r="C99" t="s">
        <v>1</v>
      </c>
      <c r="D99" t="s">
        <v>0</v>
      </c>
      <c r="E99">
        <v>266723</v>
      </c>
      <c r="F99" t="s">
        <v>333</v>
      </c>
      <c r="G99" t="s">
        <v>335</v>
      </c>
      <c r="H99" s="3">
        <v>0</v>
      </c>
      <c r="I99" s="3">
        <v>0</v>
      </c>
      <c r="J99" s="3">
        <v>0</v>
      </c>
      <c r="K99" s="3">
        <v>29.53</v>
      </c>
      <c r="L99" s="3">
        <v>0</v>
      </c>
      <c r="M99" s="3">
        <v>0</v>
      </c>
      <c r="N99" s="3">
        <v>0</v>
      </c>
      <c r="O99" s="3">
        <v>3.8389000000000002</v>
      </c>
      <c r="P99" s="3">
        <v>33.368900000000004</v>
      </c>
      <c r="R99">
        <v>3</v>
      </c>
    </row>
    <row r="100" spans="1:18" x14ac:dyDescent="0.25">
      <c r="A100" t="s">
        <v>326</v>
      </c>
      <c r="B100" t="s">
        <v>339</v>
      </c>
      <c r="C100" t="s">
        <v>1</v>
      </c>
      <c r="D100" t="s">
        <v>0</v>
      </c>
      <c r="E100">
        <v>38546</v>
      </c>
      <c r="F100" t="s">
        <v>331</v>
      </c>
      <c r="G100" t="s">
        <v>332</v>
      </c>
      <c r="H100" s="3">
        <v>0.38</v>
      </c>
      <c r="I100" s="3">
        <v>0</v>
      </c>
      <c r="J100" s="3">
        <v>0</v>
      </c>
      <c r="K100" s="3">
        <v>4.0999999999999996</v>
      </c>
      <c r="L100" s="3">
        <v>0</v>
      </c>
      <c r="M100" s="3">
        <v>0</v>
      </c>
      <c r="N100" s="3">
        <v>0</v>
      </c>
      <c r="O100" s="3">
        <v>0.53299999999999992</v>
      </c>
      <c r="P100" s="3">
        <v>5.0129999999999999</v>
      </c>
      <c r="R100">
        <v>3</v>
      </c>
    </row>
    <row r="101" spans="1:18" x14ac:dyDescent="0.25">
      <c r="A101" t="s">
        <v>326</v>
      </c>
      <c r="B101" t="s">
        <v>334</v>
      </c>
      <c r="C101" t="s">
        <v>1</v>
      </c>
      <c r="D101" t="s">
        <v>0</v>
      </c>
      <c r="E101">
        <v>15863</v>
      </c>
      <c r="F101" t="s">
        <v>337</v>
      </c>
      <c r="G101" t="s">
        <v>338</v>
      </c>
      <c r="H101" s="3">
        <v>0.9</v>
      </c>
      <c r="I101" s="3">
        <v>0</v>
      </c>
      <c r="J101" s="3">
        <v>0</v>
      </c>
      <c r="K101" s="3">
        <v>9.94</v>
      </c>
      <c r="L101" s="3">
        <v>0</v>
      </c>
      <c r="M101" s="3">
        <v>0</v>
      </c>
      <c r="N101" s="3">
        <v>0</v>
      </c>
      <c r="O101" s="3">
        <v>1.2922</v>
      </c>
      <c r="P101" s="3">
        <v>12.132199999999999</v>
      </c>
      <c r="R101">
        <v>3</v>
      </c>
    </row>
    <row r="102" spans="1:18" x14ac:dyDescent="0.25">
      <c r="A102" t="s">
        <v>326</v>
      </c>
      <c r="B102" t="s">
        <v>336</v>
      </c>
      <c r="C102" t="s">
        <v>1</v>
      </c>
      <c r="D102" t="s">
        <v>0</v>
      </c>
      <c r="E102">
        <v>22949</v>
      </c>
      <c r="F102" t="s">
        <v>293</v>
      </c>
      <c r="G102" t="s">
        <v>295</v>
      </c>
      <c r="H102" s="3">
        <v>0.62</v>
      </c>
      <c r="I102" s="3">
        <v>0</v>
      </c>
      <c r="J102" s="3">
        <v>0</v>
      </c>
      <c r="K102" s="3">
        <v>7.16</v>
      </c>
      <c r="L102" s="3">
        <v>0</v>
      </c>
      <c r="M102" s="3">
        <v>0</v>
      </c>
      <c r="N102" s="3">
        <v>0</v>
      </c>
      <c r="O102" s="3">
        <v>0.93080000000000007</v>
      </c>
      <c r="P102" s="3">
        <v>8.7108000000000008</v>
      </c>
      <c r="R102">
        <v>3</v>
      </c>
    </row>
    <row r="103" spans="1:18" x14ac:dyDescent="0.25">
      <c r="A103" t="s">
        <v>326</v>
      </c>
      <c r="B103" t="s">
        <v>334</v>
      </c>
      <c r="C103" t="s">
        <v>1</v>
      </c>
      <c r="D103" t="s">
        <v>0</v>
      </c>
      <c r="E103">
        <v>509433</v>
      </c>
      <c r="F103" t="s">
        <v>333</v>
      </c>
      <c r="G103" t="s">
        <v>335</v>
      </c>
      <c r="H103" s="3">
        <v>0</v>
      </c>
      <c r="I103" s="3">
        <v>0</v>
      </c>
      <c r="J103" s="3">
        <v>0</v>
      </c>
      <c r="K103" s="3">
        <v>225.57</v>
      </c>
      <c r="L103" s="3">
        <v>0</v>
      </c>
      <c r="M103" s="3">
        <v>0</v>
      </c>
      <c r="N103" s="3">
        <v>0</v>
      </c>
      <c r="O103" s="3">
        <v>29.324100000000001</v>
      </c>
      <c r="P103" s="3">
        <v>254.89409999999998</v>
      </c>
      <c r="R103">
        <v>3</v>
      </c>
    </row>
    <row r="104" spans="1:18" x14ac:dyDescent="0.25">
      <c r="A104" t="s">
        <v>326</v>
      </c>
      <c r="B104" t="s">
        <v>321</v>
      </c>
      <c r="C104" t="s">
        <v>1</v>
      </c>
      <c r="D104" t="s">
        <v>0</v>
      </c>
      <c r="E104">
        <v>37332</v>
      </c>
      <c r="F104" t="s">
        <v>331</v>
      </c>
      <c r="G104" t="s">
        <v>332</v>
      </c>
      <c r="H104" s="3">
        <v>1.37</v>
      </c>
      <c r="I104" s="3">
        <v>0</v>
      </c>
      <c r="J104" s="3">
        <v>0</v>
      </c>
      <c r="K104" s="3">
        <v>14.28</v>
      </c>
      <c r="L104" s="3">
        <v>0</v>
      </c>
      <c r="M104" s="3">
        <v>0</v>
      </c>
      <c r="N104" s="3">
        <v>0</v>
      </c>
      <c r="O104" s="3">
        <v>1.8564000000000001</v>
      </c>
      <c r="P104" s="3">
        <v>17.506399999999999</v>
      </c>
      <c r="R104">
        <v>3</v>
      </c>
    </row>
    <row r="105" spans="1:18" x14ac:dyDescent="0.25">
      <c r="A105" t="s">
        <v>326</v>
      </c>
      <c r="B105" t="s">
        <v>325</v>
      </c>
      <c r="C105" t="s">
        <v>1</v>
      </c>
      <c r="D105" t="s">
        <v>0</v>
      </c>
      <c r="E105">
        <v>450713</v>
      </c>
      <c r="F105" t="s">
        <v>156</v>
      </c>
      <c r="G105" t="s">
        <v>330</v>
      </c>
      <c r="H105" s="3">
        <v>0.35</v>
      </c>
      <c r="I105" s="3">
        <v>0</v>
      </c>
      <c r="J105" s="3">
        <v>0</v>
      </c>
      <c r="K105" s="3">
        <v>4.12</v>
      </c>
      <c r="L105" s="3">
        <v>0</v>
      </c>
      <c r="M105" s="3">
        <v>0</v>
      </c>
      <c r="N105" s="3">
        <v>0</v>
      </c>
      <c r="O105" s="3">
        <v>0.53560000000000008</v>
      </c>
      <c r="P105" s="3">
        <v>5.0055999999999994</v>
      </c>
      <c r="R105">
        <v>3</v>
      </c>
    </row>
    <row r="106" spans="1:18" x14ac:dyDescent="0.25">
      <c r="A106" t="s">
        <v>326</v>
      </c>
      <c r="B106" t="s">
        <v>329</v>
      </c>
      <c r="C106" t="s">
        <v>1</v>
      </c>
      <c r="D106" t="s">
        <v>0</v>
      </c>
      <c r="E106">
        <v>611087</v>
      </c>
      <c r="F106" t="s">
        <v>299</v>
      </c>
      <c r="G106" t="s">
        <v>301</v>
      </c>
      <c r="H106" s="3">
        <v>0.86</v>
      </c>
      <c r="I106" s="3">
        <v>0</v>
      </c>
      <c r="J106" s="3">
        <v>0</v>
      </c>
      <c r="K106" s="3">
        <v>10.31</v>
      </c>
      <c r="L106" s="3">
        <v>0</v>
      </c>
      <c r="M106" s="3">
        <v>0</v>
      </c>
      <c r="N106" s="3">
        <v>0</v>
      </c>
      <c r="O106" s="3">
        <v>1.3403</v>
      </c>
      <c r="P106" s="3">
        <v>12.510300000000001</v>
      </c>
      <c r="R106">
        <v>3</v>
      </c>
    </row>
    <row r="107" spans="1:18" x14ac:dyDescent="0.25">
      <c r="A107" t="s">
        <v>326</v>
      </c>
      <c r="B107" t="s">
        <v>328</v>
      </c>
      <c r="C107" t="s">
        <v>1</v>
      </c>
      <c r="D107" t="s">
        <v>0</v>
      </c>
      <c r="E107">
        <v>499733</v>
      </c>
      <c r="F107" t="s">
        <v>299</v>
      </c>
      <c r="G107" t="s">
        <v>301</v>
      </c>
      <c r="H107" s="3">
        <v>0.66</v>
      </c>
      <c r="I107" s="3">
        <v>0</v>
      </c>
      <c r="J107" s="3">
        <v>0</v>
      </c>
      <c r="K107" s="3">
        <v>8.27</v>
      </c>
      <c r="L107" s="3">
        <v>0</v>
      </c>
      <c r="M107" s="3">
        <v>0</v>
      </c>
      <c r="N107" s="3">
        <v>0</v>
      </c>
      <c r="O107" s="3">
        <v>1.0750999999999999</v>
      </c>
      <c r="P107" s="3">
        <v>10.005099999999999</v>
      </c>
      <c r="R107">
        <v>3</v>
      </c>
    </row>
    <row r="108" spans="1:18" x14ac:dyDescent="0.25">
      <c r="A108" t="s">
        <v>326</v>
      </c>
      <c r="B108" t="s">
        <v>327</v>
      </c>
      <c r="C108" t="s">
        <v>1</v>
      </c>
      <c r="D108" t="s">
        <v>0</v>
      </c>
      <c r="E108">
        <v>23758</v>
      </c>
      <c r="F108" t="s">
        <v>293</v>
      </c>
      <c r="G108" t="s">
        <v>295</v>
      </c>
      <c r="H108" s="3">
        <v>1.85</v>
      </c>
      <c r="I108" s="3">
        <v>0</v>
      </c>
      <c r="J108" s="3">
        <v>0</v>
      </c>
      <c r="K108" s="3">
        <v>20.53</v>
      </c>
      <c r="L108" s="3">
        <v>0</v>
      </c>
      <c r="M108" s="3">
        <v>0</v>
      </c>
      <c r="N108" s="3">
        <v>0</v>
      </c>
      <c r="O108" s="3">
        <v>2.6689000000000003</v>
      </c>
      <c r="P108" s="3">
        <v>25.048900000000003</v>
      </c>
      <c r="R108">
        <v>3</v>
      </c>
    </row>
    <row r="109" spans="1:18" x14ac:dyDescent="0.25">
      <c r="A109" t="s">
        <v>326</v>
      </c>
      <c r="B109" t="s">
        <v>325</v>
      </c>
      <c r="C109" t="s">
        <v>1</v>
      </c>
      <c r="D109" t="s">
        <v>0</v>
      </c>
      <c r="E109">
        <v>24438</v>
      </c>
      <c r="F109" t="s">
        <v>293</v>
      </c>
      <c r="G109" t="s">
        <v>295</v>
      </c>
      <c r="H109" s="3">
        <v>1.78</v>
      </c>
      <c r="I109" s="3">
        <v>0</v>
      </c>
      <c r="J109" s="3">
        <v>0</v>
      </c>
      <c r="K109" s="3">
        <v>20.55</v>
      </c>
      <c r="L109" s="3">
        <v>0</v>
      </c>
      <c r="M109" s="3">
        <v>0</v>
      </c>
      <c r="N109" s="3">
        <v>0</v>
      </c>
      <c r="O109" s="3">
        <v>2.6715</v>
      </c>
      <c r="P109" s="3">
        <v>25.0015</v>
      </c>
      <c r="R109">
        <v>3</v>
      </c>
    </row>
    <row r="110" spans="1:18" x14ac:dyDescent="0.25">
      <c r="A110" t="s">
        <v>326</v>
      </c>
      <c r="B110" t="s">
        <v>324</v>
      </c>
      <c r="C110" t="s">
        <v>1</v>
      </c>
      <c r="D110" t="s">
        <v>0</v>
      </c>
      <c r="E110">
        <v>25051</v>
      </c>
      <c r="F110" t="s">
        <v>293</v>
      </c>
      <c r="G110" t="s">
        <v>295</v>
      </c>
      <c r="H110" s="3">
        <v>1.31</v>
      </c>
      <c r="I110" s="3">
        <v>0</v>
      </c>
      <c r="J110" s="3">
        <v>0</v>
      </c>
      <c r="K110" s="3">
        <v>15.45</v>
      </c>
      <c r="L110" s="3">
        <v>0</v>
      </c>
      <c r="M110" s="3">
        <v>0</v>
      </c>
      <c r="N110" s="3">
        <v>0</v>
      </c>
      <c r="O110" s="3">
        <v>2.0085000000000002</v>
      </c>
      <c r="P110" s="3">
        <v>18.7685</v>
      </c>
      <c r="R110">
        <v>3</v>
      </c>
    </row>
    <row r="111" spans="1:18" x14ac:dyDescent="0.25">
      <c r="A111" t="s">
        <v>96</v>
      </c>
      <c r="B111" t="s">
        <v>316</v>
      </c>
      <c r="C111" t="s">
        <v>1</v>
      </c>
      <c r="D111" t="s">
        <v>0</v>
      </c>
      <c r="E111">
        <v>11595</v>
      </c>
      <c r="F111" t="s">
        <v>293</v>
      </c>
      <c r="G111" t="s">
        <v>295</v>
      </c>
      <c r="H111" s="3">
        <v>1.77</v>
      </c>
      <c r="I111" s="3">
        <v>0</v>
      </c>
      <c r="J111" s="3">
        <v>0</v>
      </c>
      <c r="K111" s="3">
        <v>18.79</v>
      </c>
      <c r="L111" s="3">
        <v>0</v>
      </c>
      <c r="M111" s="3">
        <v>0</v>
      </c>
      <c r="N111" s="3">
        <v>0</v>
      </c>
      <c r="O111" s="3">
        <v>2.4426999999999999</v>
      </c>
      <c r="P111" s="3">
        <v>23</v>
      </c>
      <c r="R111">
        <v>3</v>
      </c>
    </row>
    <row r="112" spans="1:18" x14ac:dyDescent="0.25">
      <c r="A112" t="s">
        <v>96</v>
      </c>
      <c r="B112" t="s">
        <v>314</v>
      </c>
      <c r="C112" t="s">
        <v>1</v>
      </c>
      <c r="D112" t="s">
        <v>0</v>
      </c>
      <c r="E112">
        <v>8259</v>
      </c>
      <c r="F112" t="s">
        <v>313</v>
      </c>
      <c r="G112" t="s">
        <v>315</v>
      </c>
      <c r="H112" s="3">
        <v>0</v>
      </c>
      <c r="I112" s="3">
        <v>0</v>
      </c>
      <c r="J112" s="3">
        <v>0</v>
      </c>
      <c r="K112" s="3">
        <v>22.13</v>
      </c>
      <c r="L112" s="3">
        <v>0</v>
      </c>
      <c r="M112" s="3">
        <v>0</v>
      </c>
      <c r="N112" s="3">
        <v>0</v>
      </c>
      <c r="O112" s="3">
        <v>2.8769</v>
      </c>
      <c r="P112" s="3">
        <v>25.006899999999998</v>
      </c>
      <c r="R112">
        <v>3</v>
      </c>
    </row>
    <row r="113" spans="1:18" x14ac:dyDescent="0.25">
      <c r="A113" t="s">
        <v>96</v>
      </c>
      <c r="B113" t="s">
        <v>311</v>
      </c>
      <c r="C113" t="s">
        <v>1</v>
      </c>
      <c r="D113" t="s">
        <v>0</v>
      </c>
      <c r="E113">
        <v>63863</v>
      </c>
      <c r="F113" t="s">
        <v>310</v>
      </c>
      <c r="G113" t="s">
        <v>312</v>
      </c>
      <c r="H113" s="3">
        <v>1.55</v>
      </c>
      <c r="I113" s="3">
        <v>0</v>
      </c>
      <c r="J113" s="3">
        <v>0</v>
      </c>
      <c r="K113" s="3">
        <v>16.510000000000002</v>
      </c>
      <c r="L113" s="3">
        <v>0</v>
      </c>
      <c r="M113" s="3">
        <v>0</v>
      </c>
      <c r="N113" s="3">
        <v>0</v>
      </c>
      <c r="O113" s="3">
        <v>2.1463000000000001</v>
      </c>
      <c r="P113" s="3">
        <v>20.206300000000002</v>
      </c>
      <c r="R113">
        <v>3</v>
      </c>
    </row>
    <row r="114" spans="1:18" x14ac:dyDescent="0.25">
      <c r="A114" t="s">
        <v>96</v>
      </c>
      <c r="B114" t="s">
        <v>306</v>
      </c>
      <c r="C114" t="s">
        <v>1</v>
      </c>
      <c r="D114" t="s">
        <v>0</v>
      </c>
      <c r="E114">
        <v>273084</v>
      </c>
      <c r="F114" t="s">
        <v>308</v>
      </c>
      <c r="G114" t="s">
        <v>309</v>
      </c>
      <c r="H114" s="3">
        <v>1.47</v>
      </c>
      <c r="I114" s="3">
        <v>0</v>
      </c>
      <c r="J114" s="3">
        <v>0</v>
      </c>
      <c r="K114" s="3">
        <v>13.75</v>
      </c>
      <c r="L114" s="3">
        <v>0</v>
      </c>
      <c r="M114" s="3">
        <v>0</v>
      </c>
      <c r="N114" s="3">
        <v>0</v>
      </c>
      <c r="O114" s="3">
        <v>1.7875000000000001</v>
      </c>
      <c r="P114" s="3">
        <v>17.0075</v>
      </c>
      <c r="R114">
        <v>3</v>
      </c>
    </row>
    <row r="115" spans="1:18" x14ac:dyDescent="0.25">
      <c r="A115" t="s">
        <v>96</v>
      </c>
      <c r="B115" t="s">
        <v>306</v>
      </c>
      <c r="C115" t="s">
        <v>1</v>
      </c>
      <c r="D115" t="s">
        <v>0</v>
      </c>
      <c r="E115">
        <v>97</v>
      </c>
      <c r="F115" t="s">
        <v>305</v>
      </c>
      <c r="G115" t="s">
        <v>307</v>
      </c>
      <c r="H115" s="3">
        <v>0</v>
      </c>
      <c r="I115" s="3">
        <v>0</v>
      </c>
      <c r="J115" s="3">
        <v>0</v>
      </c>
      <c r="K115" s="3">
        <v>10</v>
      </c>
      <c r="L115" s="3">
        <v>0</v>
      </c>
      <c r="M115" s="3">
        <v>0</v>
      </c>
      <c r="N115" s="3">
        <v>0</v>
      </c>
      <c r="O115" s="3">
        <v>1.3</v>
      </c>
      <c r="P115" s="3">
        <v>11.3</v>
      </c>
      <c r="R115">
        <v>3</v>
      </c>
    </row>
    <row r="116" spans="1:18" x14ac:dyDescent="0.25">
      <c r="A116" t="s">
        <v>96</v>
      </c>
      <c r="B116" t="s">
        <v>303</v>
      </c>
      <c r="C116" t="s">
        <v>1</v>
      </c>
      <c r="D116" t="s">
        <v>0</v>
      </c>
      <c r="E116">
        <v>25405</v>
      </c>
      <c r="F116" t="s">
        <v>302</v>
      </c>
      <c r="G116" t="s">
        <v>304</v>
      </c>
      <c r="H116" s="3">
        <v>1.36</v>
      </c>
      <c r="I116" s="3">
        <v>0</v>
      </c>
      <c r="J116" s="3">
        <v>0</v>
      </c>
      <c r="K116" s="3">
        <v>13.24</v>
      </c>
      <c r="L116" s="3">
        <v>0</v>
      </c>
      <c r="M116" s="3">
        <v>0</v>
      </c>
      <c r="N116" s="3">
        <v>0</v>
      </c>
      <c r="O116" s="3">
        <v>1.7212000000000001</v>
      </c>
      <c r="P116" s="3">
        <v>16.321200000000001</v>
      </c>
      <c r="R116">
        <v>3</v>
      </c>
    </row>
    <row r="117" spans="1:18" x14ac:dyDescent="0.25">
      <c r="A117" t="s">
        <v>96</v>
      </c>
      <c r="B117" t="s">
        <v>300</v>
      </c>
      <c r="C117" t="s">
        <v>1</v>
      </c>
      <c r="D117" t="s">
        <v>0</v>
      </c>
      <c r="E117">
        <v>496231</v>
      </c>
      <c r="F117" t="s">
        <v>299</v>
      </c>
      <c r="G117" t="s">
        <v>301</v>
      </c>
      <c r="H117" s="3">
        <v>1.61</v>
      </c>
      <c r="I117" s="3">
        <v>0</v>
      </c>
      <c r="J117" s="3">
        <v>0</v>
      </c>
      <c r="K117" s="3">
        <v>8.1199999999999992</v>
      </c>
      <c r="L117" s="3">
        <v>0</v>
      </c>
      <c r="M117" s="3">
        <v>0</v>
      </c>
      <c r="N117" s="3">
        <v>0</v>
      </c>
      <c r="O117" s="3">
        <v>1.0555999999999999</v>
      </c>
      <c r="P117" s="3">
        <v>10.785599999999999</v>
      </c>
      <c r="R117">
        <v>3</v>
      </c>
    </row>
    <row r="118" spans="1:18" x14ac:dyDescent="0.25">
      <c r="A118" t="s">
        <v>96</v>
      </c>
      <c r="B118" t="s">
        <v>296</v>
      </c>
      <c r="C118" t="s">
        <v>1</v>
      </c>
      <c r="D118" t="s">
        <v>0</v>
      </c>
      <c r="E118">
        <v>411</v>
      </c>
      <c r="F118" t="s">
        <v>297</v>
      </c>
      <c r="G118" t="s">
        <v>298</v>
      </c>
      <c r="H118" s="3">
        <v>0</v>
      </c>
      <c r="I118" s="3">
        <v>0</v>
      </c>
      <c r="J118" s="3">
        <v>0</v>
      </c>
      <c r="K118" s="3">
        <v>35</v>
      </c>
      <c r="L118" s="3">
        <v>0</v>
      </c>
      <c r="M118" s="3">
        <v>0</v>
      </c>
      <c r="N118" s="3">
        <v>0</v>
      </c>
      <c r="O118" s="3">
        <v>4.55</v>
      </c>
      <c r="P118" s="3">
        <v>39.549999999999997</v>
      </c>
      <c r="R118">
        <v>3</v>
      </c>
    </row>
    <row r="119" spans="1:18" x14ac:dyDescent="0.25">
      <c r="A119" t="s">
        <v>96</v>
      </c>
      <c r="B119" t="s">
        <v>296</v>
      </c>
      <c r="C119" t="s">
        <v>1</v>
      </c>
      <c r="D119" t="s">
        <v>0</v>
      </c>
      <c r="E119">
        <v>10935</v>
      </c>
      <c r="F119" t="s">
        <v>293</v>
      </c>
      <c r="G119" t="s">
        <v>295</v>
      </c>
      <c r="H119" s="3">
        <v>0.56999999999999995</v>
      </c>
      <c r="I119" s="3">
        <v>0</v>
      </c>
      <c r="J119" s="3">
        <v>0</v>
      </c>
      <c r="K119" s="3">
        <v>8.7100000000000009</v>
      </c>
      <c r="L119" s="3">
        <v>0</v>
      </c>
      <c r="M119" s="3">
        <v>0</v>
      </c>
      <c r="N119" s="3">
        <v>0</v>
      </c>
      <c r="O119" s="3">
        <v>1.1323000000000001</v>
      </c>
      <c r="P119" s="3">
        <v>10.412300000000002</v>
      </c>
      <c r="R119">
        <v>3</v>
      </c>
    </row>
    <row r="120" spans="1:18" x14ac:dyDescent="0.25">
      <c r="A120" t="s">
        <v>96</v>
      </c>
      <c r="B120" t="s">
        <v>294</v>
      </c>
      <c r="C120" t="s">
        <v>1</v>
      </c>
      <c r="D120" t="s">
        <v>0</v>
      </c>
      <c r="E120">
        <v>11086</v>
      </c>
      <c r="F120" t="s">
        <v>293</v>
      </c>
      <c r="G120" t="s">
        <v>295</v>
      </c>
      <c r="H120" s="3">
        <v>0.86</v>
      </c>
      <c r="I120" s="3">
        <v>0</v>
      </c>
      <c r="J120" s="3">
        <v>0</v>
      </c>
      <c r="K120" s="3">
        <v>13.03</v>
      </c>
      <c r="L120" s="3">
        <v>0</v>
      </c>
      <c r="M120" s="3">
        <v>0</v>
      </c>
      <c r="N120" s="3">
        <v>0</v>
      </c>
      <c r="O120" s="3">
        <v>1.6939</v>
      </c>
      <c r="P120" s="3">
        <v>15.583899999999998</v>
      </c>
      <c r="R120">
        <v>3</v>
      </c>
    </row>
    <row r="121" spans="1:18" x14ac:dyDescent="0.25">
      <c r="A121" t="s">
        <v>96</v>
      </c>
      <c r="B121" t="s">
        <v>285</v>
      </c>
      <c r="C121" t="s">
        <v>1</v>
      </c>
      <c r="D121" t="s">
        <v>0</v>
      </c>
      <c r="E121">
        <v>6535</v>
      </c>
      <c r="F121" t="s">
        <v>291</v>
      </c>
      <c r="G121" t="s">
        <v>292</v>
      </c>
      <c r="H121" s="3">
        <v>1.47</v>
      </c>
      <c r="I121" s="3">
        <v>0</v>
      </c>
      <c r="J121" s="3">
        <v>0</v>
      </c>
      <c r="K121" s="3">
        <v>15.09</v>
      </c>
      <c r="L121" s="3">
        <v>0</v>
      </c>
      <c r="M121" s="3">
        <v>0</v>
      </c>
      <c r="N121" s="3">
        <v>0</v>
      </c>
      <c r="O121" s="3">
        <v>1.9617</v>
      </c>
      <c r="P121" s="3">
        <v>18.521699999999999</v>
      </c>
      <c r="R121">
        <v>3</v>
      </c>
    </row>
    <row r="122" spans="1:18" x14ac:dyDescent="0.25">
      <c r="A122" t="s">
        <v>96</v>
      </c>
      <c r="B122" t="s">
        <v>289</v>
      </c>
      <c r="C122" t="s">
        <v>1</v>
      </c>
      <c r="D122" t="s">
        <v>0</v>
      </c>
      <c r="E122">
        <v>88</v>
      </c>
      <c r="F122" t="s">
        <v>288</v>
      </c>
      <c r="G122" t="s">
        <v>290</v>
      </c>
      <c r="H122" s="3">
        <v>0</v>
      </c>
      <c r="I122" s="3">
        <v>0</v>
      </c>
      <c r="J122" s="3">
        <v>0</v>
      </c>
      <c r="K122" s="3">
        <v>168.14</v>
      </c>
      <c r="L122" s="3">
        <v>0</v>
      </c>
      <c r="M122" s="3">
        <v>0</v>
      </c>
      <c r="N122" s="3">
        <v>0</v>
      </c>
      <c r="O122" s="3">
        <v>21.8582</v>
      </c>
      <c r="P122" s="3">
        <v>189.9982</v>
      </c>
      <c r="R122">
        <v>3</v>
      </c>
    </row>
    <row r="123" spans="1:18" x14ac:dyDescent="0.25">
      <c r="A123" t="s">
        <v>94</v>
      </c>
      <c r="H123" s="83">
        <f>SUBTOTAL(109,Tabla1[C. EXENTAS])</f>
        <v>80.939999999999955</v>
      </c>
      <c r="I123" s="83"/>
      <c r="J123" s="83"/>
      <c r="K123" s="83">
        <f>SUBTOTAL(109,Tabla1[C. GRAVADA])</f>
        <v>4020.7900000000004</v>
      </c>
      <c r="L123" s="83"/>
      <c r="M123" s="83"/>
      <c r="N123" s="83"/>
      <c r="O123" s="83">
        <f>SUBTOTAL(109,Tabla1[IVA])</f>
        <v>522.70269999999982</v>
      </c>
      <c r="P123" s="83">
        <f>SUBTOTAL(109,Tabla1[TOTAL C.])</f>
        <v>4624.4300000000012</v>
      </c>
      <c r="Q123" s="82"/>
      <c r="R123">
        <f>SUBTOTAL(109,Tabla1[ANEXO 3])</f>
        <v>357</v>
      </c>
    </row>
  </sheetData>
  <dataConsolidate/>
  <conditionalFormatting sqref="E124:E1048576 E1:E122">
    <cfRule type="duplicateValues" dxfId="51" priority="1"/>
    <cfRule type="duplicateValues" dxfId="50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33"/>
    <col min="2" max="2" width="15.140625" style="33" customWidth="1"/>
    <col min="3" max="3" width="3.85546875" style="33" customWidth="1"/>
    <col min="4" max="4" width="25.85546875" style="34" customWidth="1"/>
    <col min="5" max="5" width="7.85546875" style="33" customWidth="1"/>
    <col min="6" max="16384" width="11.42578125" style="33"/>
  </cols>
  <sheetData>
    <row r="1" spans="2:4" ht="90" customHeight="1" thickBot="1" x14ac:dyDescent="0.3"/>
    <row r="2" spans="2:4" x14ac:dyDescent="0.25">
      <c r="B2" s="35" t="s">
        <v>17</v>
      </c>
      <c r="C2" s="36"/>
      <c r="D2" s="38" t="s">
        <v>467</v>
      </c>
    </row>
    <row r="3" spans="2:4" x14ac:dyDescent="0.25">
      <c r="B3" s="35" t="s">
        <v>2</v>
      </c>
      <c r="C3" s="36"/>
      <c r="D3" s="45"/>
    </row>
    <row r="4" spans="2:4" x14ac:dyDescent="0.25">
      <c r="B4" s="35" t="s">
        <v>3</v>
      </c>
      <c r="C4" s="36"/>
      <c r="D4" s="40" t="s">
        <v>1</v>
      </c>
    </row>
    <row r="5" spans="2:4" x14ac:dyDescent="0.25">
      <c r="B5" s="35" t="s">
        <v>4</v>
      </c>
      <c r="C5" s="36"/>
      <c r="D5" s="40" t="s">
        <v>0</v>
      </c>
    </row>
    <row r="6" spans="2:4" x14ac:dyDescent="0.25">
      <c r="B6" s="37" t="s">
        <v>28</v>
      </c>
      <c r="C6" s="36"/>
      <c r="D6" s="39" t="s">
        <v>286</v>
      </c>
    </row>
    <row r="7" spans="2:4" x14ac:dyDescent="0.25">
      <c r="B7" s="35" t="s">
        <v>27</v>
      </c>
      <c r="C7" s="36"/>
      <c r="D7" s="39" t="s">
        <v>287</v>
      </c>
    </row>
    <row r="8" spans="2:4" x14ac:dyDescent="0.25">
      <c r="B8" s="35" t="s">
        <v>26</v>
      </c>
      <c r="C8" s="36"/>
      <c r="D8" s="46"/>
    </row>
    <row r="9" spans="2:4" x14ac:dyDescent="0.25">
      <c r="B9" s="35" t="s">
        <v>25</v>
      </c>
      <c r="C9" s="36"/>
      <c r="D9" s="41">
        <f>+D8</f>
        <v>0</v>
      </c>
    </row>
    <row r="10" spans="2:4" x14ac:dyDescent="0.25">
      <c r="B10" s="35" t="s">
        <v>24</v>
      </c>
      <c r="C10" s="36"/>
      <c r="D10" s="47" t="s">
        <v>281</v>
      </c>
    </row>
    <row r="11" spans="2:4" x14ac:dyDescent="0.25">
      <c r="B11" s="37" t="s">
        <v>86</v>
      </c>
      <c r="C11" s="36"/>
      <c r="D11" s="42" t="str">
        <f>IFERROR(VLOOKUP(D10,'base de clientes'!A:B,2,0),"No existe")</f>
        <v>UNEX S.A DE C.V.</v>
      </c>
    </row>
    <row r="12" spans="2:4" x14ac:dyDescent="0.25">
      <c r="B12" s="37" t="s">
        <v>88</v>
      </c>
      <c r="C12" s="36"/>
      <c r="D12" s="43">
        <v>0</v>
      </c>
    </row>
    <row r="13" spans="2:4" x14ac:dyDescent="0.25">
      <c r="B13" s="37" t="s">
        <v>87</v>
      </c>
      <c r="C13" s="36"/>
      <c r="D13" s="43">
        <v>0</v>
      </c>
    </row>
    <row r="14" spans="2:4" x14ac:dyDescent="0.25">
      <c r="B14" s="35" t="s">
        <v>23</v>
      </c>
      <c r="C14" s="36"/>
      <c r="D14" s="48">
        <v>0</v>
      </c>
    </row>
    <row r="15" spans="2:4" x14ac:dyDescent="0.25">
      <c r="B15" s="35" t="s">
        <v>22</v>
      </c>
      <c r="C15" s="36"/>
      <c r="D15" s="43">
        <f>+D14*0.13</f>
        <v>0</v>
      </c>
    </row>
    <row r="16" spans="2:4" x14ac:dyDescent="0.25">
      <c r="B16" s="35" t="s">
        <v>21</v>
      </c>
      <c r="C16" s="36"/>
      <c r="D16" s="43">
        <v>0</v>
      </c>
    </row>
    <row r="17" spans="2:4" x14ac:dyDescent="0.25">
      <c r="B17" s="35" t="s">
        <v>20</v>
      </c>
      <c r="C17" s="36"/>
      <c r="D17" s="43">
        <v>0</v>
      </c>
    </row>
    <row r="18" spans="2:4" ht="15" customHeight="1" x14ac:dyDescent="0.25">
      <c r="B18" s="35" t="s">
        <v>89</v>
      </c>
      <c r="C18" s="36"/>
      <c r="D18" s="43">
        <f>+(D12+D13+D14+D15+D16+D17)</f>
        <v>0</v>
      </c>
    </row>
    <row r="19" spans="2:4" ht="15" customHeight="1" x14ac:dyDescent="0.25">
      <c r="B19" s="35" t="s">
        <v>95</v>
      </c>
      <c r="C19" s="36"/>
      <c r="D19" s="81" t="s">
        <v>377</v>
      </c>
    </row>
    <row r="20" spans="2:4" ht="15.75" thickBot="1" x14ac:dyDescent="0.3">
      <c r="B20" s="35" t="s">
        <v>18</v>
      </c>
      <c r="C20" s="36"/>
      <c r="D20" s="44" t="s">
        <v>1</v>
      </c>
    </row>
  </sheetData>
  <conditionalFormatting sqref="D19">
    <cfRule type="containsText" dxfId="38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W13"/>
  <sheetViews>
    <sheetView showGridLines="0" topLeftCell="E2" workbookViewId="0">
      <selection activeCell="Q8" sqref="Q8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2" width="15.140625" style="3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86</v>
      </c>
      <c r="O2" s="3" t="s">
        <v>88</v>
      </c>
      <c r="P2" s="3" t="s">
        <v>87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89</v>
      </c>
      <c r="V2" s="3" t="s">
        <v>95</v>
      </c>
      <c r="W2" t="s">
        <v>18</v>
      </c>
    </row>
    <row r="3" spans="5:23" x14ac:dyDescent="0.25">
      <c r="E3" t="s">
        <v>467</v>
      </c>
      <c r="F3" t="s">
        <v>469</v>
      </c>
      <c r="G3" t="s">
        <v>1</v>
      </c>
      <c r="H3" t="s">
        <v>0</v>
      </c>
      <c r="I3" t="s">
        <v>286</v>
      </c>
      <c r="J3" t="s">
        <v>287</v>
      </c>
      <c r="K3">
        <v>9</v>
      </c>
      <c r="L3">
        <v>9</v>
      </c>
      <c r="M3" t="s">
        <v>281</v>
      </c>
      <c r="N3" t="s">
        <v>282</v>
      </c>
      <c r="O3" s="3">
        <v>0</v>
      </c>
      <c r="P3" s="3">
        <v>0</v>
      </c>
      <c r="Q3" s="3">
        <v>3150</v>
      </c>
      <c r="R3" s="3">
        <v>409.5</v>
      </c>
      <c r="S3" s="3">
        <v>0</v>
      </c>
      <c r="T3" s="3">
        <v>0</v>
      </c>
      <c r="U3" s="3">
        <v>3559.5</v>
      </c>
      <c r="W3" t="s">
        <v>1</v>
      </c>
    </row>
    <row r="4" spans="5:23" x14ac:dyDescent="0.25">
      <c r="E4" t="s">
        <v>467</v>
      </c>
      <c r="F4" t="s">
        <v>468</v>
      </c>
      <c r="G4" t="s">
        <v>1</v>
      </c>
      <c r="H4" t="s">
        <v>0</v>
      </c>
      <c r="I4" t="s">
        <v>286</v>
      </c>
      <c r="J4" t="s">
        <v>287</v>
      </c>
      <c r="K4">
        <v>8</v>
      </c>
      <c r="L4">
        <v>8</v>
      </c>
      <c r="M4" t="s">
        <v>281</v>
      </c>
      <c r="N4" t="s">
        <v>282</v>
      </c>
      <c r="O4" s="3">
        <v>0</v>
      </c>
      <c r="P4" s="3">
        <v>0</v>
      </c>
      <c r="Q4" s="3">
        <v>2160</v>
      </c>
      <c r="R4" s="3">
        <v>280.8</v>
      </c>
      <c r="S4" s="3">
        <v>0</v>
      </c>
      <c r="T4" s="3">
        <v>0</v>
      </c>
      <c r="U4" s="3">
        <v>2440.8000000000002</v>
      </c>
      <c r="W4" t="s">
        <v>1</v>
      </c>
    </row>
    <row r="5" spans="5:23" x14ac:dyDescent="0.25">
      <c r="E5" t="s">
        <v>454</v>
      </c>
      <c r="F5" t="s">
        <v>456</v>
      </c>
      <c r="G5" t="s">
        <v>1</v>
      </c>
      <c r="H5" t="s">
        <v>0</v>
      </c>
      <c r="I5" t="s">
        <v>286</v>
      </c>
      <c r="J5" t="s">
        <v>287</v>
      </c>
      <c r="K5">
        <v>7</v>
      </c>
      <c r="L5">
        <v>7</v>
      </c>
      <c r="M5" t="s">
        <v>281</v>
      </c>
      <c r="N5" t="s">
        <v>282</v>
      </c>
      <c r="O5" s="3">
        <v>0</v>
      </c>
      <c r="P5" s="3">
        <v>0</v>
      </c>
      <c r="Q5" s="3">
        <v>1585.5</v>
      </c>
      <c r="R5" s="3">
        <v>206.11500000000001</v>
      </c>
      <c r="S5" s="3">
        <v>0</v>
      </c>
      <c r="T5" s="3">
        <v>0</v>
      </c>
      <c r="U5" s="3">
        <v>1791.615</v>
      </c>
      <c r="W5" t="s">
        <v>1</v>
      </c>
    </row>
    <row r="6" spans="5:23" x14ac:dyDescent="0.25">
      <c r="E6" t="s">
        <v>454</v>
      </c>
      <c r="F6" t="s">
        <v>455</v>
      </c>
      <c r="G6" t="s">
        <v>1</v>
      </c>
      <c r="H6" t="s">
        <v>0</v>
      </c>
      <c r="I6" t="s">
        <v>286</v>
      </c>
      <c r="J6" t="s">
        <v>287</v>
      </c>
      <c r="K6">
        <v>6</v>
      </c>
      <c r="L6">
        <v>6</v>
      </c>
      <c r="M6" t="s">
        <v>281</v>
      </c>
      <c r="N6" t="s">
        <v>282</v>
      </c>
      <c r="O6" s="3">
        <v>0</v>
      </c>
      <c r="P6" s="3">
        <v>0</v>
      </c>
      <c r="Q6" s="3">
        <v>1020.38</v>
      </c>
      <c r="R6" s="3">
        <v>132.64940000000001</v>
      </c>
      <c r="S6" s="3">
        <v>0</v>
      </c>
      <c r="T6" s="3">
        <v>0</v>
      </c>
      <c r="U6" s="3">
        <v>1153.0293999999999</v>
      </c>
      <c r="W6" t="s">
        <v>1</v>
      </c>
    </row>
    <row r="7" spans="5:23" x14ac:dyDescent="0.25">
      <c r="E7" t="s">
        <v>393</v>
      </c>
      <c r="F7" t="s">
        <v>390</v>
      </c>
      <c r="G7" t="s">
        <v>1</v>
      </c>
      <c r="H7" t="s">
        <v>0</v>
      </c>
      <c r="I7" t="s">
        <v>286</v>
      </c>
      <c r="J7" t="s">
        <v>287</v>
      </c>
      <c r="K7">
        <v>5</v>
      </c>
      <c r="L7">
        <v>5</v>
      </c>
      <c r="M7" t="s">
        <v>391</v>
      </c>
      <c r="N7" t="s">
        <v>392</v>
      </c>
      <c r="O7" s="3">
        <v>0</v>
      </c>
      <c r="P7" s="3">
        <v>0</v>
      </c>
      <c r="Q7" s="3">
        <v>1062.73</v>
      </c>
      <c r="R7" s="3">
        <v>138.1549</v>
      </c>
      <c r="S7" s="3">
        <v>0</v>
      </c>
      <c r="T7" s="3">
        <v>0</v>
      </c>
      <c r="U7" s="3">
        <v>1200.8849</v>
      </c>
      <c r="W7" t="s">
        <v>1</v>
      </c>
    </row>
    <row r="8" spans="5:23" x14ac:dyDescent="0.25">
      <c r="E8" t="s">
        <v>393</v>
      </c>
      <c r="F8" t="s">
        <v>390</v>
      </c>
      <c r="G8" t="s">
        <v>1</v>
      </c>
      <c r="H8" t="s">
        <v>0</v>
      </c>
      <c r="I8" t="s">
        <v>286</v>
      </c>
      <c r="J8" t="s">
        <v>287</v>
      </c>
      <c r="K8">
        <v>4</v>
      </c>
      <c r="L8">
        <v>4</v>
      </c>
      <c r="M8" t="s">
        <v>391</v>
      </c>
      <c r="N8" t="s">
        <v>392</v>
      </c>
      <c r="O8" s="3">
        <v>0</v>
      </c>
      <c r="P8" s="3">
        <v>0</v>
      </c>
      <c r="Q8" s="3">
        <v>815.57</v>
      </c>
      <c r="R8" s="3">
        <v>106.0241</v>
      </c>
      <c r="S8" s="3">
        <v>0</v>
      </c>
      <c r="T8" s="3">
        <v>0</v>
      </c>
      <c r="U8" s="3">
        <v>921.59410000000003</v>
      </c>
      <c r="W8" t="s">
        <v>1</v>
      </c>
    </row>
    <row r="9" spans="5:23" x14ac:dyDescent="0.25">
      <c r="E9" t="s">
        <v>374</v>
      </c>
      <c r="F9" t="s">
        <v>375</v>
      </c>
      <c r="G9" t="s">
        <v>1</v>
      </c>
      <c r="H9" t="s">
        <v>0</v>
      </c>
      <c r="I9" t="s">
        <v>286</v>
      </c>
      <c r="J9" t="s">
        <v>287</v>
      </c>
      <c r="K9">
        <v>3</v>
      </c>
      <c r="L9">
        <v>3</v>
      </c>
      <c r="N9" t="s">
        <v>378</v>
      </c>
      <c r="O9" s="3">
        <v>0</v>
      </c>
      <c r="P9" s="3">
        <v>0</v>
      </c>
      <c r="Q9" s="3">
        <v>500</v>
      </c>
      <c r="R9" s="3">
        <v>65</v>
      </c>
      <c r="S9" s="3">
        <v>0</v>
      </c>
      <c r="T9" s="3">
        <v>0</v>
      </c>
      <c r="U9" s="3">
        <v>565</v>
      </c>
      <c r="V9" s="3" t="s">
        <v>376</v>
      </c>
      <c r="W9" t="s">
        <v>1</v>
      </c>
    </row>
    <row r="10" spans="5:23" x14ac:dyDescent="0.25">
      <c r="E10" t="s">
        <v>326</v>
      </c>
      <c r="F10" t="s">
        <v>321</v>
      </c>
      <c r="G10" t="s">
        <v>1</v>
      </c>
      <c r="H10" t="s">
        <v>0</v>
      </c>
      <c r="I10" t="s">
        <v>286</v>
      </c>
      <c r="J10" t="s">
        <v>287</v>
      </c>
      <c r="K10">
        <v>2</v>
      </c>
      <c r="L10">
        <v>2</v>
      </c>
      <c r="M10" t="s">
        <v>322</v>
      </c>
      <c r="N10" t="s">
        <v>323</v>
      </c>
      <c r="O10" s="3">
        <v>0</v>
      </c>
      <c r="P10" s="3">
        <v>0</v>
      </c>
      <c r="Q10" s="3">
        <v>8394.2000000000007</v>
      </c>
      <c r="R10" s="3">
        <v>1091.2460000000001</v>
      </c>
      <c r="S10" s="3">
        <v>0</v>
      </c>
      <c r="T10" s="3">
        <v>0</v>
      </c>
      <c r="U10" s="3">
        <v>9485.4459999999999</v>
      </c>
      <c r="W10" t="s">
        <v>1</v>
      </c>
    </row>
    <row r="11" spans="5:23" x14ac:dyDescent="0.25">
      <c r="E11" t="s">
        <v>96</v>
      </c>
      <c r="F11" t="s">
        <v>285</v>
      </c>
      <c r="G11" t="s">
        <v>1</v>
      </c>
      <c r="H11" t="s">
        <v>0</v>
      </c>
      <c r="I11" t="s">
        <v>286</v>
      </c>
      <c r="J11" t="s">
        <v>287</v>
      </c>
      <c r="K11">
        <v>1</v>
      </c>
      <c r="L11">
        <v>1</v>
      </c>
      <c r="M11" t="s">
        <v>281</v>
      </c>
      <c r="N11" t="s">
        <v>282</v>
      </c>
      <c r="O11" s="3">
        <v>0</v>
      </c>
      <c r="P11" s="3">
        <v>0</v>
      </c>
      <c r="Q11" s="3">
        <v>130.52000000000001</v>
      </c>
      <c r="R11" s="3">
        <v>16.967600000000001</v>
      </c>
      <c r="S11" s="3">
        <v>0</v>
      </c>
      <c r="T11" s="3">
        <v>0</v>
      </c>
      <c r="U11" s="3">
        <v>147.48760000000001</v>
      </c>
      <c r="W11" t="s">
        <v>1</v>
      </c>
    </row>
    <row r="12" spans="5:23" x14ac:dyDescent="0.25">
      <c r="E12" t="s">
        <v>96</v>
      </c>
      <c r="F12" t="s">
        <v>98</v>
      </c>
      <c r="G12" t="s">
        <v>1</v>
      </c>
      <c r="H12" t="s">
        <v>0</v>
      </c>
      <c r="I12" t="s">
        <v>283</v>
      </c>
      <c r="J12" t="s">
        <v>284</v>
      </c>
      <c r="K12">
        <v>100</v>
      </c>
      <c r="L12">
        <v>100</v>
      </c>
      <c r="M12" t="s">
        <v>281</v>
      </c>
      <c r="N12" t="s">
        <v>282</v>
      </c>
      <c r="O12" s="3">
        <v>0</v>
      </c>
      <c r="P12" s="3">
        <v>0</v>
      </c>
      <c r="Q12" s="3">
        <v>928</v>
      </c>
      <c r="R12" s="3">
        <v>120.64</v>
      </c>
      <c r="S12" s="3">
        <v>0</v>
      </c>
      <c r="T12" s="3">
        <v>0</v>
      </c>
      <c r="U12" s="3">
        <v>1048.6400000000001</v>
      </c>
      <c r="W12" t="s">
        <v>1</v>
      </c>
    </row>
    <row r="13" spans="5:23" x14ac:dyDescent="0.25">
      <c r="E13" t="s">
        <v>94</v>
      </c>
      <c r="O13" s="2"/>
      <c r="P13" s="2"/>
      <c r="Q13" s="31">
        <f>SUBTOTAL(109,Tabla2[V. GRAVADA])</f>
        <v>19746.900000000001</v>
      </c>
      <c r="R13" s="31">
        <f>SUBTOTAL(109,Tabla2[D.FISCAL])</f>
        <v>2567.0970000000002</v>
      </c>
      <c r="S13" s="2"/>
      <c r="T13" s="2"/>
      <c r="U13" s="31">
        <f>SUBTOTAL(109,Tabla2[VENTA TOTAL])</f>
        <v>22313.997000000003</v>
      </c>
      <c r="V13" s="2"/>
      <c r="W13">
        <f>SUBTOTAL(103,Tabla2[ANEXO])</f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3"/>
  <sheetViews>
    <sheetView topLeftCell="A81" workbookViewId="0">
      <selection activeCell="B104" sqref="B10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  <col min="9" max="9" width="11.42578125" style="2"/>
  </cols>
  <sheetData>
    <row r="1" spans="1:8" x14ac:dyDescent="0.25">
      <c r="A1" s="1" t="s">
        <v>69</v>
      </c>
      <c r="B1" t="s">
        <v>68</v>
      </c>
      <c r="C1" s="1" t="s">
        <v>95</v>
      </c>
    </row>
    <row r="2" spans="1:8" x14ac:dyDescent="0.25">
      <c r="A2" s="1" t="s">
        <v>67</v>
      </c>
      <c r="B2" t="s">
        <v>66</v>
      </c>
      <c r="C2" s="1" t="s">
        <v>97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97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97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97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97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97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97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97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97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97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97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97</v>
      </c>
    </row>
    <row r="14" spans="1:8" x14ac:dyDescent="0.25">
      <c r="A14" s="1" t="s">
        <v>43</v>
      </c>
      <c r="B14" t="s">
        <v>42</v>
      </c>
      <c r="C14" s="1" t="s">
        <v>97</v>
      </c>
    </row>
    <row r="15" spans="1:8" x14ac:dyDescent="0.25">
      <c r="A15" s="1" t="s">
        <v>41</v>
      </c>
      <c r="B15" t="s">
        <v>40</v>
      </c>
      <c r="C15" s="1" t="s">
        <v>97</v>
      </c>
    </row>
    <row r="16" spans="1:8" x14ac:dyDescent="0.25">
      <c r="A16" s="1" t="s">
        <v>39</v>
      </c>
      <c r="B16" t="s">
        <v>38</v>
      </c>
      <c r="C16" s="1" t="s">
        <v>97</v>
      </c>
    </row>
    <row r="17" spans="1:3" x14ac:dyDescent="0.25">
      <c r="A17" s="1" t="s">
        <v>37</v>
      </c>
      <c r="B17" t="s">
        <v>36</v>
      </c>
      <c r="C17" s="1" t="s">
        <v>97</v>
      </c>
    </row>
    <row r="18" spans="1:3" x14ac:dyDescent="0.25">
      <c r="A18" s="1" t="s">
        <v>35</v>
      </c>
      <c r="B18" t="s">
        <v>34</v>
      </c>
      <c r="C18" s="1" t="s">
        <v>97</v>
      </c>
    </row>
    <row r="19" spans="1:3" x14ac:dyDescent="0.25">
      <c r="A19" s="1" t="s">
        <v>33</v>
      </c>
      <c r="B19" t="s">
        <v>32</v>
      </c>
      <c r="C19" s="1" t="s">
        <v>97</v>
      </c>
    </row>
    <row r="20" spans="1:3" x14ac:dyDescent="0.25">
      <c r="A20" s="1" t="s">
        <v>31</v>
      </c>
      <c r="B20" t="s">
        <v>30</v>
      </c>
      <c r="C20" s="1" t="s">
        <v>97</v>
      </c>
    </row>
    <row r="21" spans="1:3" x14ac:dyDescent="0.25">
      <c r="A21" s="1" t="s">
        <v>101</v>
      </c>
      <c r="B21" t="s">
        <v>102</v>
      </c>
      <c r="C21" s="1" t="s">
        <v>97</v>
      </c>
    </row>
    <row r="22" spans="1:3" x14ac:dyDescent="0.25">
      <c r="A22" s="1" t="s">
        <v>103</v>
      </c>
      <c r="B22" t="s">
        <v>104</v>
      </c>
      <c r="C22" s="1" t="s">
        <v>97</v>
      </c>
    </row>
    <row r="23" spans="1:3" x14ac:dyDescent="0.25">
      <c r="A23" s="1" t="s">
        <v>105</v>
      </c>
      <c r="B23" t="s">
        <v>106</v>
      </c>
      <c r="C23" s="1" t="s">
        <v>97</v>
      </c>
    </row>
    <row r="24" spans="1:3" x14ac:dyDescent="0.25">
      <c r="A24" s="1" t="s">
        <v>107</v>
      </c>
      <c r="B24" t="s">
        <v>108</v>
      </c>
      <c r="C24" s="1" t="s">
        <v>97</v>
      </c>
    </row>
    <row r="25" spans="1:3" x14ac:dyDescent="0.25">
      <c r="A25" s="1" t="s">
        <v>109</v>
      </c>
      <c r="B25" t="s">
        <v>110</v>
      </c>
      <c r="C25" s="1" t="s">
        <v>97</v>
      </c>
    </row>
    <row r="26" spans="1:3" x14ac:dyDescent="0.25">
      <c r="A26" s="1" t="s">
        <v>111</v>
      </c>
      <c r="B26" t="s">
        <v>112</v>
      </c>
      <c r="C26" s="1" t="s">
        <v>97</v>
      </c>
    </row>
    <row r="27" spans="1:3" x14ac:dyDescent="0.25">
      <c r="A27" s="1" t="s">
        <v>199</v>
      </c>
      <c r="B27" t="s">
        <v>113</v>
      </c>
      <c r="C27" s="1" t="s">
        <v>97</v>
      </c>
    </row>
    <row r="28" spans="1:3" x14ac:dyDescent="0.25">
      <c r="A28" s="1" t="s">
        <v>200</v>
      </c>
      <c r="B28" t="s">
        <v>114</v>
      </c>
      <c r="C28" s="1" t="s">
        <v>97</v>
      </c>
    </row>
    <row r="29" spans="1:3" x14ac:dyDescent="0.25">
      <c r="A29" s="1" t="s">
        <v>115</v>
      </c>
      <c r="B29" t="s">
        <v>116</v>
      </c>
      <c r="C29" s="1" t="s">
        <v>97</v>
      </c>
    </row>
    <row r="30" spans="1:3" x14ac:dyDescent="0.25">
      <c r="A30" s="1" t="s">
        <v>117</v>
      </c>
      <c r="B30" t="s">
        <v>118</v>
      </c>
      <c r="C30" s="1" t="s">
        <v>97</v>
      </c>
    </row>
    <row r="31" spans="1:3" x14ac:dyDescent="0.25">
      <c r="A31" s="1" t="s">
        <v>119</v>
      </c>
      <c r="B31" t="s">
        <v>120</v>
      </c>
      <c r="C31" s="1" t="s">
        <v>97</v>
      </c>
    </row>
    <row r="32" spans="1:3" x14ac:dyDescent="0.25">
      <c r="A32" s="1" t="s">
        <v>121</v>
      </c>
      <c r="B32" t="s">
        <v>122</v>
      </c>
      <c r="C32" s="1" t="s">
        <v>97</v>
      </c>
    </row>
    <row r="33" spans="1:3" x14ac:dyDescent="0.25">
      <c r="A33" s="1" t="s">
        <v>123</v>
      </c>
      <c r="B33" t="s">
        <v>124</v>
      </c>
      <c r="C33" s="1" t="s">
        <v>97</v>
      </c>
    </row>
    <row r="34" spans="1:3" x14ac:dyDescent="0.25">
      <c r="A34" s="1" t="s">
        <v>201</v>
      </c>
      <c r="B34" t="s">
        <v>125</v>
      </c>
      <c r="C34" s="1" t="s">
        <v>97</v>
      </c>
    </row>
    <row r="35" spans="1:3" x14ac:dyDescent="0.25">
      <c r="A35" s="1" t="s">
        <v>126</v>
      </c>
      <c r="B35" t="s">
        <v>127</v>
      </c>
      <c r="C35" s="1" t="s">
        <v>97</v>
      </c>
    </row>
    <row r="36" spans="1:3" x14ac:dyDescent="0.25">
      <c r="A36" s="1" t="s">
        <v>128</v>
      </c>
      <c r="B36" t="s">
        <v>129</v>
      </c>
      <c r="C36" s="1" t="s">
        <v>97</v>
      </c>
    </row>
    <row r="37" spans="1:3" x14ac:dyDescent="0.25">
      <c r="A37" s="1" t="s">
        <v>130</v>
      </c>
      <c r="B37" t="s">
        <v>131</v>
      </c>
      <c r="C37" s="1" t="s">
        <v>97</v>
      </c>
    </row>
    <row r="38" spans="1:3" x14ac:dyDescent="0.25">
      <c r="A38" s="1" t="s">
        <v>132</v>
      </c>
      <c r="B38" t="s">
        <v>133</v>
      </c>
      <c r="C38" s="1" t="s">
        <v>97</v>
      </c>
    </row>
    <row r="39" spans="1:3" x14ac:dyDescent="0.25">
      <c r="A39" s="1" t="s">
        <v>134</v>
      </c>
      <c r="B39" t="s">
        <v>135</v>
      </c>
      <c r="C39" s="1" t="s">
        <v>97</v>
      </c>
    </row>
    <row r="40" spans="1:3" x14ac:dyDescent="0.25">
      <c r="A40" s="1" t="s">
        <v>136</v>
      </c>
      <c r="B40" t="s">
        <v>137</v>
      </c>
      <c r="C40" s="1" t="s">
        <v>97</v>
      </c>
    </row>
    <row r="41" spans="1:3" x14ac:dyDescent="0.25">
      <c r="A41" s="1" t="s">
        <v>138</v>
      </c>
      <c r="B41" t="s">
        <v>139</v>
      </c>
      <c r="C41" s="1" t="s">
        <v>97</v>
      </c>
    </row>
    <row r="42" spans="1:3" x14ac:dyDescent="0.25">
      <c r="A42" s="1" t="s">
        <v>140</v>
      </c>
      <c r="B42" t="s">
        <v>141</v>
      </c>
      <c r="C42" s="1" t="s">
        <v>97</v>
      </c>
    </row>
    <row r="43" spans="1:3" x14ac:dyDescent="0.25">
      <c r="A43" s="1" t="s">
        <v>142</v>
      </c>
      <c r="B43" t="s">
        <v>143</v>
      </c>
      <c r="C43" s="1" t="s">
        <v>97</v>
      </c>
    </row>
    <row r="44" spans="1:3" x14ac:dyDescent="0.25">
      <c r="A44" s="1" t="s">
        <v>144</v>
      </c>
      <c r="B44" t="s">
        <v>145</v>
      </c>
      <c r="C44" s="1" t="s">
        <v>97</v>
      </c>
    </row>
    <row r="45" spans="1:3" x14ac:dyDescent="0.25">
      <c r="A45" s="1" t="s">
        <v>202</v>
      </c>
      <c r="B45" t="s">
        <v>146</v>
      </c>
      <c r="C45" s="1" t="s">
        <v>97</v>
      </c>
    </row>
    <row r="46" spans="1:3" x14ac:dyDescent="0.25">
      <c r="A46" s="1" t="s">
        <v>147</v>
      </c>
      <c r="B46" t="s">
        <v>148</v>
      </c>
      <c r="C46" s="1" t="s">
        <v>97</v>
      </c>
    </row>
    <row r="47" spans="1:3" x14ac:dyDescent="0.25">
      <c r="A47" s="1" t="s">
        <v>149</v>
      </c>
      <c r="B47" t="s">
        <v>150</v>
      </c>
      <c r="C47" s="1" t="s">
        <v>97</v>
      </c>
    </row>
    <row r="48" spans="1:3" x14ac:dyDescent="0.25">
      <c r="A48" s="1" t="s">
        <v>151</v>
      </c>
      <c r="B48" s="1" t="s">
        <v>29</v>
      </c>
      <c r="C48" s="1" t="s">
        <v>97</v>
      </c>
    </row>
    <row r="49" spans="1:3" x14ac:dyDescent="0.25">
      <c r="A49" s="1" t="s">
        <v>152</v>
      </c>
      <c r="B49" t="s">
        <v>153</v>
      </c>
      <c r="C49" s="1" t="s">
        <v>97</v>
      </c>
    </row>
    <row r="50" spans="1:3" x14ac:dyDescent="0.25">
      <c r="A50" s="1" t="s">
        <v>154</v>
      </c>
      <c r="B50" t="s">
        <v>155</v>
      </c>
      <c r="C50" s="1" t="s">
        <v>97</v>
      </c>
    </row>
    <row r="51" spans="1:3" x14ac:dyDescent="0.25">
      <c r="A51" s="1" t="s">
        <v>156</v>
      </c>
      <c r="B51" t="s">
        <v>157</v>
      </c>
      <c r="C51" s="1" t="s">
        <v>97</v>
      </c>
    </row>
    <row r="52" spans="1:3" x14ac:dyDescent="0.25">
      <c r="A52" s="1" t="s">
        <v>158</v>
      </c>
      <c r="B52" t="s">
        <v>159</v>
      </c>
      <c r="C52" s="1" t="s">
        <v>97</v>
      </c>
    </row>
    <row r="53" spans="1:3" x14ac:dyDescent="0.25">
      <c r="A53" s="1" t="s">
        <v>160</v>
      </c>
      <c r="B53" t="s">
        <v>161</v>
      </c>
      <c r="C53" s="1" t="s">
        <v>97</v>
      </c>
    </row>
    <row r="54" spans="1:3" x14ac:dyDescent="0.25">
      <c r="A54" s="1" t="s">
        <v>162</v>
      </c>
      <c r="B54" t="s">
        <v>163</v>
      </c>
      <c r="C54" s="1" t="s">
        <v>97</v>
      </c>
    </row>
    <row r="55" spans="1:3" x14ac:dyDescent="0.25">
      <c r="A55" s="1" t="s">
        <v>164</v>
      </c>
      <c r="B55" t="s">
        <v>165</v>
      </c>
      <c r="C55" s="1" t="s">
        <v>97</v>
      </c>
    </row>
    <row r="56" spans="1:3" x14ac:dyDescent="0.25">
      <c r="A56" s="1" t="s">
        <v>166</v>
      </c>
      <c r="B56" t="s">
        <v>167</v>
      </c>
      <c r="C56" s="1" t="s">
        <v>97</v>
      </c>
    </row>
    <row r="57" spans="1:3" x14ac:dyDescent="0.25">
      <c r="A57" s="1" t="s">
        <v>168</v>
      </c>
      <c r="B57" t="s">
        <v>169</v>
      </c>
      <c r="C57" s="1" t="s">
        <v>97</v>
      </c>
    </row>
    <row r="58" spans="1:3" x14ac:dyDescent="0.25">
      <c r="A58" s="1" t="s">
        <v>170</v>
      </c>
      <c r="B58" t="s">
        <v>171</v>
      </c>
      <c r="C58" s="1" t="s">
        <v>97</v>
      </c>
    </row>
    <row r="59" spans="1:3" x14ac:dyDescent="0.25">
      <c r="A59" s="1" t="s">
        <v>172</v>
      </c>
      <c r="B59" t="s">
        <v>173</v>
      </c>
      <c r="C59" s="1" t="s">
        <v>97</v>
      </c>
    </row>
    <row r="60" spans="1:3" x14ac:dyDescent="0.25">
      <c r="A60" s="1" t="s">
        <v>174</v>
      </c>
      <c r="B60" t="s">
        <v>175</v>
      </c>
      <c r="C60" s="1" t="s">
        <v>97</v>
      </c>
    </row>
    <row r="61" spans="1:3" x14ac:dyDescent="0.25">
      <c r="A61" s="1" t="s">
        <v>203</v>
      </c>
      <c r="B61" t="s">
        <v>204</v>
      </c>
      <c r="C61" s="1" t="s">
        <v>97</v>
      </c>
    </row>
    <row r="62" spans="1:3" x14ac:dyDescent="0.25">
      <c r="A62" s="1" t="s">
        <v>205</v>
      </c>
      <c r="B62" t="s">
        <v>206</v>
      </c>
      <c r="C62" s="1" t="s">
        <v>97</v>
      </c>
    </row>
    <row r="63" spans="1:3" x14ac:dyDescent="0.25">
      <c r="A63" s="1" t="s">
        <v>207</v>
      </c>
      <c r="B63" t="s">
        <v>208</v>
      </c>
      <c r="C63" s="1" t="s">
        <v>97</v>
      </c>
    </row>
    <row r="64" spans="1:3" x14ac:dyDescent="0.25">
      <c r="A64" s="1" t="s">
        <v>209</v>
      </c>
      <c r="B64" t="s">
        <v>210</v>
      </c>
      <c r="C64" s="1" t="s">
        <v>97</v>
      </c>
    </row>
    <row r="65" spans="1:3" x14ac:dyDescent="0.25">
      <c r="A65" s="1" t="s">
        <v>211</v>
      </c>
      <c r="B65" t="s">
        <v>212</v>
      </c>
      <c r="C65" s="1" t="s">
        <v>97</v>
      </c>
    </row>
    <row r="66" spans="1:3" x14ac:dyDescent="0.25">
      <c r="A66" s="1" t="s">
        <v>213</v>
      </c>
      <c r="B66" t="s">
        <v>214</v>
      </c>
      <c r="C66" s="1" t="s">
        <v>97</v>
      </c>
    </row>
    <row r="67" spans="1:3" x14ac:dyDescent="0.25">
      <c r="A67" s="1" t="s">
        <v>215</v>
      </c>
      <c r="B67" t="s">
        <v>216</v>
      </c>
      <c r="C67" s="1" t="s">
        <v>97</v>
      </c>
    </row>
    <row r="68" spans="1:3" x14ac:dyDescent="0.25">
      <c r="A68" s="1" t="s">
        <v>217</v>
      </c>
      <c r="B68" t="s">
        <v>218</v>
      </c>
      <c r="C68" s="1" t="s">
        <v>97</v>
      </c>
    </row>
    <row r="69" spans="1:3" x14ac:dyDescent="0.25">
      <c r="A69" s="1" t="s">
        <v>219</v>
      </c>
      <c r="B69" t="s">
        <v>220</v>
      </c>
      <c r="C69" s="1" t="s">
        <v>97</v>
      </c>
    </row>
    <row r="70" spans="1:3" x14ac:dyDescent="0.25">
      <c r="A70" s="1" t="s">
        <v>221</v>
      </c>
      <c r="B70" t="s">
        <v>222</v>
      </c>
      <c r="C70" s="1" t="s">
        <v>97</v>
      </c>
    </row>
    <row r="71" spans="1:3" x14ac:dyDescent="0.25">
      <c r="A71" s="1" t="s">
        <v>223</v>
      </c>
      <c r="B71" t="s">
        <v>224</v>
      </c>
      <c r="C71" s="1" t="s">
        <v>97</v>
      </c>
    </row>
    <row r="72" spans="1:3" x14ac:dyDescent="0.25">
      <c r="A72" s="1" t="s">
        <v>225</v>
      </c>
      <c r="B72" t="s">
        <v>226</v>
      </c>
      <c r="C72" s="1" t="s">
        <v>97</v>
      </c>
    </row>
    <row r="73" spans="1:3" x14ac:dyDescent="0.25">
      <c r="A73" s="1" t="s">
        <v>227</v>
      </c>
      <c r="B73" t="s">
        <v>228</v>
      </c>
      <c r="C73" s="1" t="s">
        <v>97</v>
      </c>
    </row>
    <row r="74" spans="1:3" x14ac:dyDescent="0.25">
      <c r="A74" s="1" t="s">
        <v>229</v>
      </c>
      <c r="B74" t="s">
        <v>230</v>
      </c>
      <c r="C74" s="1" t="s">
        <v>97</v>
      </c>
    </row>
    <row r="75" spans="1:3" x14ac:dyDescent="0.25">
      <c r="A75" s="1" t="s">
        <v>231</v>
      </c>
      <c r="B75" t="s">
        <v>232</v>
      </c>
      <c r="C75" s="1" t="s">
        <v>97</v>
      </c>
    </row>
    <row r="76" spans="1:3" x14ac:dyDescent="0.25">
      <c r="A76" s="1" t="s">
        <v>233</v>
      </c>
      <c r="B76" t="s">
        <v>234</v>
      </c>
      <c r="C76" s="1" t="s">
        <v>97</v>
      </c>
    </row>
    <row r="77" spans="1:3" x14ac:dyDescent="0.25">
      <c r="A77" s="1" t="s">
        <v>235</v>
      </c>
      <c r="B77" t="s">
        <v>236</v>
      </c>
      <c r="C77" s="1" t="s">
        <v>97</v>
      </c>
    </row>
    <row r="78" spans="1:3" x14ac:dyDescent="0.25">
      <c r="A78" s="1" t="s">
        <v>237</v>
      </c>
      <c r="B78" s="25" t="s">
        <v>238</v>
      </c>
      <c r="C78" s="1" t="s">
        <v>97</v>
      </c>
    </row>
    <row r="79" spans="1:3" x14ac:dyDescent="0.25">
      <c r="A79" s="1" t="s">
        <v>239</v>
      </c>
      <c r="B79" t="s">
        <v>240</v>
      </c>
      <c r="C79" s="1" t="s">
        <v>97</v>
      </c>
    </row>
    <row r="80" spans="1:3" x14ac:dyDescent="0.25">
      <c r="A80" s="1" t="s">
        <v>241</v>
      </c>
      <c r="B80" t="s">
        <v>242</v>
      </c>
      <c r="C80" s="1" t="s">
        <v>97</v>
      </c>
    </row>
    <row r="81" spans="1:3" x14ac:dyDescent="0.25">
      <c r="A81" s="1" t="s">
        <v>243</v>
      </c>
      <c r="B81" t="s">
        <v>244</v>
      </c>
      <c r="C81" s="1" t="s">
        <v>97</v>
      </c>
    </row>
    <row r="82" spans="1:3" x14ac:dyDescent="0.25">
      <c r="A82" s="1" t="s">
        <v>245</v>
      </c>
      <c r="B82" t="s">
        <v>246</v>
      </c>
      <c r="C82" s="1" t="s">
        <v>97</v>
      </c>
    </row>
    <row r="83" spans="1:3" x14ac:dyDescent="0.25">
      <c r="A83" s="1" t="s">
        <v>247</v>
      </c>
      <c r="B83" t="s">
        <v>248</v>
      </c>
      <c r="C83" s="1" t="s">
        <v>97</v>
      </c>
    </row>
    <row r="84" spans="1:3" x14ac:dyDescent="0.25">
      <c r="A84" s="1" t="s">
        <v>249</v>
      </c>
      <c r="B84" t="s">
        <v>250</v>
      </c>
      <c r="C84" s="1" t="s">
        <v>97</v>
      </c>
    </row>
    <row r="85" spans="1:3" x14ac:dyDescent="0.25">
      <c r="A85" s="1" t="s">
        <v>251</v>
      </c>
      <c r="B85" t="s">
        <v>252</v>
      </c>
      <c r="C85" s="1" t="s">
        <v>97</v>
      </c>
    </row>
    <row r="86" spans="1:3" x14ac:dyDescent="0.25">
      <c r="A86" s="1" t="s">
        <v>253</v>
      </c>
      <c r="B86" t="s">
        <v>254</v>
      </c>
      <c r="C86" s="1" t="s">
        <v>97</v>
      </c>
    </row>
    <row r="87" spans="1:3" x14ac:dyDescent="0.25">
      <c r="A87" s="1" t="s">
        <v>255</v>
      </c>
      <c r="B87" t="s">
        <v>256</v>
      </c>
      <c r="C87" s="1" t="s">
        <v>97</v>
      </c>
    </row>
    <row r="88" spans="1:3" x14ac:dyDescent="0.25">
      <c r="A88" s="1" t="s">
        <v>257</v>
      </c>
      <c r="B88" t="s">
        <v>258</v>
      </c>
      <c r="C88" s="1" t="s">
        <v>97</v>
      </c>
    </row>
    <row r="89" spans="1:3" x14ac:dyDescent="0.25">
      <c r="A89" s="1" t="s">
        <v>259</v>
      </c>
      <c r="B89" t="s">
        <v>260</v>
      </c>
      <c r="C89" s="1" t="s">
        <v>97</v>
      </c>
    </row>
    <row r="90" spans="1:3" x14ac:dyDescent="0.25">
      <c r="A90" s="1" t="s">
        <v>261</v>
      </c>
      <c r="B90" t="s">
        <v>262</v>
      </c>
      <c r="C90" s="1" t="s">
        <v>97</v>
      </c>
    </row>
    <row r="91" spans="1:3" x14ac:dyDescent="0.25">
      <c r="A91" s="1" t="s">
        <v>263</v>
      </c>
      <c r="B91" t="s">
        <v>264</v>
      </c>
      <c r="C91" s="1" t="s">
        <v>97</v>
      </c>
    </row>
    <row r="92" spans="1:3" x14ac:dyDescent="0.25">
      <c r="A92" s="1" t="s">
        <v>265</v>
      </c>
      <c r="B92" s="26" t="s">
        <v>266</v>
      </c>
      <c r="C92" s="1" t="s">
        <v>97</v>
      </c>
    </row>
    <row r="93" spans="1:3" x14ac:dyDescent="0.25">
      <c r="A93" s="1" t="s">
        <v>267</v>
      </c>
      <c r="B93" t="s">
        <v>268</v>
      </c>
      <c r="C93" s="1" t="s">
        <v>97</v>
      </c>
    </row>
    <row r="94" spans="1:3" x14ac:dyDescent="0.25">
      <c r="A94" s="1" t="s">
        <v>269</v>
      </c>
      <c r="B94" t="s">
        <v>270</v>
      </c>
      <c r="C94" s="1" t="s">
        <v>97</v>
      </c>
    </row>
    <row r="95" spans="1:3" x14ac:dyDescent="0.25">
      <c r="A95" s="1" t="s">
        <v>271</v>
      </c>
      <c r="B95" t="s">
        <v>272</v>
      </c>
      <c r="C95" s="1" t="s">
        <v>97</v>
      </c>
    </row>
    <row r="96" spans="1:3" x14ac:dyDescent="0.25">
      <c r="A96" s="1" t="s">
        <v>273</v>
      </c>
      <c r="B96" t="s">
        <v>274</v>
      </c>
      <c r="C96" s="1" t="s">
        <v>97</v>
      </c>
    </row>
    <row r="97" spans="1:3" x14ac:dyDescent="0.25">
      <c r="A97" s="1" t="s">
        <v>275</v>
      </c>
      <c r="B97" t="s">
        <v>276</v>
      </c>
      <c r="C97" s="1" t="s">
        <v>97</v>
      </c>
    </row>
    <row r="98" spans="1:3" x14ac:dyDescent="0.25">
      <c r="A98" s="1" t="s">
        <v>277</v>
      </c>
      <c r="B98" t="s">
        <v>278</v>
      </c>
      <c r="C98" s="1" t="s">
        <v>97</v>
      </c>
    </row>
    <row r="99" spans="1:3" x14ac:dyDescent="0.25">
      <c r="A99" s="1" t="s">
        <v>279</v>
      </c>
      <c r="B99" t="s">
        <v>280</v>
      </c>
      <c r="C99" s="1" t="s">
        <v>97</v>
      </c>
    </row>
    <row r="100" spans="1:3" x14ac:dyDescent="0.25">
      <c r="A100" s="1" t="s">
        <v>281</v>
      </c>
      <c r="B100" t="s">
        <v>282</v>
      </c>
      <c r="C100" s="1" t="s">
        <v>97</v>
      </c>
    </row>
    <row r="101" spans="1:3" x14ac:dyDescent="0.25">
      <c r="A101" s="1" t="s">
        <v>322</v>
      </c>
      <c r="B101" t="s">
        <v>323</v>
      </c>
    </row>
    <row r="102" spans="1:3" x14ac:dyDescent="0.25">
      <c r="A102" s="1" t="s">
        <v>376</v>
      </c>
      <c r="B102" t="s">
        <v>378</v>
      </c>
      <c r="C102" s="1" t="s">
        <v>376</v>
      </c>
    </row>
    <row r="103" spans="1:3" x14ac:dyDescent="0.25">
      <c r="A103" s="1" t="s">
        <v>391</v>
      </c>
      <c r="B103" t="s">
        <v>392</v>
      </c>
    </row>
  </sheetData>
  <conditionalFormatting sqref="A1:A101 A103:A1048576">
    <cfRule type="duplicateValues" dxfId="28" priority="1"/>
  </conditionalFormatting>
  <dataValidations count="2">
    <dataValidation allowBlank="1" showInputMessage="1" showErrorMessage="1" errorTitle="Error" error="debe ingresar un nombre que tenga entre 3 y 40 carácteres " promptTitle=" " sqref="B78"/>
    <dataValidation type="textLength" allowBlank="1" showInputMessage="1" showErrorMessage="1" sqref="C1:C1048576 A102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4" customWidth="1"/>
    <col min="5" max="5" width="7.85546875" customWidth="1"/>
  </cols>
  <sheetData>
    <row r="1" spans="2:4" ht="79.5" customHeight="1" thickBot="1" x14ac:dyDescent="0.3"/>
    <row r="2" spans="2:4" x14ac:dyDescent="0.25">
      <c r="B2" s="5" t="s">
        <v>17</v>
      </c>
      <c r="D2" s="10" t="s">
        <v>96</v>
      </c>
    </row>
    <row r="3" spans="2:4" x14ac:dyDescent="0.25">
      <c r="B3" s="5" t="s">
        <v>2</v>
      </c>
      <c r="D3" s="11"/>
    </row>
    <row r="4" spans="2:4" x14ac:dyDescent="0.25">
      <c r="B4" s="5" t="s">
        <v>3</v>
      </c>
      <c r="D4" s="14" t="s">
        <v>1</v>
      </c>
    </row>
    <row r="5" spans="2:4" x14ac:dyDescent="0.25">
      <c r="B5" s="21" t="s">
        <v>4</v>
      </c>
      <c r="D5" s="14" t="s">
        <v>92</v>
      </c>
    </row>
    <row r="6" spans="2:4" x14ac:dyDescent="0.25">
      <c r="B6" s="6" t="s">
        <v>84</v>
      </c>
      <c r="D6" s="14"/>
    </row>
    <row r="7" spans="2:4" x14ac:dyDescent="0.25">
      <c r="B7" s="6" t="s">
        <v>83</v>
      </c>
      <c r="D7" s="14"/>
    </row>
    <row r="8" spans="2:4" x14ac:dyDescent="0.25">
      <c r="B8" s="6" t="s">
        <v>82</v>
      </c>
      <c r="D8" s="15"/>
    </row>
    <row r="9" spans="2:4" x14ac:dyDescent="0.25">
      <c r="B9" s="5" t="s">
        <v>81</v>
      </c>
      <c r="D9" s="16">
        <f>+D8</f>
        <v>0</v>
      </c>
    </row>
    <row r="10" spans="2:4" x14ac:dyDescent="0.25">
      <c r="B10" s="5" t="s">
        <v>82</v>
      </c>
      <c r="D10" s="23">
        <f>+D9</f>
        <v>0</v>
      </c>
    </row>
    <row r="11" spans="2:4" x14ac:dyDescent="0.25">
      <c r="B11" s="5" t="s">
        <v>81</v>
      </c>
      <c r="D11" s="18">
        <f>+D10</f>
        <v>0</v>
      </c>
    </row>
    <row r="12" spans="2:4" x14ac:dyDescent="0.25">
      <c r="B12" s="5" t="s">
        <v>80</v>
      </c>
      <c r="D12" s="18">
        <v>0</v>
      </c>
    </row>
    <row r="13" spans="2:4" x14ac:dyDescent="0.25">
      <c r="B13" s="5" t="s">
        <v>79</v>
      </c>
      <c r="D13" s="8">
        <v>0</v>
      </c>
    </row>
    <row r="14" spans="2:4" x14ac:dyDescent="0.25">
      <c r="B14" s="5" t="s">
        <v>78</v>
      </c>
      <c r="D14" s="17">
        <v>0</v>
      </c>
    </row>
    <row r="15" spans="2:4" x14ac:dyDescent="0.25">
      <c r="B15" s="22" t="s">
        <v>77</v>
      </c>
      <c r="D15" s="17">
        <v>0</v>
      </c>
    </row>
    <row r="16" spans="2:4" x14ac:dyDescent="0.25">
      <c r="B16" s="22" t="s">
        <v>76</v>
      </c>
      <c r="D16" s="13">
        <v>0</v>
      </c>
    </row>
    <row r="17" spans="2:4" x14ac:dyDescent="0.25">
      <c r="B17" s="22" t="s">
        <v>75</v>
      </c>
      <c r="D17" s="8">
        <v>0</v>
      </c>
    </row>
    <row r="18" spans="2:4" x14ac:dyDescent="0.25">
      <c r="B18" s="22" t="s">
        <v>74</v>
      </c>
      <c r="D18" s="8">
        <v>0</v>
      </c>
    </row>
    <row r="19" spans="2:4" x14ac:dyDescent="0.25">
      <c r="B19" s="22" t="s">
        <v>73</v>
      </c>
      <c r="D19" s="8">
        <v>0</v>
      </c>
    </row>
    <row r="20" spans="2:4" x14ac:dyDescent="0.25">
      <c r="B20" s="22" t="s">
        <v>72</v>
      </c>
      <c r="D20" s="8">
        <v>0</v>
      </c>
    </row>
    <row r="21" spans="2:4" x14ac:dyDescent="0.25">
      <c r="B21" s="22" t="s">
        <v>71</v>
      </c>
      <c r="D21" s="8">
        <v>0</v>
      </c>
    </row>
    <row r="22" spans="2:4" x14ac:dyDescent="0.25">
      <c r="B22" s="22" t="s">
        <v>19</v>
      </c>
      <c r="D22" s="19">
        <f>SUM(D13:D21)</f>
        <v>0</v>
      </c>
    </row>
    <row r="23" spans="2:4" ht="15.75" thickBot="1" x14ac:dyDescent="0.3">
      <c r="B23" s="22" t="s">
        <v>18</v>
      </c>
      <c r="D23" s="20" t="s">
        <v>70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4"/>
  <sheetViews>
    <sheetView showGridLines="0" workbookViewId="0">
      <selection activeCell="A4" sqref="A4"/>
    </sheetView>
  </sheetViews>
  <sheetFormatPr baseColWidth="10" defaultRowHeight="15" x14ac:dyDescent="0.25"/>
  <cols>
    <col min="2" max="2" width="11.42578125" style="1"/>
    <col min="3" max="3" width="15.42578125" customWidth="1"/>
    <col min="4" max="4" width="14.28515625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84</v>
      </c>
      <c r="F2" t="s">
        <v>83</v>
      </c>
      <c r="G2" t="s">
        <v>82</v>
      </c>
      <c r="H2" t="s">
        <v>81</v>
      </c>
      <c r="I2" t="s">
        <v>90</v>
      </c>
      <c r="J2" t="s">
        <v>91</v>
      </c>
      <c r="K2" t="s">
        <v>80</v>
      </c>
      <c r="L2" s="3" t="s">
        <v>79</v>
      </c>
      <c r="M2" s="3" t="s">
        <v>78</v>
      </c>
      <c r="N2" s="3" t="s">
        <v>77</v>
      </c>
      <c r="O2" s="3" t="s">
        <v>76</v>
      </c>
      <c r="P2" s="3" t="s">
        <v>75</v>
      </c>
      <c r="Q2" s="3" t="s">
        <v>74</v>
      </c>
      <c r="R2" s="3" t="s">
        <v>73</v>
      </c>
      <c r="S2" s="3" t="s">
        <v>72</v>
      </c>
      <c r="T2" s="3" t="s">
        <v>71</v>
      </c>
      <c r="U2" s="3" t="s">
        <v>19</v>
      </c>
      <c r="V2" t="s">
        <v>18</v>
      </c>
    </row>
    <row r="4" spans="1:22" x14ac:dyDescent="0.25">
      <c r="A4" t="s">
        <v>94</v>
      </c>
      <c r="L4" s="2"/>
      <c r="M4" s="2"/>
      <c r="N4" s="2"/>
      <c r="O4" s="31">
        <f>SUBTOTAL(109,Tabla3[V GRAVADAS])</f>
        <v>0</v>
      </c>
      <c r="P4" s="2"/>
      <c r="Q4" s="2"/>
      <c r="R4" s="31">
        <f>SUBTOTAL(109,Tabla3[EX SERVICE])</f>
        <v>0</v>
      </c>
      <c r="S4" s="2"/>
      <c r="T4" s="2"/>
      <c r="U4" s="31">
        <f>SUBTOTAL(109,Tabla3[TOTAL VENTA])</f>
        <v>0</v>
      </c>
      <c r="V4">
        <f>SUBTOTAL(103,Tabla3[ANEXO])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G637"/>
  <sheetViews>
    <sheetView workbookViewId="0"/>
  </sheetViews>
  <sheetFormatPr baseColWidth="10" defaultRowHeight="15" x14ac:dyDescent="0.25"/>
  <cols>
    <col min="3" max="3" width="11.42578125" style="3"/>
  </cols>
  <sheetData>
    <row r="1" spans="1:7" x14ac:dyDescent="0.25">
      <c r="A1">
        <v>447</v>
      </c>
      <c r="C1" s="1" t="s">
        <v>92</v>
      </c>
      <c r="D1" s="1" t="s">
        <v>99</v>
      </c>
      <c r="E1" s="1" t="s">
        <v>176</v>
      </c>
      <c r="F1" s="1" t="s">
        <v>93</v>
      </c>
      <c r="G1" t="str">
        <f>+C1&amp;F1&amp;D1&amp;F1&amp;E1</f>
        <v>01/12/2021</v>
      </c>
    </row>
    <row r="48" spans="3:3" x14ac:dyDescent="0.25">
      <c r="C48" s="3">
        <v>12119.47</v>
      </c>
    </row>
    <row r="98" spans="3:5" x14ac:dyDescent="0.25">
      <c r="C98" s="3">
        <v>10464.49</v>
      </c>
      <c r="E98" s="31"/>
    </row>
    <row r="148" spans="3:3" x14ac:dyDescent="0.25">
      <c r="C148" s="3">
        <v>10721.05</v>
      </c>
    </row>
    <row r="198" spans="3:3" x14ac:dyDescent="0.25">
      <c r="C198" s="3">
        <v>11024.04</v>
      </c>
    </row>
    <row r="248" spans="3:3" x14ac:dyDescent="0.25">
      <c r="C248" s="3">
        <v>12779.6</v>
      </c>
    </row>
    <row r="298" spans="3:5" x14ac:dyDescent="0.25">
      <c r="C298" s="3">
        <v>15068.38</v>
      </c>
      <c r="E298" s="31"/>
    </row>
    <row r="348" spans="3:3" x14ac:dyDescent="0.25">
      <c r="C348" s="3">
        <v>16239.95</v>
      </c>
    </row>
    <row r="398" spans="3:3" x14ac:dyDescent="0.25">
      <c r="C398" s="3">
        <v>11780.4</v>
      </c>
    </row>
    <row r="448" spans="3:3" x14ac:dyDescent="0.25">
      <c r="C448" s="3">
        <v>11858.96</v>
      </c>
    </row>
    <row r="498" spans="3:3" x14ac:dyDescent="0.25">
      <c r="C498" s="3">
        <v>14383.05</v>
      </c>
    </row>
    <row r="548" spans="3:3" x14ac:dyDescent="0.25">
      <c r="C548" s="3">
        <v>11336.95</v>
      </c>
    </row>
    <row r="598" spans="3:3" x14ac:dyDescent="0.25">
      <c r="C598" s="3">
        <v>7937.18</v>
      </c>
    </row>
    <row r="635" spans="2:4" x14ac:dyDescent="0.25">
      <c r="C635" s="3">
        <v>7277.81</v>
      </c>
    </row>
    <row r="637" spans="2:4" x14ac:dyDescent="0.25">
      <c r="B637">
        <f>SUM(B1:B636)</f>
        <v>0</v>
      </c>
      <c r="C637">
        <f>SUM(C1:C636)</f>
        <v>152991.32999999999</v>
      </c>
      <c r="D637">
        <f>+B637-C637</f>
        <v>-152991.32999999999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A1:J4"/>
  <sheetViews>
    <sheetView zoomScaleNormal="100" workbookViewId="0">
      <selection activeCell="B2" sqref="B2:J3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80"/>
    <col min="8" max="9" width="13.28515625" style="80" customWidth="1"/>
    <col min="10" max="10" width="11.42578125" style="1"/>
  </cols>
  <sheetData>
    <row r="1" spans="1:10" x14ac:dyDescent="0.25">
      <c r="A1" t="s">
        <v>17</v>
      </c>
      <c r="B1" s="1" t="s">
        <v>69</v>
      </c>
      <c r="C1" s="1" t="s">
        <v>2</v>
      </c>
      <c r="D1" s="1" t="s">
        <v>193</v>
      </c>
      <c r="E1" s="1" t="s">
        <v>83</v>
      </c>
      <c r="F1" s="1" t="s">
        <v>194</v>
      </c>
      <c r="G1" s="80" t="s">
        <v>195</v>
      </c>
      <c r="H1" s="80" t="s">
        <v>196</v>
      </c>
      <c r="I1" s="80" t="s">
        <v>95</v>
      </c>
      <c r="J1" s="1" t="s">
        <v>18</v>
      </c>
    </row>
    <row r="2" spans="1:10" x14ac:dyDescent="0.25">
      <c r="A2" t="s">
        <v>96</v>
      </c>
      <c r="B2" s="1" t="s">
        <v>281</v>
      </c>
      <c r="C2" s="1" t="s">
        <v>317</v>
      </c>
      <c r="D2" s="1" t="s">
        <v>197</v>
      </c>
      <c r="E2" s="1" t="s">
        <v>318</v>
      </c>
      <c r="F2" s="1" t="s">
        <v>319</v>
      </c>
      <c r="G2" s="80">
        <v>928</v>
      </c>
      <c r="H2" s="80">
        <v>9.2799999999999994</v>
      </c>
      <c r="J2" s="1" t="s">
        <v>198</v>
      </c>
    </row>
    <row r="3" spans="1:10" x14ac:dyDescent="0.25">
      <c r="A3" t="s">
        <v>96</v>
      </c>
      <c r="B3" s="1" t="s">
        <v>281</v>
      </c>
      <c r="C3" s="1" t="s">
        <v>285</v>
      </c>
      <c r="D3" s="1" t="s">
        <v>197</v>
      </c>
      <c r="E3" s="1" t="s">
        <v>318</v>
      </c>
      <c r="F3" s="1" t="s">
        <v>320</v>
      </c>
      <c r="G3" s="80">
        <v>130.52000000000001</v>
      </c>
      <c r="H3" s="80">
        <v>1.31</v>
      </c>
      <c r="J3" s="1" t="s">
        <v>198</v>
      </c>
    </row>
    <row r="4" spans="1:10" x14ac:dyDescent="0.25">
      <c r="A4" t="s">
        <v>94</v>
      </c>
      <c r="B4"/>
      <c r="C4"/>
      <c r="D4"/>
      <c r="E4"/>
      <c r="F4"/>
      <c r="G4" s="80">
        <f>SUBTOTAL(109,Tabla4[MONTO])</f>
        <v>1058.52</v>
      </c>
      <c r="H4" s="80">
        <f>SUBTOTAL(109,Tabla4[RETENCION])</f>
        <v>10.59</v>
      </c>
      <c r="J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2023-05-03T04:34:03Z</dcterms:modified>
</cp:coreProperties>
</file>