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CARLOS VIAUD\2023\"/>
    </mc:Choice>
  </mc:AlternateContent>
  <xr:revisionPtr revIDLastSave="0" documentId="13_ncr:1_{2A03563C-505F-4AF5-A8DE-9BCE1FA7E405}" xr6:coauthVersionLast="47" xr6:coauthVersionMax="47" xr10:uidLastSave="{00000000-0000-0000-0000-000000000000}"/>
  <bookViews>
    <workbookView xWindow="-120" yWindow="-120" windowWidth="29040" windowHeight="15990" firstSheet="13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RETENCIONES'!$A$1:$J$9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9" l="1"/>
  <c r="D9" i="6" l="1"/>
  <c r="T102" i="7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10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7" i="29" l="1"/>
  <c r="F11" i="29"/>
  <c r="I4" i="29" l="1"/>
  <c r="I5" i="29"/>
  <c r="E10" i="13"/>
  <c r="I6" i="29" l="1"/>
  <c r="F10" i="13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02" i="7" l="1"/>
  <c r="J10" i="13" l="1"/>
  <c r="H10" i="13"/>
  <c r="M4" i="10" l="1"/>
  <c r="N4" i="10"/>
  <c r="O4" i="10"/>
  <c r="O5" i="10" s="1"/>
  <c r="O6" i="10" s="1"/>
  <c r="P4" i="10"/>
  <c r="Q4" i="10"/>
  <c r="R4" i="10"/>
  <c r="S4" i="10"/>
  <c r="T4" i="10"/>
  <c r="U4" i="10"/>
  <c r="L4" i="10"/>
  <c r="D9" i="9"/>
  <c r="D10" i="9" s="1"/>
  <c r="D11" i="9" s="1"/>
  <c r="D22" i="9" l="1"/>
  <c r="D18" i="5" l="1"/>
  <c r="L12" i="8"/>
  <c r="M12" i="8"/>
  <c r="N12" i="8"/>
  <c r="O12" i="8"/>
  <c r="P12" i="8"/>
  <c r="Q12" i="8"/>
  <c r="K12" i="8"/>
  <c r="J102" i="7" l="1"/>
  <c r="K102" i="7"/>
  <c r="L102" i="7"/>
  <c r="M102" i="7"/>
  <c r="N102" i="7"/>
  <c r="O102" i="7"/>
  <c r="P102" i="7"/>
  <c r="I102" i="7"/>
  <c r="H102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<sst xmlns="http://schemas.openxmlformats.org/spreadsheetml/2006/main" count="26734" uniqueCount="9323">
  <si>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</si>
  <si>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</si>
  <si>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</si>
  <si>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</si>
  <si>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</si>
  <si>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</si>
  <si>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</si>
  <si>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</si>
  <si>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</si>
  <si>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</si>
  <si>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</si>
  <si>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</si>
  <si>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</si>
  <si>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</si>
  <si>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</si>
  <si>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</si>
  <si>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</si>
  <si>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</si>
  <si>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</si>
  <si>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</si>
  <si>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</si>
  <si>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</si>
  <si>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</si>
  <si>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</si>
  <si>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</si>
  <si>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</si>
  <si>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</si>
  <si>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</si>
  <si>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</si>
  <si>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</si>
  <si>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</si>
  <si>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</si>
  <si>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</si>
  <si>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</si>
  <si>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</si>
  <si>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</si>
  <si>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</si>
  <si>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</si>
  <si>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</si>
  <si>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</si>
  <si>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</si>
  <si>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</si>
  <si>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</si>
  <si>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</si>
  <si>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</si>
  <si>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</si>
  <si>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</si>
  <si>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</si>
  <si>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</si>
  <si>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</si>
  <si>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</si>
  <si>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</si>
  <si>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</si>
  <si>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</si>
  <si>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</si>
  <si>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</si>
  <si>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</si>
  <si>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</si>
  <si>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</si>
  <si>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</si>
  <si>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</si>
  <si>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</si>
  <si>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</si>
  <si>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</si>
  <si>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</si>
  <si>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</si>
  <si>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</si>
  <si>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</si>
  <si>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</si>
  <si>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</si>
  <si>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</si>
  <si>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</si>
  <si>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</si>
  <si>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</si>
  <si>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</si>
  <si>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</si>
  <si>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</si>
  <si>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</si>
  <si>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</si>
  <si>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</si>
  <si>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</si>
  <si>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</si>
  <si>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</si>
  <si>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</si>
  <si>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</si>
  <si>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</si>
  <si>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</si>
  <si>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</si>
  <si>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</si>
  <si>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</si>
  <si>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</si>
  <si>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</si>
  <si>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</si>
  <si>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</si>
  <si>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</si>
  <si>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</si>
  <si>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</si>
  <si>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</si>
  <si>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</si>
  <si>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</si>
  <si>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</si>
  <si>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</si>
  <si>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</si>
  <si>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</si>
  <si>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</si>
  <si>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</si>
  <si>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</si>
  <si>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</si>
  <si>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</si>
  <si>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</si>
  <si>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</si>
  <si>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</si>
  <si>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</si>
  <si>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</si>
  <si>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</si>
  <si>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</si>
  <si>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</si>
  <si>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</si>
  <si>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</si>
  <si>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</si>
  <si>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</si>
  <si>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</si>
  <si>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</si>
  <si>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</si>
  <si>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</si>
  <si>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</si>
  <si>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</si>
  <si>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</si>
  <si>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</si>
  <si>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</si>
  <si>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</si>
  <si>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</si>
  <si>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</si>
  <si>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</si>
  <si>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</si>
  <si>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</si>
  <si>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</si>
  <si>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</si>
  <si>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</si>
  <si>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</si>
  <si>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</si>
  <si>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</si>
  <si>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</si>
  <si>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</si>
  <si>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</si>
  <si>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</si>
  <si>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</si>
  <si>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</si>
  <si>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</si>
  <si>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</si>
  <si>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</si>
  <si>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</si>
  <si>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</si>
  <si>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</si>
  <si>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</si>
  <si>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</si>
  <si>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</si>
  <si>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</si>
  <si>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</si>
  <si>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</si>
  <si>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</si>
  <si>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</si>
  <si>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</si>
  <si>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</si>
  <si>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</si>
  <si>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</si>
  <si>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</si>
  <si>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</si>
  <si>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</si>
  <si>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</si>
  <si>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</si>
  <si>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</si>
  <si>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</si>
  <si>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</si>
  <si>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</si>
  <si>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</si>
  <si>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</si>
  <si>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</si>
  <si>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</si>
  <si>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</si>
  <si>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</si>
  <si>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</si>
  <si>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</si>
  <si>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</si>
  <si>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</si>
  <si>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</si>
  <si>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</si>
  <si>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</si>
  <si>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</si>
  <si>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</si>
  <si>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</si>
  <si>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</si>
  <si>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</si>
  <si>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</si>
  <si>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</si>
  <si>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</si>
  <si>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</si>
  <si>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</si>
  <si>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</si>
  <si>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</si>
  <si>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</si>
  <si>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</si>
  <si>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</si>
  <si>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</si>
  <si>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</si>
  <si>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</si>
  <si>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</si>
  <si>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</si>
  <si>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</si>
  <si>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</si>
  <si>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</si>
  <si>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</si>
  <si>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</si>
  <si>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</si>
  <si>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</si>
  <si>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</si>
  <si>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</si>
  <si>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</si>
  <si>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</si>
  <si>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</si>
  <si>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</si>
  <si>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</si>
  <si>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</si>
  <si>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</si>
  <si>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</si>
  <si>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</si>
  <si>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</si>
  <si>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</si>
  <si>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</si>
  <si>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</si>
  <si>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</si>
  <si>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</si>
  <si>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</si>
  <si>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</si>
  <si>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</si>
  <si>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</si>
  <si>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</si>
  <si>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</si>
  <si>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</si>
  <si>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</si>
  <si>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</si>
  <si>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</si>
  <si>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</si>
  <si>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</si>
  <si>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</si>
  <si>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</si>
  <si>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</si>
  <si>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</si>
  <si>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</si>
  <si>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</si>
  <si>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</si>
  <si>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</si>
  <si>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</si>
  <si>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</si>
  <si>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</si>
  <si>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</si>
  <si>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</si>
  <si>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</si>
  <si>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</si>
  <si>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</si>
  <si>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</si>
  <si>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</si>
  <si>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</si>
  <si>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</si>
  <si>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</si>
  <si>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</si>
  <si>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</si>
  <si>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</si>
  <si>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</si>
  <si>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</si>
  <si>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</si>
  <si>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</si>
  <si>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</si>
  <si>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</si>
  <si>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</si>
  <si>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</si>
  <si>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</si>
  <si>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</si>
  <si>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</si>
  <si>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</si>
  <si>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</si>
  <si>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</si>
  <si>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</si>
  <si>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</si>
  <si>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</si>
  <si>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</si>
  <si>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</si>
  <si>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</si>
  <si>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</si>
  <si>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</si>
  <si>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</si>
  <si>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</si>
  <si>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</si>
  <si>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</si>
  <si>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</si>
  <si>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</si>
  <si>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</si>
  <si>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</si>
  <si>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</si>
  <si>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</si>
  <si>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</si>
  <si>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</si>
  <si>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</si>
  <si>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</si>
  <si>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</si>
  <si>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</si>
  <si>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</si>
  <si>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</si>
  <si>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</si>
  <si>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</si>
  <si>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</si>
  <si>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</si>
  <si>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</si>
  <si>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</si>
  <si>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</si>
  <si>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</si>
  <si>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</si>
  <si>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</si>
  <si>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</si>
  <si>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</si>
  <si>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</si>
  <si>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</si>
  <si>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</si>
  <si>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</si>
  <si>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</si>
  <si>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</si>
  <si>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</si>
  <si>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</si>
  <si>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</si>
  <si>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</si>
  <si>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</si>
  <si>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</si>
  <si>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</si>
  <si>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</si>
  <si>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</si>
  <si>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</si>
  <si>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</si>
  <si>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</si>
  <si>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</si>
  <si>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</si>
  <si>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</si>
  <si>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</si>
  <si>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</si>
  <si>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</si>
  <si>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</si>
  <si>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</si>
  <si>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</si>
  <si>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</si>
  <si>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</si>
  <si>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</si>
  <si>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</si>
  <si>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</si>
  <si>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</si>
  <si>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</si>
  <si>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</si>
  <si>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</si>
  <si>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</si>
  <si>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</si>
  <si>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</si>
  <si>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</si>
  <si>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</si>
  <si>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</si>
  <si>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</si>
  <si>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</si>
  <si>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</si>
  <si>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</si>
  <si>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</si>
  <si>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</si>
  <si>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</si>
  <si>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</si>
  <si>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</si>
  <si>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</si>
  <si>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</si>
  <si>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</si>
  <si>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</si>
  <si>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</si>
  <si>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</si>
  <si>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</si>
  <si>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</si>
  <si>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</si>
  <si>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</si>
  <si>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</si>
  <si>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</si>
  <si>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</si>
  <si>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</si>
  <si>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</si>
  <si>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</si>
  <si>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</si>
  <si>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</si>
  <si>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</si>
  <si>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</si>
  <si>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</si>
  <si>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</si>
  <si>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</si>
  <si>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</si>
  <si>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</si>
  <si>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</si>
  <si>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</si>
  <si>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</si>
  <si>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</si>
  <si>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</si>
  <si>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</si>
  <si>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</si>
  <si>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</si>
  <si>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</si>
  <si>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</si>
  <si>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</si>
  <si>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</si>
  <si>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</si>
  <si>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</si>
  <si>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</si>
  <si>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</si>
  <si>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</si>
  <si>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</si>
  <si>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</si>
  <si>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</si>
  <si>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</si>
  <si>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</si>
  <si>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</si>
  <si>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</si>
  <si>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</si>
  <si>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</si>
  <si>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</si>
  <si>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</si>
  <si>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</si>
  <si>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</si>
  <si>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</si>
  <si>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</si>
  <si>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</si>
  <si>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</si>
  <si>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</si>
  <si>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</si>
  <si>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</si>
  <si>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</si>
  <si>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</si>
  <si>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</si>
  <si>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</si>
  <si>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</si>
  <si>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</si>
  <si>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</si>
  <si>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</si>
  <si>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</si>
  <si>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</si>
  <si>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</si>
  <si>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</si>
  <si>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</si>
  <si>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</si>
  <si>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</si>
  <si>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</si>
  <si>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</si>
  <si>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</si>
  <si>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</si>
  <si>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</si>
  <si>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</si>
  <si>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</si>
  <si>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</si>
  <si>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</si>
  <si>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</si>
  <si>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</si>
  <si>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</si>
  <si>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</si>
  <si>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</si>
  <si>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</si>
  <si>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</si>
  <si>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</si>
  <si>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</si>
  <si>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</si>
  <si>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</si>
  <si>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</si>
  <si>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</si>
  <si>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</si>
  <si>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</si>
  <si>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</si>
  <si>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</si>
  <si>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</si>
  <si>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</si>
  <si>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</si>
  <si>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</si>
  <si>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</si>
  <si>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</si>
  <si>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</si>
  <si>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</si>
  <si>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</si>
  <si>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</si>
  <si>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</si>
  <si>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</si>
  <si>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</si>
  <si>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</si>
  <si>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</si>
  <si>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</si>
  <si>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</si>
  <si>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</si>
  <si>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</si>
  <si>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</si>
  <si>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</si>
  <si>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</si>
  <si>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</si>
  <si>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</si>
  <si>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</si>
  <si>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</si>
  <si>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</si>
  <si>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</si>
  <si>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</si>
  <si>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</si>
  <si>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</si>
  <si>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</si>
  <si>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</si>
  <si>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</si>
  <si>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</si>
  <si>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</si>
  <si>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</si>
  <si>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</si>
  <si>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</si>
  <si>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</si>
  <si>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</si>
  <si>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</si>
  <si>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</si>
  <si>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</si>
  <si>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</si>
  <si>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</si>
  <si>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</si>
  <si>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</si>
  <si>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</si>
  <si>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</si>
  <si>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</si>
  <si>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</si>
  <si>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</si>
  <si>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</si>
  <si>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</si>
  <si>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</si>
  <si>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</si>
  <si>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</si>
  <si>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</si>
  <si>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</si>
  <si>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</si>
  <si>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</si>
  <si>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</si>
  <si>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</si>
  <si>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</si>
  <si>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</si>
  <si>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</si>
  <si>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</si>
  <si>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</si>
  <si>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</si>
  <si>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</si>
  <si>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</si>
  <si>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</si>
  <si>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</si>
  <si>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</si>
  <si>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</si>
  <si>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</si>
  <si>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</si>
  <si>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</si>
  <si>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</si>
  <si>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</si>
  <si>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</si>
  <si>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</si>
  <si>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</si>
  <si>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</si>
  <si>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</si>
  <si>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</si>
  <si>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</si>
  <si>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</si>
  <si>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</si>
  <si>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</si>
  <si>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</si>
  <si>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</si>
  <si>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</si>
  <si>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</si>
  <si>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</si>
  <si>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</si>
  <si>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</si>
  <si>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</si>
  <si>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</si>
  <si>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</si>
  <si>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</si>
  <si>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</si>
  <si>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</si>
  <si>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</si>
  <si>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</si>
  <si>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</si>
  <si>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</si>
  <si>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</si>
  <si>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</si>
  <si>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</si>
  <si>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</si>
  <si>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</si>
  <si>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</si>
  <si>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</si>
  <si>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</si>
  <si>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</si>
  <si>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</si>
  <si>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</si>
  <si>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</si>
  <si>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</si>
  <si>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</si>
  <si>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</si>
  <si>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</si>
  <si>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</si>
  <si>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</si>
  <si>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</si>
  <si>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</si>
  <si>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</si>
  <si>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</si>
  <si>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</si>
  <si>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</si>
  <si>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</si>
  <si>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</si>
  <si>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</si>
  <si>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</si>
  <si>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</si>
  <si>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</si>
  <si>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</si>
  <si>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</si>
  <si>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</si>
  <si>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</si>
  <si>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</si>
  <si>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</si>
  <si>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</si>
  <si>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</si>
  <si>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</si>
  <si>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</si>
  <si>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</si>
  <si>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</si>
  <si>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</si>
  <si>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</si>
  <si>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</si>
  <si>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</si>
  <si>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</si>
  <si>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</si>
  <si>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</si>
  <si>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</si>
  <si>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</si>
  <si>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</si>
  <si>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</si>
  <si>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</si>
  <si>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</si>
  <si>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</si>
  <si>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</si>
  <si>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</si>
  <si>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</si>
  <si>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</si>
  <si>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</si>
  <si>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</si>
  <si>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</si>
  <si>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</si>
  <si>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</si>
  <si>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</si>
  <si>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</si>
  <si>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</si>
  <si>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</si>
  <si>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</si>
  <si>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</si>
  <si>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</si>
  <si>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</si>
  <si>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</si>
  <si>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</si>
  <si>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</si>
  <si>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</si>
  <si>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</si>
  <si>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</si>
  <si>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</si>
  <si>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</si>
  <si>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</si>
  <si>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</si>
  <si>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</si>
  <si>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</si>
  <si>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</si>
  <si>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</si>
  <si>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</si>
  <si>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</si>
  <si>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</si>
  <si>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</si>
  <si>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</si>
  <si>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</si>
  <si>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</si>
  <si>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</si>
  <si>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</si>
  <si>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</si>
  <si>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</si>
  <si>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</si>
  <si>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</si>
  <si>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</si>
  <si>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</si>
  <si>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</si>
  <si>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</si>
  <si>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</si>
  <si>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</si>
  <si>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</si>
  <si>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</si>
  <si>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</si>
  <si>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</si>
  <si>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</si>
  <si>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</si>
  <si>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</si>
  <si>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</si>
  <si>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</si>
  <si>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</si>
  <si>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</si>
  <si>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</si>
  <si>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</si>
  <si>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</si>
  <si>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</si>
  <si>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</si>
  <si>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</si>
  <si>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</si>
  <si>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</si>
  <si>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</si>
  <si>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</si>
  <si>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</si>
  <si>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</si>
  <si>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</si>
  <si>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</si>
  <si>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</si>
  <si>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</si>
  <si>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</si>
  <si>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</si>
  <si>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</si>
  <si>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</si>
  <si>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</si>
  <si>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</si>
  <si>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</si>
  <si>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</si>
  <si>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</si>
  <si>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</si>
  <si>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</si>
  <si>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</si>
  <si>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</si>
  <si>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</si>
  <si>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</si>
  <si>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</si>
  <si>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</si>
  <si>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</si>
  <si>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</si>
  <si>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</si>
  <si>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</si>
  <si>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</si>
  <si>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</si>
  <si>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</si>
  <si>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</si>
  <si>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</si>
  <si>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</si>
  <si>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</si>
  <si>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</si>
  <si>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</si>
  <si>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</si>
  <si>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</si>
  <si>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</si>
  <si>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</si>
  <si>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</si>
  <si>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</si>
  <si>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</si>
  <si>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</si>
  <si>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</si>
  <si>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</si>
  <si>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</si>
  <si>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</si>
  <si>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</si>
  <si>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</si>
  <si>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</si>
  <si>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</si>
  <si>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</si>
  <si>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</si>
  <si>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</si>
  <si>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</si>
  <si>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</si>
  <si>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</si>
  <si>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</si>
  <si>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</si>
  <si>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</si>
  <si>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</si>
  <si>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</si>
  <si>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</si>
  <si>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</si>
  <si>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</si>
  <si>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</si>
  <si>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</si>
  <si>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</si>
  <si>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</si>
  <si>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</si>
  <si>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</si>
  <si>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</si>
  <si>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</si>
  <si>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</si>
  <si>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</si>
  <si>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</si>
  <si>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</si>
  <si>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</si>
  <si>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</si>
  <si>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</si>
  <si>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</si>
  <si>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</si>
  <si>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</si>
  <si>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</si>
  <si>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</si>
  <si>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</si>
  <si>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</si>
  <si>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</si>
  <si>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</si>
  <si>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</si>
  <si>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</si>
  <si>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</si>
  <si>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</si>
  <si>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</si>
  <si>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</si>
  <si>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</si>
  <si>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</si>
  <si>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</si>
  <si>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</si>
  <si>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</si>
  <si>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</si>
  <si>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</si>
  <si>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</si>
  <si>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</si>
  <si>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</si>
  <si>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</si>
  <si>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</si>
  <si>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</si>
  <si>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</si>
  <si>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</si>
  <si>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</si>
  <si>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</si>
  <si>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</si>
  <si>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</si>
  <si>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</si>
  <si>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</si>
  <si>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</si>
  <si>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</si>
  <si>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</si>
  <si>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</si>
  <si>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</si>
  <si>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</si>
  <si>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</si>
  <si>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</si>
  <si>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</si>
  <si>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</si>
  <si>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</si>
  <si>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</si>
  <si>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</si>
  <si>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</si>
  <si>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</si>
  <si>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</si>
  <si>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</si>
  <si>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</si>
  <si>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</si>
  <si>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</si>
  <si>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</si>
  <si>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</si>
  <si>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</si>
  <si>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</si>
  <si>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</si>
  <si>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</si>
  <si>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</si>
  <si>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</si>
  <si>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</si>
  <si>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</si>
  <si>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</si>
  <si>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</si>
  <si>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</si>
  <si>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</si>
  <si>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</si>
  <si>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</si>
  <si>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</si>
  <si>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</si>
  <si>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</si>
  <si>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</si>
  <si>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</si>
  <si>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</si>
  <si>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</si>
  <si>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</si>
  <si>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</si>
  <si>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</si>
  <si>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</si>
  <si>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</si>
  <si>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</si>
  <si>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</si>
  <si>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</si>
  <si>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</si>
  <si>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</si>
  <si>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</si>
  <si>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</si>
  <si>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</si>
  <si>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</si>
  <si>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</si>
  <si>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</si>
  <si>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</si>
  <si>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</si>
  <si>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</si>
  <si>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</si>
  <si>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</si>
  <si>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</si>
  <si>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</si>
  <si>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</si>
  <si>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</si>
  <si>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</si>
  <si>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</si>
  <si>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</si>
  <si>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</si>
  <si>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</si>
  <si>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</si>
  <si>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</si>
  <si>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</si>
  <si>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</si>
  <si>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</si>
  <si>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</si>
  <si>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</si>
  <si>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</si>
  <si>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</si>
  <si>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</si>
  <si>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</si>
  <si>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</si>
  <si>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</si>
  <si>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</si>
  <si>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</si>
  <si>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</si>
  <si>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</si>
  <si>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</si>
  <si>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</si>
  <si>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</si>
  <si>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</si>
  <si>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</si>
  <si>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</si>
  <si>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</si>
  <si>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</si>
  <si>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</si>
  <si>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</si>
  <si>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</si>
  <si>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</si>
  <si>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</si>
  <si>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</si>
  <si>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</si>
  <si>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</si>
  <si>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</si>
  <si>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</si>
  <si>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</si>
  <si>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</si>
  <si>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</si>
  <si>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</si>
  <si>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</si>
  <si>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</si>
  <si>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</si>
  <si>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</si>
  <si>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</si>
  <si>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</si>
  <si>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</si>
  <si>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</si>
  <si>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</si>
  <si>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</si>
  <si>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</si>
  <si>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</si>
  <si>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</si>
  <si>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</si>
  <si>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</si>
  <si>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</si>
  <si>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</si>
  <si>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</si>
  <si>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</si>
  <si>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</si>
  <si>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</si>
  <si>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</si>
  <si>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</si>
  <si>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</si>
  <si>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</si>
  <si>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</si>
  <si>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</si>
  <si>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</si>
  <si>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</si>
  <si>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</si>
  <si>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</si>
  <si>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</si>
  <si>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</si>
  <si>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</si>
  <si>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</si>
  <si>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</si>
  <si>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</si>
  <si>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</si>
  <si>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</si>
  <si>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</si>
  <si>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</si>
  <si>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</si>
  <si>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</si>
  <si>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</si>
  <si>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</si>
  <si>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</si>
  <si>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</si>
  <si>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</si>
  <si>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</si>
  <si>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</si>
  <si>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</si>
  <si>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</si>
  <si>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</si>
  <si>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</si>
  <si>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</si>
  <si>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</si>
  <si>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</si>
  <si>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</si>
  <si>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</si>
  <si>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</si>
  <si>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</si>
  <si>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</si>
  <si>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</si>
  <si>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</si>
  <si>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</si>
  <si>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</si>
  <si>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</si>
  <si>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</si>
  <si>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</si>
  <si>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</si>
  <si>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</si>
  <si>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</si>
  <si>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</si>
  <si>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</si>
  <si>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</si>
  <si>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</si>
  <si>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</si>
  <si>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</si>
  <si>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</si>
  <si>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</si>
  <si>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</si>
  <si>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</si>
  <si>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</si>
  <si>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</si>
  <si>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</si>
  <si>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</si>
  <si>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</si>
  <si>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</si>
  <si>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</si>
  <si>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</si>
  <si>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</si>
  <si>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</si>
  <si>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</si>
  <si>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</si>
  <si>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</si>
  <si>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</si>
  <si>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</si>
  <si>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</si>
  <si>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</si>
  <si>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</si>
  <si>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</si>
  <si>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</si>
  <si>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</si>
  <si>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</si>
  <si>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</si>
  <si>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</si>
  <si>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</si>
  <si>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</si>
  <si>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</si>
  <si>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</si>
  <si>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</si>
  <si>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</si>
  <si>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</si>
  <si>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</si>
  <si>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</si>
  <si>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</si>
  <si>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</si>
  <si>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</si>
  <si>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</si>
  <si>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</si>
  <si>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</si>
  <si>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</si>
  <si>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</si>
  <si>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</si>
  <si>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</si>
  <si>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</si>
  <si>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</si>
  <si>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</si>
  <si>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</si>
  <si>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</si>
  <si>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</si>
  <si>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</si>
  <si>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</si>
  <si>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</si>
  <si>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</si>
  <si>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</si>
  <si>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</si>
  <si>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</si>
  <si>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</si>
  <si>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</si>
  <si>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</si>
  <si>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</si>
  <si>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</si>
  <si>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</si>
  <si>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</si>
  <si>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</si>
  <si>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</si>
  <si>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</si>
  <si>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</si>
  <si>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</si>
  <si>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</si>
  <si>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</si>
  <si>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</si>
  <si>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</si>
  <si>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</si>
  <si>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</si>
  <si>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</si>
  <si>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</si>
  <si>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</si>
  <si>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</si>
  <si>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</si>
  <si>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</si>
  <si>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</si>
  <si>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</si>
  <si>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</si>
  <si>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</si>
  <si>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</si>
  <si>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</si>
  <si>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</si>
  <si>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</si>
  <si>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</si>
  <si>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</si>
  <si>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</si>
  <si>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</si>
  <si>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</si>
  <si>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</si>
  <si>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</si>
  <si>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</si>
  <si>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</si>
  <si>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</si>
  <si>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</si>
  <si>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</si>
  <si>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</si>
  <si>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</si>
  <si>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</si>
  <si>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</si>
  <si>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</si>
  <si>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</si>
  <si>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</si>
  <si>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</si>
  <si>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</si>
  <si>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</si>
  <si>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</si>
  <si>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</si>
  <si>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</si>
  <si>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</si>
  <si>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</si>
  <si>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</si>
  <si>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</si>
  <si>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</si>
  <si>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</si>
  <si>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</si>
  <si>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</si>
  <si>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</si>
  <si>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</si>
  <si>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</si>
  <si>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</si>
  <si>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</si>
  <si>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</si>
  <si>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</si>
  <si>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</si>
  <si>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</si>
  <si>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</si>
  <si>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</si>
  <si>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</si>
  <si>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</si>
  <si>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</si>
  <si>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</si>
  <si>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</si>
  <si>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</si>
  <si>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</si>
  <si>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</si>
  <si>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</si>
  <si>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</si>
  <si>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</si>
  <si>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</si>
  <si>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</si>
  <si>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</si>
  <si>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</si>
  <si>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</si>
  <si>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</si>
  <si>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</si>
  <si>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</si>
  <si>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</si>
  <si>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</si>
  <si>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</si>
  <si>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</si>
  <si>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</si>
  <si>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</si>
  <si>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</si>
  <si>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</si>
  <si>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</si>
  <si>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</si>
  <si>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</si>
  <si>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</si>
  <si>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</si>
  <si>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</si>
  <si>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</si>
  <si>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</si>
  <si>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</si>
  <si>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</si>
  <si>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</si>
  <si>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</si>
  <si>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</si>
  <si>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</si>
  <si>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</si>
  <si>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</si>
  <si>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</si>
  <si>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</si>
  <si>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</si>
  <si>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</si>
  <si>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</si>
  <si>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</si>
  <si>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</si>
  <si>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</si>
  <si>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</si>
  <si>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</si>
  <si>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</si>
  <si>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</si>
  <si>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</si>
  <si>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</si>
  <si>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</si>
  <si>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</si>
  <si>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</si>
  <si>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</si>
  <si>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</si>
  <si>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</si>
  <si>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</si>
  <si>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</si>
  <si>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</si>
  <si>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</si>
  <si>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</si>
  <si>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</si>
  <si>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</si>
  <si>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</si>
  <si>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</si>
  <si>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</si>
  <si>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</si>
  <si>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</si>
  <si>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</si>
  <si>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</si>
  <si>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</si>
  <si>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</si>
  <si>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</si>
  <si>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</si>
  <si>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</si>
  <si>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</si>
  <si>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</si>
  <si>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</si>
  <si>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</si>
  <si>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</si>
  <si>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</si>
  <si>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</si>
  <si>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</si>
  <si>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</si>
  <si>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</si>
  <si>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</si>
  <si>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</si>
  <si>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</si>
  <si>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</si>
  <si>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</si>
  <si>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</si>
  <si>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</si>
  <si>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</si>
  <si>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</si>
  <si>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</si>
  <si>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</si>
  <si>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</si>
  <si>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</si>
  <si>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</si>
  <si>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</si>
  <si>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</si>
  <si>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</si>
  <si>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</si>
  <si>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</si>
  <si>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</si>
  <si>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</si>
  <si>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</si>
  <si>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</si>
  <si>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</si>
  <si>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</si>
  <si>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</si>
  <si>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</si>
  <si>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</si>
  <si>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</si>
  <si>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</si>
  <si>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</si>
  <si>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</si>
  <si>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</si>
  <si>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</si>
  <si>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</si>
  <si>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</si>
  <si>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</si>
  <si>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</si>
  <si>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</si>
  <si>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</si>
  <si>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</si>
  <si>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</si>
  <si>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</si>
  <si>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</si>
  <si>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</si>
  <si>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</si>
  <si>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</si>
  <si>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</si>
  <si>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</si>
  <si>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</si>
  <si>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</si>
  <si>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</si>
  <si>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</si>
  <si>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</si>
  <si>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</si>
  <si>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</si>
  <si>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</si>
  <si>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</si>
  <si>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</si>
  <si>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</si>
  <si>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</si>
  <si>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</si>
  <si>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</si>
  <si>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</si>
  <si>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</si>
  <si>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</si>
  <si>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</si>
  <si>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</si>
  <si>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</si>
  <si>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</si>
  <si>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</si>
  <si>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</si>
  <si>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</si>
  <si>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</si>
  <si>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</si>
  <si>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</si>
  <si>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</si>
  <si>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</si>
  <si>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</si>
  <si>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</si>
  <si>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</si>
  <si>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</si>
  <si>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</si>
  <si>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</si>
  <si>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</si>
  <si>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</si>
  <si>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</si>
  <si>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</si>
  <si>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</si>
  <si>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</si>
  <si>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</si>
  <si>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</si>
  <si>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</si>
  <si>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</si>
  <si>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</si>
  <si>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</si>
  <si>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</si>
  <si>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</si>
  <si>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</si>
  <si>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</si>
  <si>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</si>
  <si>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</si>
  <si>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</si>
  <si>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</si>
  <si>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</si>
  <si>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</si>
  <si>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</si>
  <si>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</si>
  <si>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</si>
  <si>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</si>
  <si>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</si>
  <si>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</si>
  <si>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</si>
  <si>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</si>
  <si>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</si>
  <si>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</si>
  <si>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</si>
  <si>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</si>
  <si>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</si>
  <si>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</si>
  <si>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</si>
  <si>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</si>
  <si>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</si>
  <si>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</si>
  <si>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</si>
  <si>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</si>
  <si>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</si>
  <si>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</si>
  <si>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</si>
  <si>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</si>
  <si>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</si>
  <si>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</si>
  <si>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</si>
  <si>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</si>
  <si>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</si>
  <si>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</si>
  <si>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</si>
  <si>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</si>
  <si>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</si>
  <si>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</si>
  <si>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</si>
  <si>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</si>
  <si>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</si>
  <si>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</si>
  <si>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</si>
  <si>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</si>
  <si>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</si>
  <si>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</si>
  <si>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</si>
  <si>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</si>
  <si>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</si>
  <si>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</si>
  <si>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</si>
  <si>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</si>
  <si>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</si>
  <si>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</si>
  <si>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</si>
  <si>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</si>
  <si>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</si>
  <si>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</si>
  <si>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</si>
  <si>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</si>
  <si>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</si>
  <si>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</si>
  <si>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</si>
  <si>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</si>
  <si>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</si>
  <si>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</si>
  <si>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</si>
  <si>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</si>
  <si>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</si>
  <si>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</si>
  <si>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</si>
  <si>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</si>
  <si>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</si>
  <si>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</si>
  <si>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</si>
  <si>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</si>
  <si>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</si>
  <si>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</si>
  <si>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</si>
  <si>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</si>
  <si>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</si>
  <si>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</si>
  <si>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</si>
  <si>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</si>
  <si>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</si>
  <si>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</si>
  <si>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</si>
  <si>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</si>
  <si>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</si>
  <si>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</si>
  <si>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</si>
  <si>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</si>
  <si>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</si>
  <si>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</si>
  <si>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</si>
  <si>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</si>
  <si>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</si>
  <si>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</si>
  <si>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</si>
  <si>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</si>
  <si>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</si>
  <si>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</si>
  <si>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</si>
  <si>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</si>
  <si>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</si>
  <si>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</si>
  <si>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</si>
  <si>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</si>
  <si>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</si>
  <si>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</si>
  <si>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</si>
  <si>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</si>
  <si>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</si>
  <si>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</si>
  <si>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</si>
  <si>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</si>
  <si>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</si>
  <si>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</si>
  <si>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</si>
  <si>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</si>
  <si>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</si>
  <si>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</si>
  <si>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</si>
  <si>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</si>
  <si>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</si>
  <si>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</si>
  <si>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</si>
  <si>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</si>
  <si>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</si>
  <si>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</si>
  <si>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</si>
  <si>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</si>
  <si>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</si>
  <si>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</si>
  <si>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</si>
  <si>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</si>
  <si>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</si>
  <si>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</si>
  <si>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</si>
  <si>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</si>
  <si>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</si>
  <si>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</si>
  <si>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</si>
  <si>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</si>
  <si>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</si>
  <si>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</si>
  <si>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</si>
  <si>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</si>
  <si>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</si>
  <si>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</si>
  <si>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</si>
  <si>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</si>
  <si>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</si>
  <si>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</si>
  <si>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</si>
  <si>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</si>
  <si>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</si>
  <si>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</si>
  <si>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</si>
  <si>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</si>
  <si>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</si>
  <si>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</si>
  <si>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</si>
  <si>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</si>
  <si>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</si>
  <si>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</si>
  <si>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</si>
  <si>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</si>
  <si>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</si>
  <si>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</si>
  <si>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</si>
  <si>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</si>
  <si>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</si>
  <si>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</si>
  <si>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</si>
  <si>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</si>
  <si>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</si>
  <si>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</si>
  <si>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</si>
  <si>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</si>
  <si>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</si>
  <si>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</si>
  <si>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</si>
  <si>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</si>
  <si>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</si>
  <si>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</si>
  <si>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</si>
  <si>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</si>
  <si>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</si>
  <si>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</si>
  <si>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</si>
  <si>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</si>
  <si>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</si>
  <si>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</si>
  <si>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</si>
  <si>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</si>
  <si>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</si>
  <si>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</si>
  <si>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</si>
  <si>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</si>
  <si>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</si>
  <si>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</si>
  <si>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</si>
  <si>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</si>
  <si>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</si>
  <si>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</si>
  <si>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</si>
  <si>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</si>
  <si>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</si>
  <si>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</si>
  <si>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</si>
  <si>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</si>
  <si>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</si>
  <si>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</si>
  <si>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</si>
  <si>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</si>
  <si>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</si>
  <si>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</si>
  <si>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</si>
  <si>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</si>
  <si>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</si>
  <si>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</si>
  <si>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</si>
  <si>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</si>
  <si>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</si>
  <si>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</si>
  <si>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</si>
  <si>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</si>
  <si>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</si>
  <si>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</si>
  <si>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</si>
  <si>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</si>
  <si>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</si>
  <si>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</si>
  <si>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</si>
  <si>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</si>
  <si>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</si>
  <si>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</si>
  <si>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</si>
  <si>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</si>
  <si>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</si>
  <si>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</si>
  <si>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</si>
  <si>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</si>
  <si>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</si>
  <si>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</si>
  <si>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</si>
  <si>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</si>
  <si>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</si>
  <si>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</si>
  <si>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</si>
  <si>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</si>
  <si>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</si>
  <si>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</si>
  <si>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</si>
  <si>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</si>
  <si>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</si>
  <si>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</si>
  <si>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</si>
  <si>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</si>
  <si>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</si>
  <si>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</si>
  <si>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</si>
  <si>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</si>
  <si>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</si>
  <si>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</si>
  <si>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</si>
  <si>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</si>
  <si>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</si>
  <si>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</si>
  <si>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</si>
  <si>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</si>
  <si>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</si>
  <si>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</si>
  <si>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</si>
  <si>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</si>
  <si>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</si>
  <si>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</si>
  <si>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</si>
  <si>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</si>
  <si>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</si>
  <si>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</si>
  <si>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</si>
  <si>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</si>
  <si>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</si>
  <si>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</si>
  <si>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</si>
  <si>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</si>
  <si>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</si>
  <si>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</si>
  <si>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</si>
  <si>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</si>
  <si>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</si>
  <si>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</si>
  <si>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</si>
  <si>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</si>
  <si>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</si>
  <si>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</si>
  <si>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</si>
  <si>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</si>
  <si>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</si>
  <si>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</si>
  <si>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</si>
  <si>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</si>
  <si>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</si>
  <si>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</si>
  <si>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</si>
  <si>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</si>
  <si>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</si>
  <si>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</si>
  <si>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</si>
  <si>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</si>
  <si>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</si>
  <si>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</si>
  <si>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</si>
  <si>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</si>
  <si>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</si>
  <si>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</si>
  <si>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</si>
  <si>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</si>
  <si>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</si>
  <si>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</si>
  <si>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</si>
  <si>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</si>
  <si>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</si>
  <si>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</si>
  <si>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</si>
  <si>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</si>
  <si>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</si>
  <si>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</si>
  <si>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</si>
  <si>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</si>
  <si>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</si>
  <si>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</si>
  <si>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</si>
  <si>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</si>
  <si>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</si>
  <si>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</si>
  <si>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</si>
  <si>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</si>
  <si>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</si>
  <si>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</si>
  <si>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</si>
  <si>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</si>
  <si>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</si>
  <si>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</si>
  <si>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</si>
  <si>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</si>
  <si>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</si>
  <si>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</si>
  <si>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</si>
  <si>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</si>
  <si>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</si>
  <si>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</si>
  <si>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</si>
  <si>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</si>
  <si>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</si>
  <si>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</si>
  <si>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</si>
  <si>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</si>
  <si>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</si>
  <si>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</si>
  <si>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</si>
  <si>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</si>
  <si>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</si>
  <si>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</si>
  <si>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</si>
  <si>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</si>
  <si>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</si>
  <si>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</si>
  <si>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</si>
  <si>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</si>
  <si>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</si>
  <si>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</si>
  <si>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</si>
  <si>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</si>
  <si>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</si>
  <si>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</si>
  <si>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</si>
  <si>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</si>
  <si>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</si>
  <si>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</si>
  <si>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</si>
  <si>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</si>
  <si>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</si>
  <si>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</si>
  <si>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</si>
  <si>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</si>
  <si>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</si>
  <si>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</si>
  <si>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</si>
  <si>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</si>
  <si>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</si>
  <si>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</si>
  <si>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</si>
  <si>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</si>
  <si>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</si>
  <si>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</si>
  <si>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</si>
  <si>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</si>
  <si>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</si>
  <si>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</si>
  <si>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</si>
  <si>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</si>
  <si>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</si>
  <si>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</si>
  <si>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</si>
  <si>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</si>
  <si>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</si>
  <si>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</si>
  <si>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</si>
  <si>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</si>
  <si>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</si>
  <si>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</si>
  <si>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</si>
  <si>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</si>
  <si>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</si>
  <si>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</si>
  <si>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</si>
  <si>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</si>
  <si>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</si>
  <si>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</si>
  <si>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</si>
  <si>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</si>
  <si>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</si>
  <si>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</si>
  <si>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</si>
  <si>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</si>
  <si>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</si>
  <si>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</si>
  <si>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</si>
  <si>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</si>
  <si>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</si>
  <si>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</si>
  <si>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</si>
  <si>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</si>
  <si>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</si>
  <si>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</si>
  <si>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</si>
  <si>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</si>
  <si>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</si>
  <si>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</si>
  <si>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</si>
  <si>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</si>
  <si>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</si>
  <si>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</si>
  <si>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</si>
  <si>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</si>
  <si>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</si>
  <si>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</si>
  <si>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</si>
  <si>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</si>
  <si>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</si>
  <si>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</si>
  <si>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</si>
  <si>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</si>
  <si>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</si>
  <si>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</si>
  <si>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</si>
  <si>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</si>
  <si>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</si>
  <si>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</si>
  <si>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</si>
  <si>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</si>
  <si>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</si>
  <si>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</si>
  <si>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</si>
  <si>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</si>
  <si>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</si>
  <si>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</si>
  <si>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</si>
  <si>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</si>
  <si>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</si>
  <si>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</si>
  <si>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</si>
  <si>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</si>
  <si>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</si>
  <si>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</si>
  <si>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</si>
  <si>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</si>
  <si>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</si>
  <si>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</si>
  <si>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</si>
  <si>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</si>
  <si>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</si>
  <si>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</si>
  <si>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</si>
  <si>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</si>
  <si>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</si>
  <si>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</si>
  <si>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</si>
  <si>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</si>
  <si>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</si>
  <si>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</si>
  <si>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</si>
  <si>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</si>
  <si>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</si>
  <si>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</si>
  <si>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</si>
  <si>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</si>
  <si>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</si>
  <si>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</si>
  <si>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</si>
  <si>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</si>
  <si>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</si>
  <si>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</si>
  <si>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</si>
  <si>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</si>
  <si>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</si>
  <si>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</si>
  <si>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</si>
  <si>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</si>
  <si>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</si>
  <si>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</si>
  <si>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</si>
  <si>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</si>
  <si>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</si>
  <si>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</si>
  <si>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</si>
  <si>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</si>
  <si>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</si>
  <si>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</si>
  <si>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</si>
  <si>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</si>
  <si>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</si>
  <si>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</si>
  <si>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</si>
  <si>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</si>
  <si>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</si>
  <si>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</si>
  <si>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</si>
  <si>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</si>
  <si>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</si>
  <si>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</si>
  <si>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</si>
  <si>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</si>
  <si>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</si>
  <si>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</si>
  <si>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</si>
  <si>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</si>
  <si>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</si>
  <si>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</si>
  <si>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</si>
  <si>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</si>
  <si>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</si>
  <si>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</si>
  <si>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</si>
  <si>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</si>
  <si>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</si>
  <si>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</si>
  <si>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</si>
  <si>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</si>
  <si>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</si>
  <si>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</si>
  <si>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</si>
  <si>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</si>
  <si>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</si>
  <si>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</si>
  <si>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</si>
  <si>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</si>
  <si>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</si>
  <si>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</si>
  <si>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</si>
  <si>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</si>
  <si>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</si>
  <si>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</si>
  <si>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</si>
  <si>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</si>
  <si>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</si>
  <si>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</si>
  <si>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</si>
  <si>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</si>
  <si>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</si>
  <si>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</si>
  <si>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</si>
  <si>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</si>
  <si>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</si>
  <si>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</si>
  <si>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</si>
  <si>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</si>
  <si>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</si>
  <si>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</si>
  <si>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</si>
  <si>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</si>
  <si>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</si>
  <si>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</si>
  <si>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</si>
  <si>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</si>
  <si>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</si>
  <si>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</si>
  <si>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</si>
  <si>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</si>
  <si>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</si>
  <si>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</si>
  <si>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</si>
  <si>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</si>
  <si>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</si>
  <si>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</si>
  <si>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</si>
  <si>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</si>
  <si>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</si>
  <si>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</si>
  <si>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</si>
  <si>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</si>
  <si>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</si>
  <si>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</si>
  <si>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</si>
  <si>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</si>
  <si>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</si>
  <si>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</si>
  <si>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</si>
  <si>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</si>
  <si>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</si>
  <si>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</si>
  <si>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</si>
  <si>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</si>
  <si>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</si>
  <si>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</si>
  <si>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</si>
  <si>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</si>
  <si>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</si>
  <si>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</si>
  <si>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</si>
  <si>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</si>
  <si>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</si>
  <si>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</si>
  <si>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</si>
  <si>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</si>
  <si>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</si>
  <si>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</si>
  <si>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</si>
  <si>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</si>
  <si>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</si>
  <si>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</si>
  <si>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</si>
  <si>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</si>
  <si>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</si>
  <si>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</si>
  <si>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</si>
  <si>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</si>
  <si>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</si>
  <si>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</si>
  <si>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</si>
  <si>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</si>
  <si>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</si>
  <si>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</si>
  <si>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</si>
  <si>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</si>
  <si>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</si>
  <si>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</si>
  <si>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</si>
  <si>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</si>
  <si>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</si>
  <si>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</si>
  <si>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</si>
  <si>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</si>
  <si>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</si>
  <si>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</si>
  <si>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</si>
  <si>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</si>
  <si>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</si>
  <si>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</si>
  <si>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</si>
  <si>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</si>
  <si>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</si>
  <si>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</si>
  <si>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</si>
  <si>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</si>
  <si>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</si>
  <si>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</si>
  <si>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</si>
  <si>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</si>
  <si>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</si>
  <si>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</si>
  <si>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</si>
  <si>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</si>
  <si>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</si>
  <si>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</si>
  <si>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</si>
  <si>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</si>
  <si>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</si>
  <si>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</si>
  <si>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</si>
  <si>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</si>
  <si>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</si>
  <si>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</si>
  <si>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</si>
  <si>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</si>
  <si>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</si>
  <si>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</si>
  <si>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</si>
  <si>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</si>
  <si>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</si>
  <si>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</si>
  <si>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</si>
  <si>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</si>
  <si>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</si>
  <si>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</si>
  <si>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</si>
  <si>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</si>
  <si>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</si>
  <si>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</si>
  <si>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</si>
  <si>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</si>
  <si>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</si>
  <si>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</si>
  <si>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</si>
  <si>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</si>
  <si>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</si>
  <si>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</si>
  <si>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</si>
  <si>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</si>
  <si>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</si>
  <si>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</si>
  <si>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</si>
  <si>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</si>
  <si>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</si>
  <si>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</si>
  <si>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</si>
  <si>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</si>
  <si>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</si>
  <si>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</si>
  <si>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</si>
  <si>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</si>
  <si>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</si>
  <si>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</si>
  <si>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</si>
  <si>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</si>
  <si>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</si>
  <si>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</si>
  <si>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</si>
  <si>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</si>
  <si>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</si>
  <si>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</si>
  <si>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</si>
  <si>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</si>
  <si>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</si>
  <si>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</si>
  <si>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</si>
  <si>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</si>
  <si>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</si>
  <si>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</si>
  <si>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</si>
  <si>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</si>
  <si>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</si>
  <si>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</si>
  <si>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</si>
  <si>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</si>
  <si>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</si>
  <si>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</si>
  <si>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</si>
  <si>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</si>
  <si>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</si>
  <si>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</si>
  <si>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</si>
  <si>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</si>
  <si>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</si>
  <si>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</si>
  <si>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</si>
  <si>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</si>
  <si>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</si>
  <si>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</si>
  <si>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</si>
  <si>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</si>
  <si>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</si>
  <si>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</si>
  <si>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</si>
  <si>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</si>
  <si>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</si>
  <si>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</si>
  <si>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</si>
  <si>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</si>
  <si>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</si>
  <si>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</si>
  <si>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</si>
  <si>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</si>
  <si>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</si>
  <si>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</si>
  <si>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</si>
  <si>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</si>
  <si>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</si>
  <si>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</si>
  <si>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</si>
  <si>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</si>
  <si>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</si>
  <si>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</si>
  <si>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</si>
  <si>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</si>
  <si>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</si>
  <si>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</si>
  <si>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</si>
  <si>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</si>
  <si>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</si>
  <si>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</si>
  <si>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</si>
  <si>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</si>
  <si>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</si>
  <si>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</si>
  <si>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</si>
  <si>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</si>
  <si>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</si>
  <si>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</si>
  <si>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</si>
  <si>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</si>
  <si>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</si>
  <si>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</si>
  <si>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</si>
  <si>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</si>
  <si>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</si>
  <si>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</si>
  <si>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</si>
  <si>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</si>
  <si>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</si>
  <si>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</si>
  <si>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</si>
  <si>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</si>
  <si>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</si>
  <si>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</si>
  <si>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</si>
  <si>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</si>
  <si>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</si>
  <si>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</si>
  <si>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</si>
  <si>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</si>
  <si>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</si>
  <si>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</si>
  <si>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</si>
  <si>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</si>
  <si>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</si>
  <si>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</si>
  <si>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</si>
  <si>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</si>
  <si>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</si>
  <si>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</si>
  <si>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</si>
  <si>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</si>
  <si>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</si>
  <si>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</si>
  <si>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</si>
  <si>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</si>
  <si>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</si>
  <si>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</si>
  <si>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</si>
  <si>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</si>
  <si>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</si>
  <si>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</si>
  <si>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</si>
  <si>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</si>
  <si>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</si>
  <si>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</si>
  <si>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</si>
  <si>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</si>
  <si>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</si>
  <si>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</si>
  <si>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</si>
  <si>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</si>
  <si>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</si>
  <si>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</si>
  <si>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</si>
  <si>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</si>
  <si>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</si>
  <si>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</si>
  <si>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</si>
  <si>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</si>
  <si>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</si>
  <si>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</si>
  <si>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</si>
  <si>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</si>
  <si>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</si>
  <si>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</si>
  <si>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</si>
  <si>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</si>
  <si>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</si>
  <si>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</si>
  <si>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</si>
  <si>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</si>
  <si>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</si>
  <si>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</si>
  <si>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</si>
  <si>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</si>
  <si>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</si>
  <si>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</si>
  <si>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</si>
  <si>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</si>
  <si>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</si>
  <si>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</si>
  <si>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</si>
  <si>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</si>
  <si>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</si>
  <si>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</si>
  <si>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</si>
  <si>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</si>
  <si>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</si>
  <si>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</si>
  <si>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</si>
  <si>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</si>
  <si>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</si>
  <si>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</si>
  <si>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</si>
  <si>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</si>
  <si>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</si>
  <si>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</si>
  <si>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</si>
  <si>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</si>
  <si>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</si>
  <si>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</si>
  <si>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</si>
  <si>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</si>
  <si>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</si>
  <si>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</si>
  <si>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</si>
  <si>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</si>
  <si>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</si>
  <si>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</si>
  <si>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</si>
  <si>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</si>
  <si>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</si>
  <si>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</si>
  <si>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</si>
  <si>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</si>
  <si>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</si>
  <si>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</si>
  <si>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</si>
  <si>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</si>
  <si>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</si>
  <si>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</si>
  <si>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</si>
  <si>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</si>
  <si>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</si>
  <si>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</si>
  <si>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</si>
  <si>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</si>
  <si>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</si>
  <si>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</si>
  <si>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</si>
  <si>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</si>
  <si>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</si>
  <si>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</si>
  <si>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</si>
  <si>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</si>
  <si>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</si>
  <si>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</si>
  <si>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</si>
  <si>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</si>
  <si>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</si>
  <si>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</si>
  <si>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</si>
  <si>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</si>
  <si>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</si>
  <si>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</si>
  <si>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</si>
  <si>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</si>
  <si>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</si>
  <si>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</si>
  <si>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</si>
  <si>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</si>
  <si>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</si>
  <si>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</si>
  <si>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</si>
  <si>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</si>
  <si>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</si>
  <si>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</si>
  <si>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</si>
  <si>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</si>
  <si>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</si>
  <si>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</si>
  <si>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</si>
  <si>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</si>
  <si>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</si>
  <si>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</si>
  <si>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</si>
  <si>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</si>
  <si>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</si>
  <si>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</si>
  <si>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</si>
  <si>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</si>
  <si>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</si>
  <si>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</si>
  <si>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</si>
  <si>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</si>
  <si>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</si>
  <si>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</si>
  <si>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</si>
  <si>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</si>
  <si>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</si>
  <si>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</si>
  <si>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</si>
  <si>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</si>
  <si>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</si>
  <si>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</si>
  <si>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</si>
  <si>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</si>
  <si>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</si>
  <si>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</si>
  <si>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</si>
  <si>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</si>
  <si>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</si>
  <si>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</si>
  <si>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</si>
  <si>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</si>
  <si>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</si>
  <si>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</si>
  <si>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</si>
  <si>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</si>
  <si>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</si>
  <si>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</si>
  <si>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</si>
  <si>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</si>
  <si>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</si>
  <si>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</si>
  <si>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</si>
  <si>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</si>
  <si>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</si>
  <si>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</si>
  <si>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</si>
  <si>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</si>
  <si>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</si>
  <si>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</si>
  <si>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</si>
  <si>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</si>
  <si>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</si>
  <si>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</si>
  <si>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</si>
  <si>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</si>
  <si>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</si>
  <si>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</si>
  <si>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</si>
  <si>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</si>
  <si>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</si>
  <si>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</si>
  <si>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</si>
  <si>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</si>
  <si>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</si>
  <si>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</si>
  <si>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</si>
  <si>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</si>
  <si>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</si>
  <si>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</si>
  <si>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</si>
  <si>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</si>
  <si>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</si>
  <si>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</si>
  <si>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</si>
  <si>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</si>
  <si>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</si>
  <si>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</si>
  <si>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</si>
  <si>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</si>
  <si>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</si>
  <si>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</si>
  <si>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</si>
  <si>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</si>
  <si>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</si>
  <si>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</si>
  <si>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</si>
  <si>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</si>
  <si>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</si>
  <si>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</si>
  <si>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</si>
  <si>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</si>
  <si>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</si>
  <si>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</si>
  <si>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</si>
  <si>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</si>
  <si>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</si>
  <si>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</si>
  <si>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</si>
  <si>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</si>
  <si>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</si>
  <si>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</si>
  <si>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</si>
  <si>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</si>
  <si>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</si>
  <si>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</si>
  <si>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</si>
  <si>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</si>
  <si>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</si>
  <si>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</si>
  <si>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</si>
  <si>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</si>
  <si>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</si>
  <si>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</si>
  <si>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</si>
  <si>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</si>
  <si>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</si>
  <si>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</si>
  <si>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</si>
  <si>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</si>
  <si>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</si>
  <si>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</si>
  <si>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</si>
  <si>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</si>
  <si>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</si>
  <si>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</si>
  <si>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</si>
  <si>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</si>
  <si>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</si>
  <si>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</si>
  <si>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</si>
  <si>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</si>
  <si>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</si>
  <si>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</si>
  <si>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</si>
  <si>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</si>
  <si>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</si>
  <si>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</si>
  <si>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</si>
  <si>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</si>
  <si>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</si>
  <si>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</si>
  <si>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</si>
  <si>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</si>
  <si>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</si>
  <si>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</si>
  <si>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</si>
  <si>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</si>
  <si>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</si>
  <si>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</si>
  <si>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</si>
  <si>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</si>
  <si>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</si>
  <si>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</si>
  <si>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</si>
  <si>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</si>
  <si>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</si>
  <si>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</si>
  <si>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</si>
  <si>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</si>
  <si>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</si>
  <si>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</si>
  <si>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</si>
  <si>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</si>
  <si>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</si>
  <si>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</si>
  <si>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</si>
  <si>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</si>
  <si>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</si>
  <si>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</si>
  <si>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</si>
  <si>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</si>
  <si>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</si>
  <si>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</si>
  <si>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</si>
  <si>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</si>
  <si>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</si>
  <si>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</si>
  <si>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</si>
  <si>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</si>
  <si>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</si>
  <si>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</si>
  <si>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</si>
  <si>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</si>
  <si>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</si>
  <si>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</si>
  <si>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</si>
  <si>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</si>
  <si>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</si>
  <si>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</si>
  <si>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</si>
  <si>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</si>
  <si>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</si>
  <si>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</si>
  <si>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</si>
  <si>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</si>
  <si>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</si>
  <si>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</si>
  <si>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</si>
  <si>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</si>
  <si>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</si>
  <si>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</si>
  <si>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</si>
  <si>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</si>
  <si>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</si>
  <si>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</si>
  <si>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</si>
  <si>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</si>
  <si>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</si>
  <si>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</si>
  <si>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</si>
  <si>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</si>
  <si>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</si>
  <si>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</si>
  <si>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</si>
  <si>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</si>
  <si>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</si>
  <si>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</si>
  <si>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</si>
  <si>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</si>
  <si>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</si>
  <si>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</si>
  <si>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</si>
  <si>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</si>
  <si>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</si>
  <si>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</si>
  <si>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</si>
  <si>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</si>
  <si>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</si>
  <si>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</si>
  <si>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</si>
  <si>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</si>
  <si>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</si>
  <si>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</si>
  <si>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</si>
  <si>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</si>
  <si>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</si>
  <si>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</si>
  <si>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</si>
  <si>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</si>
  <si>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</si>
  <si>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</si>
  <si>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</si>
  <si>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</si>
  <si>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</si>
  <si>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</si>
  <si>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</si>
  <si>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</si>
  <si>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</si>
  <si>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</si>
  <si>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</si>
  <si>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</si>
  <si>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</si>
  <si>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</si>
  <si>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</si>
  <si>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</si>
  <si>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</si>
  <si>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</si>
  <si>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</si>
  <si>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</si>
  <si>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</si>
  <si>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</si>
  <si>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</si>
  <si>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</si>
  <si>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</si>
  <si>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</si>
  <si>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</si>
  <si>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</si>
  <si>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</si>
  <si>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</si>
  <si>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</si>
  <si>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</si>
  <si>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</si>
  <si>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</si>
  <si>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</si>
  <si>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</si>
  <si>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</si>
  <si>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</si>
  <si>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</si>
  <si>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</si>
  <si>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</si>
  <si>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</si>
  <si>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</si>
  <si>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</si>
  <si>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</si>
  <si>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</si>
  <si>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</si>
  <si>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</si>
  <si>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</si>
  <si>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</si>
  <si>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</si>
  <si>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</si>
  <si>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</si>
  <si>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</si>
  <si>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</si>
  <si>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</si>
  <si>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</si>
  <si>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</si>
  <si>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</si>
  <si>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</si>
  <si>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</si>
  <si>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</si>
  <si>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</si>
  <si>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</si>
  <si>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</si>
  <si>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</si>
  <si>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</si>
  <si>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</si>
  <si>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</si>
  <si>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</si>
  <si>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</si>
  <si>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</si>
  <si>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</si>
  <si>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</si>
  <si>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</si>
  <si>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</si>
  <si>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</si>
  <si>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</si>
  <si>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</si>
  <si>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</si>
  <si>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</si>
  <si>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</si>
  <si>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</si>
  <si>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</si>
  <si>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</si>
  <si>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</si>
  <si>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</si>
  <si>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</si>
  <si>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</si>
  <si>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</si>
  <si>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</si>
  <si>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</si>
  <si>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</si>
  <si>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</si>
  <si>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</si>
  <si>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</si>
  <si>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</si>
  <si>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</si>
  <si>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</si>
  <si>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</si>
  <si>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</si>
  <si>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</si>
  <si>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</si>
  <si>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</si>
  <si>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</si>
  <si>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</si>
  <si>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</si>
  <si>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</si>
  <si>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</si>
  <si>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</si>
  <si>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</si>
  <si>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</si>
  <si>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</si>
  <si>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</si>
  <si>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</si>
  <si>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</si>
  <si>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</si>
  <si>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</si>
  <si>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</si>
  <si>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</si>
  <si>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</si>
  <si>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</si>
  <si>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</si>
  <si>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</si>
  <si>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</si>
  <si>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</si>
  <si>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</si>
  <si>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</si>
  <si>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</si>
  <si>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</si>
  <si>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</si>
  <si>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</si>
  <si>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</si>
  <si>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</si>
  <si>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</si>
  <si>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</si>
  <si>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</si>
  <si>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</si>
  <si>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</si>
  <si>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</si>
  <si>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</si>
  <si>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</si>
  <si>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</si>
  <si>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</si>
  <si>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</si>
  <si>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</si>
  <si>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</si>
  <si>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</si>
  <si>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</si>
  <si>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</si>
  <si>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</si>
  <si>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</si>
  <si>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</si>
  <si>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</si>
  <si>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</si>
  <si>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</si>
  <si>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</si>
  <si>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</si>
  <si>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</si>
  <si>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</si>
  <si>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</si>
  <si>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</si>
  <si>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</si>
  <si>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</si>
  <si>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</si>
  <si>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</si>
  <si>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</si>
  <si>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</si>
  <si>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</si>
  <si>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</si>
  <si>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</si>
  <si>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</si>
  <si>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</si>
  <si>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</si>
  <si>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</si>
  <si>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</si>
  <si>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</si>
  <si>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</si>
  <si>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</si>
  <si>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</si>
  <si>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</si>
  <si>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</si>
  <si>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</si>
  <si>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</si>
  <si>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</si>
  <si>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</si>
  <si>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</si>
  <si>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</si>
  <si>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</si>
  <si>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</si>
  <si>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</si>
  <si>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</si>
  <si>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</si>
  <si>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</si>
  <si>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</si>
  <si>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</si>
  <si>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</si>
  <si>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</si>
  <si>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</si>
  <si>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</si>
  <si>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</si>
  <si>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</si>
  <si>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</si>
  <si>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</si>
  <si>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</si>
  <si>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</si>
  <si>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</si>
  <si>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</si>
  <si>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</si>
  <si>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</si>
  <si>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</si>
  <si>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</si>
  <si>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</si>
  <si>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</si>
  <si>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</si>
  <si>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</si>
  <si>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</si>
  <si>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</si>
  <si>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</si>
  <si>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</si>
  <si>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</si>
  <si>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</si>
  <si>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</si>
  <si>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</si>
  <si>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</si>
  <si>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</si>
  <si>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</si>
  <si>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</si>
  <si>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</si>
  <si>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</si>
  <si>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</si>
  <si>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</si>
  <si>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</si>
  <si>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</si>
  <si>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</si>
  <si>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</si>
  <si>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</si>
  <si>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</si>
  <si>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</si>
  <si>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</si>
  <si>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</si>
  <si>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</si>
  <si>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</si>
  <si>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</si>
  <si>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</si>
  <si>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</si>
  <si>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</si>
  <si>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</si>
  <si>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</si>
  <si>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</si>
  <si>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</si>
  <si>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</si>
  <si>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</si>
  <si>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</si>
  <si>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</si>
  <si>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</si>
  <si>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</si>
  <si>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</si>
  <si>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</si>
  <si>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</si>
  <si>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</si>
  <si>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</si>
  <si>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</si>
  <si>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</si>
  <si>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</si>
  <si>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</si>
  <si>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</si>
  <si>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</si>
  <si>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</si>
  <si>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</si>
  <si>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</si>
  <si>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</si>
  <si>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</si>
  <si>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</si>
  <si>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</si>
  <si>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</si>
  <si>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</si>
  <si>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</si>
  <si>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</si>
  <si>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</si>
  <si>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</si>
  <si>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</si>
  <si>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</si>
  <si>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</si>
  <si>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</si>
  <si>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</si>
  <si>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</si>
  <si>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</si>
  <si>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</si>
  <si>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</si>
  <si>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</si>
  <si>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</si>
  <si>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</si>
  <si>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</si>
  <si>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</si>
  <si>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</si>
  <si>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</si>
  <si>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</si>
  <si>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</si>
  <si>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</si>
  <si>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</si>
  <si>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</si>
  <si>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</si>
  <si>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</si>
  <si>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</si>
  <si>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</si>
  <si>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</si>
  <si>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</si>
  <si>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</si>
  <si>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</si>
  <si>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</si>
  <si>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</si>
  <si>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</si>
  <si>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</si>
  <si>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</si>
  <si>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</si>
  <si>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</si>
  <si>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</si>
  <si>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</si>
  <si>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</si>
  <si>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</si>
  <si>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</si>
  <si>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</si>
  <si>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</si>
  <si>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</si>
  <si>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</si>
  <si>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</si>
  <si>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</si>
  <si>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</si>
  <si>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</si>
  <si>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</si>
  <si>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</si>
  <si>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</si>
  <si>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</si>
  <si>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</si>
  <si>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</si>
  <si>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</si>
  <si>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</si>
  <si>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</si>
  <si>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</si>
  <si>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</si>
  <si>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</si>
  <si>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</si>
  <si>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</si>
  <si>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</si>
  <si>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</si>
  <si>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</si>
  <si>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</si>
  <si>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</si>
  <si>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</si>
  <si>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</si>
  <si>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</si>
  <si>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</si>
  <si>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</si>
  <si>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</si>
  <si>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</si>
  <si>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</si>
  <si>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</si>
  <si>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</si>
  <si>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</si>
  <si>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</si>
  <si>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</si>
  <si>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</si>
  <si>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</si>
  <si>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</si>
  <si>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</si>
  <si>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</si>
  <si>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</si>
  <si>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</si>
  <si>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</si>
  <si>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</si>
  <si>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</si>
  <si>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</si>
  <si>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</si>
  <si>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</si>
  <si>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</si>
  <si>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</si>
  <si>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</si>
  <si>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</si>
  <si>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</si>
  <si>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</si>
  <si>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</si>
  <si>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</si>
  <si>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</si>
  <si>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</si>
  <si>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</si>
  <si>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</si>
  <si>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</si>
  <si>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</si>
  <si>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</si>
  <si>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</si>
  <si>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</si>
  <si>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</si>
  <si>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</si>
  <si>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</si>
  <si>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</si>
  <si>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</si>
  <si>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</si>
  <si>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</si>
  <si>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</si>
  <si>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</si>
  <si>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</si>
  <si>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</si>
  <si>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</si>
  <si>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</si>
  <si>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</si>
  <si>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</si>
  <si>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</si>
  <si>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</si>
  <si>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</si>
  <si>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</si>
  <si>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</si>
  <si>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</si>
  <si>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</si>
  <si>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</si>
  <si>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</si>
  <si>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</si>
  <si>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</si>
  <si>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</si>
  <si>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</si>
  <si>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</si>
  <si>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</si>
  <si>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</si>
  <si>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</si>
  <si>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</si>
  <si>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</si>
  <si>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</si>
  <si>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</si>
  <si>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</si>
  <si>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</si>
  <si>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</si>
  <si>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</si>
  <si>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</si>
  <si>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</si>
  <si>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</si>
  <si>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</si>
  <si>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</si>
  <si>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</si>
  <si>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</si>
  <si>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</si>
  <si>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</si>
  <si>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</si>
  <si>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</si>
  <si>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</si>
  <si>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</si>
  <si>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</si>
  <si>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</si>
  <si>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</si>
  <si>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</si>
  <si>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</si>
  <si>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</si>
  <si>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</si>
  <si>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</si>
  <si>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</si>
  <si>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</si>
  <si>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</si>
  <si>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</si>
  <si>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</si>
  <si>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</si>
  <si>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</si>
  <si>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</si>
  <si>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</si>
  <si>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</si>
  <si>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</si>
  <si>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</si>
  <si>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</si>
  <si>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</si>
  <si>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</si>
  <si>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</si>
  <si>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</si>
  <si>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</si>
  <si>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</si>
  <si>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</si>
  <si>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</si>
  <si>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</si>
  <si>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</si>
  <si>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</si>
  <si>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</si>
  <si>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</si>
  <si>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</si>
  <si>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</si>
  <si>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</si>
  <si>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</si>
  <si>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</si>
  <si>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</si>
  <si>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</si>
  <si>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</si>
  <si>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</si>
  <si>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</si>
  <si>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</si>
  <si>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</si>
  <si>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</si>
  <si>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</si>
  <si>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</si>
  <si>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</si>
  <si>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</si>
  <si>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</si>
  <si>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</si>
  <si>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</si>
  <si>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</si>
  <si>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</si>
  <si>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</si>
  <si>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</si>
  <si>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</si>
  <si>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</si>
  <si>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</si>
  <si>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</si>
  <si>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</si>
  <si>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</si>
  <si>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</si>
  <si>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</si>
  <si>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</si>
  <si>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</si>
  <si>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</si>
  <si>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</si>
  <si>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</si>
  <si>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</si>
  <si>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</si>
  <si>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</si>
  <si>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</si>
  <si>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</si>
  <si>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</si>
  <si>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</si>
  <si>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</si>
  <si>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</si>
  <si>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</si>
  <si>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</si>
  <si>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</si>
  <si>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</si>
  <si>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</si>
  <si>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</si>
  <si>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</si>
  <si>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</si>
  <si>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</si>
  <si>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</si>
  <si>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</si>
  <si>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</si>
  <si>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</si>
  <si>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</si>
  <si>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</si>
  <si>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</si>
  <si>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</si>
  <si>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</si>
  <si>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</si>
  <si>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</si>
  <si>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</si>
  <si>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</si>
  <si>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</si>
  <si>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</si>
  <si>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</si>
  <si>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</si>
  <si>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</si>
  <si>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</si>
  <si>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</si>
  <si>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</si>
  <si>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</si>
  <si>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</si>
  <si>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</si>
  <si>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</si>
  <si>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</si>
  <si>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</si>
  <si>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</si>
  <si>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</si>
  <si>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</si>
  <si>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</si>
  <si>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</si>
  <si>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</si>
  <si>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</si>
  <si>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</si>
  <si>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</si>
  <si>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</si>
  <si>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</si>
  <si>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</si>
  <si>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</si>
  <si>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</si>
  <si>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</si>
  <si>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</si>
  <si>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</si>
  <si>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</si>
  <si>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</si>
  <si>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</si>
  <si>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</si>
  <si>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</si>
  <si>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</si>
  <si>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</si>
  <si>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</si>
  <si>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</si>
  <si>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</si>
  <si>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</si>
  <si>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</si>
  <si>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</si>
  <si>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</si>
  <si>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</si>
  <si>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</si>
  <si>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</si>
  <si>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</si>
  <si>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</si>
  <si>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</si>
  <si>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</si>
  <si>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</si>
  <si>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</si>
  <si>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</si>
  <si>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</si>
  <si>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</si>
  <si>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</si>
  <si>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</si>
  <si>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</si>
  <si>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</si>
  <si>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</si>
  <si>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</si>
  <si>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</si>
  <si>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</si>
  <si>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</si>
  <si>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</si>
  <si>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</si>
  <si>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</si>
  <si>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</si>
  <si>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</si>
  <si>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</si>
  <si>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</si>
  <si>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</si>
  <si>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</si>
  <si>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</si>
  <si>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</si>
  <si>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</si>
  <si>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</si>
  <si>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</si>
  <si>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</si>
  <si>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</si>
  <si>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</si>
  <si>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</si>
  <si>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</si>
  <si>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</si>
  <si>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</si>
  <si>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</si>
  <si>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</si>
  <si>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</si>
  <si>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</si>
  <si>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</si>
  <si>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</si>
  <si>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</si>
  <si>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</si>
  <si>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</si>
  <si>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</si>
  <si>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</si>
  <si>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</si>
  <si>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</si>
  <si>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</si>
  <si>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</si>
  <si>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</si>
  <si>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</si>
  <si>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</si>
  <si>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</si>
  <si>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</si>
  <si>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</si>
  <si>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</si>
  <si>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</si>
  <si>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</si>
  <si>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</si>
  <si>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</si>
  <si>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</si>
  <si>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</si>
  <si>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</si>
  <si>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</si>
  <si>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</si>
  <si>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</si>
  <si>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</si>
  <si>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</si>
  <si>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</si>
  <si>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</si>
  <si>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</si>
  <si>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</si>
  <si>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</si>
  <si>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</si>
  <si>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</si>
  <si>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</si>
  <si>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</si>
  <si>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</si>
  <si>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</si>
  <si>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</si>
  <si>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</si>
  <si>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</si>
  <si>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</si>
  <si>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</si>
  <si>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</si>
  <si>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</si>
  <si>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</si>
  <si>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</si>
  <si>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</si>
  <si>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</si>
  <si>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</si>
  <si>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</si>
  <si>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</si>
  <si>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</si>
  <si>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</si>
  <si>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</si>
  <si>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</si>
  <si>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</si>
  <si>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</si>
  <si>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</si>
  <si>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</si>
  <si>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</si>
  <si>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</si>
  <si>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</si>
  <si>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</si>
  <si>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</si>
  <si>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</si>
  <si>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</si>
  <si>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</si>
  <si>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</si>
  <si>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</si>
  <si>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</si>
  <si>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</si>
  <si>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</si>
  <si>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</si>
  <si>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</si>
  <si>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</si>
  <si>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</si>
  <si>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</si>
  <si>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</si>
  <si>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</si>
  <si>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</si>
  <si>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</si>
  <si>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</si>
  <si>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</si>
  <si>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</si>
  <si>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</si>
  <si>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</si>
  <si>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</si>
  <si>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</si>
  <si>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</si>
  <si>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</si>
  <si>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</si>
  <si>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</si>
  <si>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</si>
  <si>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</si>
  <si>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</si>
  <si>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</si>
  <si>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</si>
  <si>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</si>
  <si>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</si>
  <si>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</si>
  <si>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</si>
  <si>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</si>
  <si>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</si>
  <si>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</si>
  <si>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</si>
  <si>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</si>
  <si>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</si>
  <si>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</si>
  <si>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</si>
  <si>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</si>
  <si>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</si>
  <si>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</si>
  <si>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</si>
  <si>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</si>
  <si>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</si>
  <si>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</si>
  <si>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</si>
  <si>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</si>
  <si>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</si>
  <si>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</si>
  <si>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</si>
  <si>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</si>
  <si>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</si>
  <si>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</si>
  <si>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</si>
  <si>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</si>
  <si>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</si>
  <si>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</si>
  <si>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</si>
  <si>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</si>
  <si>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</si>
  <si>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</si>
  <si>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</si>
  <si>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</si>
  <si>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</si>
  <si>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</si>
  <si>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</si>
  <si>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</si>
  <si>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</si>
  <si>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</si>
  <si>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</si>
  <si>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</si>
  <si>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</si>
  <si>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</si>
  <si>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</si>
  <si>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</si>
  <si>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</si>
  <si>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</si>
  <si>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</si>
  <si>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</si>
  <si>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</si>
  <si>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</si>
  <si>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</si>
  <si>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</si>
  <si>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</si>
  <si>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</si>
  <si>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</si>
  <si>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</si>
  <si>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</si>
  <si>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</si>
  <si>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</si>
  <si>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</si>
  <si>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</si>
  <si>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</si>
  <si>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</si>
  <si>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</si>
  <si>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</si>
  <si>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</si>
  <si>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</si>
  <si>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</si>
  <si>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</si>
  <si>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</si>
  <si>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</si>
  <si>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</si>
  <si>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</si>
  <si>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</si>
  <si>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</si>
  <si>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</si>
  <si>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</si>
  <si>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</si>
  <si>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</si>
  <si>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</si>
  <si>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</si>
  <si>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</si>
  <si>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</si>
  <si>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</si>
  <si>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</si>
  <si>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</si>
  <si>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</si>
  <si>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</si>
  <si>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</si>
  <si>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</si>
  <si>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</si>
  <si>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</si>
  <si>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</si>
  <si>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</si>
  <si>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</si>
  <si>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</si>
  <si>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</si>
  <si>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</si>
  <si>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</si>
  <si>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</si>
  <si>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</si>
  <si>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</si>
  <si>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</si>
  <si>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</si>
  <si>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</si>
  <si>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</si>
  <si>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</si>
  <si>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</si>
  <si>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</si>
  <si>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</si>
  <si>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</si>
  <si>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</si>
  <si>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</si>
  <si>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</si>
  <si>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</si>
  <si>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</si>
  <si>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</si>
  <si>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</si>
  <si>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</si>
  <si>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</si>
  <si>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</si>
  <si>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</si>
  <si>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</si>
  <si>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</si>
  <si>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</si>
  <si>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</si>
  <si>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</si>
  <si>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</si>
  <si>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</si>
  <si>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</si>
  <si>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</si>
  <si>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</si>
  <si>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</si>
  <si>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</si>
  <si>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</si>
  <si>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</si>
  <si>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</si>
  <si>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</si>
  <si>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</si>
  <si>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</si>
  <si>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</si>
  <si>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</si>
  <si>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</si>
  <si>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</si>
  <si>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</si>
  <si>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</si>
  <si>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</si>
  <si>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</si>
  <si>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</si>
  <si>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</si>
  <si>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</si>
  <si>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</si>
  <si>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</si>
  <si>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</si>
  <si>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</si>
  <si>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</si>
  <si>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</si>
  <si>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</si>
  <si>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</si>
  <si>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</si>
  <si>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</si>
  <si>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</si>
  <si>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</si>
  <si>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</si>
  <si>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</si>
  <si>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</si>
  <si>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</si>
  <si>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</si>
  <si>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</si>
  <si>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</si>
  <si>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</si>
  <si>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</si>
  <si>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</si>
  <si>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</si>
  <si>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</si>
  <si>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</si>
  <si>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</si>
  <si>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</si>
  <si>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</si>
  <si>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</si>
  <si>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</si>
  <si>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</si>
  <si>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</si>
  <si>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</si>
  <si>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</si>
  <si>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</si>
  <si>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</si>
  <si>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</si>
  <si>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</si>
  <si>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</si>
  <si>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</si>
  <si>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</si>
  <si>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</si>
  <si>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</si>
  <si>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</si>
  <si>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</si>
  <si>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</si>
  <si>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</si>
  <si>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</si>
  <si>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</si>
  <si>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</si>
  <si>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</si>
  <si>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</si>
  <si>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</si>
  <si>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</si>
  <si>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</si>
  <si>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</si>
  <si>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</si>
  <si>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</si>
  <si>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</si>
  <si>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</si>
  <si>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</si>
  <si>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</si>
  <si>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</si>
  <si>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</si>
  <si>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</si>
  <si>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</si>
  <si>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</si>
  <si>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</si>
  <si>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</si>
  <si>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</si>
  <si>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</si>
  <si>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</si>
  <si>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</si>
  <si>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</si>
  <si>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</si>
  <si>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</si>
  <si>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</si>
  <si>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</si>
  <si>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</si>
  <si>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</si>
  <si>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</si>
  <si>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</si>
  <si>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</si>
  <si>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</si>
  <si>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</si>
  <si>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</si>
  <si>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</si>
  <si>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</si>
  <si>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</si>
  <si>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</si>
  <si>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</si>
  <si>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</si>
  <si>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</si>
  <si>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</si>
  <si>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</si>
  <si>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</si>
  <si>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</si>
  <si>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</si>
  <si>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</si>
  <si>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</si>
  <si>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</si>
  <si>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</si>
  <si>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</si>
  <si>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</si>
  <si>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</si>
  <si>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</si>
  <si>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</si>
  <si>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</si>
  <si>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</si>
  <si>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</si>
  <si>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</si>
  <si>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</si>
  <si>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</si>
  <si>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</si>
  <si>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</si>
  <si>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</si>
  <si>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</si>
  <si>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</si>
  <si>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</si>
  <si>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</si>
  <si>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</si>
  <si>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</si>
  <si>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</si>
  <si>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</si>
  <si>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</si>
  <si>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</si>
  <si>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</si>
  <si>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</si>
  <si>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</si>
  <si>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</si>
  <si>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</si>
  <si>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</si>
  <si>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</si>
  <si>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</si>
  <si>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</si>
  <si>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</si>
  <si>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</si>
  <si>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</si>
  <si>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</si>
  <si>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</si>
  <si>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</si>
  <si>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</si>
  <si>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</si>
  <si>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</si>
  <si>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</si>
  <si>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</si>
  <si>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</si>
  <si>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</si>
  <si>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</si>
  <si>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</si>
  <si>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</si>
  <si>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</si>
  <si>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</si>
  <si>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</si>
  <si>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</si>
  <si>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</si>
  <si>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</si>
  <si>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</si>
  <si>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</si>
  <si>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</si>
  <si>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</si>
  <si>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</si>
  <si>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</si>
  <si>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</si>
  <si>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</si>
  <si>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</si>
  <si>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</si>
  <si>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</si>
  <si>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</si>
  <si>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</si>
  <si>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</si>
  <si>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</si>
  <si>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</si>
  <si>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</si>
  <si>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</si>
  <si>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</si>
  <si>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</si>
  <si>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</si>
  <si>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</si>
  <si>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</si>
  <si>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</si>
  <si>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</si>
  <si>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</si>
  <si>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</si>
  <si>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</si>
  <si>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</si>
  <si>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</si>
  <si>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</si>
  <si>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</si>
  <si>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</si>
  <si>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</si>
  <si>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</si>
  <si>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</si>
  <si>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</si>
  <si>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</si>
  <si>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</si>
  <si>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</si>
  <si>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</si>
  <si>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</si>
  <si>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</si>
  <si>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</si>
  <si>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</si>
  <si>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</si>
  <si>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</si>
  <si>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</si>
  <si>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</si>
  <si>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</si>
  <si>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</si>
  <si>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</si>
  <si>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</si>
  <si>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</si>
  <si>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</si>
  <si>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</si>
  <si>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</si>
  <si>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</si>
  <si>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</si>
  <si>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</si>
  <si>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</si>
  <si>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</si>
  <si>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</si>
  <si>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</si>
  <si>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</si>
  <si>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</si>
  <si>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</si>
  <si>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</si>
  <si>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</si>
  <si>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</si>
  <si>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</si>
  <si>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</si>
  <si>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</si>
  <si>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</si>
  <si>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</si>
  <si>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</si>
  <si>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</si>
  <si>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</si>
  <si>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</si>
  <si>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</si>
  <si>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</si>
  <si>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</si>
  <si>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</si>
  <si>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</si>
  <si>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</si>
  <si>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</si>
  <si>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</si>
  <si>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</si>
  <si>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</si>
  <si>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</si>
  <si>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</si>
  <si>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</si>
  <si>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</si>
  <si>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</si>
  <si>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</si>
  <si>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</si>
  <si>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</si>
  <si>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</si>
  <si>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</si>
  <si>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</si>
  <si>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</si>
  <si>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</si>
  <si>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</si>
  <si>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</si>
  <si>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</si>
  <si>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</si>
  <si>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</si>
  <si>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</si>
  <si>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</si>
  <si>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</si>
  <si>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</si>
  <si>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</si>
  <si>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</si>
  <si>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</si>
  <si>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</si>
  <si>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</si>
  <si>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</si>
  <si>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</si>
  <si>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</si>
  <si>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</si>
  <si>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</si>
  <si>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</si>
  <si>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</si>
  <si>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</si>
  <si>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</si>
  <si>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</si>
  <si>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</si>
  <si>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</si>
  <si>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</si>
  <si>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</si>
  <si>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</si>
  <si>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</si>
  <si>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</si>
  <si>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</si>
  <si>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</si>
  <si>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</si>
  <si>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</si>
  <si>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</si>
  <si>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</si>
  <si>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</si>
  <si>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</si>
  <si>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</si>
  <si>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</si>
  <si>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</si>
  <si>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</si>
  <si>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</si>
  <si>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</si>
  <si>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</si>
  <si>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</si>
  <si>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</si>
  <si>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</si>
  <si>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</si>
  <si>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</si>
  <si>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</si>
  <si>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</si>
  <si>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</si>
  <si>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</si>
  <si>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</si>
  <si>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</si>
  <si>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</si>
  <si>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</si>
  <si>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</si>
  <si>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</si>
  <si>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</si>
  <si>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</si>
  <si>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</si>
  <si>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</si>
  <si>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</si>
  <si>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</si>
  <si>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</si>
  <si>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</si>
  <si>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</si>
  <si>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</si>
  <si>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</si>
  <si>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</si>
  <si>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</si>
  <si>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</si>
  <si>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</si>
  <si>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</si>
  <si>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</si>
  <si>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</si>
  <si>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</si>
  <si>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</si>
  <si>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</si>
  <si>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</si>
  <si>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</si>
  <si>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</si>
  <si>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</si>
  <si>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</si>
  <si>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</si>
  <si>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</si>
  <si>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</si>
  <si>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</si>
  <si>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</si>
  <si>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</si>
  <si>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</si>
  <si>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</si>
  <si>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</si>
  <si>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</si>
  <si>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</si>
  <si>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</si>
  <si>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</si>
  <si>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</si>
  <si>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</si>
  <si>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</si>
  <si>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</si>
  <si>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</si>
  <si>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</si>
  <si>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</si>
  <si>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</si>
  <si>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</si>
  <si>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</si>
  <si>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</si>
  <si>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</si>
  <si>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</si>
  <si>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</si>
  <si>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</si>
  <si>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</si>
  <si>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</si>
  <si>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</si>
  <si>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</si>
  <si>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</si>
  <si>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</si>
  <si>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</si>
  <si>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</si>
  <si>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</si>
  <si>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</si>
  <si>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</si>
  <si>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</si>
  <si>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</si>
  <si>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</si>
  <si>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</si>
  <si>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</si>
  <si>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</si>
  <si>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</si>
  <si>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</si>
  <si>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</si>
  <si>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</si>
  <si>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</si>
  <si>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</si>
  <si>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</si>
  <si>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</si>
  <si>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</si>
  <si>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</si>
  <si>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</si>
  <si>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</si>
  <si>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</si>
  <si>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</si>
  <si>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</si>
  <si>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</si>
  <si>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</si>
  <si>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</si>
  <si>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</si>
  <si>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</si>
  <si>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</si>
  <si>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</si>
  <si>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</si>
  <si>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</si>
  <si>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</si>
  <si>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</si>
  <si>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</si>
  <si>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</si>
  <si>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</si>
  <si>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</si>
  <si>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</si>
  <si>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</si>
  <si>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</si>
  <si>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</si>
  <si>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</si>
  <si>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</si>
  <si>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</si>
  <si>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</si>
  <si>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</si>
  <si>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</si>
  <si>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</si>
  <si>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</si>
  <si>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</si>
  <si>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</si>
  <si>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</si>
  <si>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</si>
  <si>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</si>
  <si>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</si>
  <si>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</si>
  <si>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</si>
  <si>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</si>
  <si>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</si>
  <si>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</si>
  <si>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</si>
  <si>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</si>
  <si>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</si>
  <si>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</si>
  <si>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</si>
  <si>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</si>
  <si>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</si>
  <si>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</si>
  <si>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</si>
  <si>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</si>
  <si>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</si>
  <si>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</si>
  <si>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</si>
  <si>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</si>
  <si>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</si>
  <si>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</si>
  <si>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</si>
  <si>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</si>
  <si>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</si>
  <si>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</si>
  <si>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</si>
  <si>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</si>
  <si>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</si>
  <si>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</si>
  <si>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</si>
  <si>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</si>
  <si>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</si>
  <si>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</si>
  <si>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</si>
  <si>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</si>
  <si>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</si>
  <si>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</si>
  <si>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</si>
  <si>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</si>
  <si>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</si>
  <si>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</si>
  <si>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</si>
  <si>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</si>
  <si>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</si>
  <si>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</si>
  <si>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</si>
  <si>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</si>
  <si>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</si>
  <si>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</si>
  <si>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</si>
  <si>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</si>
  <si>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</si>
  <si>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</si>
  <si>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</si>
  <si>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</si>
  <si>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</si>
  <si>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</si>
  <si>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</si>
  <si>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</si>
  <si>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</si>
  <si>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</si>
  <si>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</si>
  <si>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</si>
  <si>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</si>
  <si>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</si>
  <si>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</si>
  <si>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</si>
  <si>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</si>
  <si>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</si>
  <si>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</si>
  <si>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</si>
  <si>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</si>
  <si>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</si>
  <si>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</si>
  <si>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</si>
  <si>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</si>
  <si>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</si>
  <si>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</si>
  <si>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</si>
  <si>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</si>
  <si>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</si>
  <si>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</si>
  <si>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</si>
  <si>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</si>
  <si>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</si>
  <si>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</si>
  <si>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</si>
  <si>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</si>
  <si>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</si>
  <si>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</si>
  <si>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</si>
  <si>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</si>
  <si>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</si>
  <si>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</si>
  <si>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</si>
  <si>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</si>
  <si>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</si>
  <si>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</si>
  <si>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</si>
  <si>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</si>
  <si>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</si>
  <si>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</si>
  <si>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</si>
  <si>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</si>
  <si>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</si>
  <si>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</si>
  <si>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</si>
  <si>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</si>
  <si>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</si>
  <si>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</si>
  <si>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</si>
  <si>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</si>
  <si>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</si>
  <si>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</si>
  <si>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</si>
  <si>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</si>
  <si>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</si>
  <si>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</si>
  <si>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</si>
  <si>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</si>
  <si>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</si>
  <si>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</si>
  <si>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</si>
  <si>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</si>
  <si>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</si>
  <si>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</si>
  <si>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</si>
  <si>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</si>
  <si>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</si>
  <si>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</si>
  <si>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</si>
  <si>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</si>
  <si>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</si>
  <si>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</si>
  <si>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</si>
  <si>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</si>
  <si>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</si>
  <si>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</si>
  <si>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</si>
  <si>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</si>
  <si>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</si>
  <si>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</si>
  <si>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</si>
  <si>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</si>
  <si>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</si>
  <si>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</si>
  <si>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</si>
  <si>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</si>
  <si>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</si>
  <si>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</si>
  <si>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</si>
  <si>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</si>
  <si>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</si>
  <si>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</si>
  <si>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</si>
  <si>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</si>
  <si>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</si>
  <si>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</si>
  <si>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</si>
  <si>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</si>
  <si>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</si>
  <si>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</si>
  <si>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</si>
  <si>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</si>
  <si>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</si>
  <si>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</si>
  <si>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</si>
  <si>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</si>
  <si>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</si>
  <si>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</si>
  <si>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</si>
  <si>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</si>
  <si>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</si>
  <si>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</si>
  <si>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</si>
  <si>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</si>
  <si>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</si>
  <si>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</si>
  <si>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</si>
  <si>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</si>
  <si>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</si>
  <si>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</si>
  <si>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</si>
  <si>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</si>
  <si>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</si>
  <si>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</si>
  <si>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</si>
  <si>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</si>
  <si>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</si>
  <si>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</si>
  <si>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</si>
  <si>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</si>
  <si>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</si>
  <si>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</si>
  <si>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</si>
  <si>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</si>
  <si>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</si>
  <si>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</si>
  <si>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</si>
  <si>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</si>
  <si>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</si>
  <si>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</si>
  <si>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</si>
  <si>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</si>
  <si>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</si>
  <si>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</si>
  <si>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</si>
  <si>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</si>
  <si>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</si>
  <si>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</si>
  <si>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</si>
  <si>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</si>
  <si>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</si>
  <si>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</si>
  <si>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</si>
  <si>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</si>
  <si>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</si>
  <si>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</si>
  <si>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</si>
  <si>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</si>
  <si>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</si>
  <si>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</si>
  <si>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</si>
  <si>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</si>
  <si>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</si>
  <si>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</si>
  <si>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</si>
  <si>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</si>
  <si>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</si>
  <si>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</si>
  <si>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</si>
  <si>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</si>
  <si>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</si>
  <si>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</si>
  <si>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</si>
  <si>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</si>
  <si>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</si>
  <si>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</si>
  <si>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</si>
  <si>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</si>
  <si>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</si>
  <si>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</si>
  <si>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</si>
  <si>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</si>
  <si>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</si>
  <si>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</si>
  <si>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</si>
  <si>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</si>
  <si>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</si>
  <si>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</si>
  <si>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</si>
  <si>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</si>
  <si>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</si>
  <si>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</si>
  <si>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</si>
  <si>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</si>
  <si>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</si>
  <si>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</si>
  <si>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</si>
  <si>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</si>
  <si>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</si>
  <si>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</si>
  <si>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</si>
  <si>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</si>
  <si>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</si>
  <si>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</si>
  <si>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</si>
  <si>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</si>
  <si>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</si>
  <si>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</si>
  <si>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</si>
  <si>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</si>
  <si>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</si>
  <si>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</si>
  <si>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</si>
  <si>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</si>
  <si>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</si>
  <si>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</si>
  <si>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</si>
  <si>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</si>
  <si>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</si>
  <si>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</si>
  <si>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</si>
  <si>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</si>
  <si>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</si>
  <si>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</si>
  <si>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</si>
  <si>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</si>
  <si>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</si>
  <si>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</si>
  <si>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</si>
  <si>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</si>
  <si>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</si>
  <si>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</si>
  <si>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</si>
  <si>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</si>
  <si>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</si>
  <si>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</si>
  <si>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</si>
  <si>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</si>
  <si>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</si>
  <si>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</si>
  <si>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</si>
  <si>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</si>
  <si>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</si>
  <si>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</si>
  <si>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</si>
  <si>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</si>
  <si>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</si>
  <si>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</si>
  <si>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</si>
  <si>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</si>
  <si>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</si>
  <si>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</si>
  <si>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</si>
  <si>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</si>
  <si>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</si>
  <si>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</si>
  <si>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</si>
  <si>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</si>
  <si>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</si>
  <si>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</si>
  <si>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</si>
  <si>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</si>
  <si>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</si>
  <si>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</si>
  <si>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</si>
  <si>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</si>
  <si>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</si>
  <si>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</si>
  <si>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</si>
  <si>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</si>
  <si>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</si>
  <si>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</si>
  <si>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</si>
  <si>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</si>
  <si>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</si>
  <si>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</si>
  <si>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</si>
  <si>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</si>
  <si>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</si>
  <si>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</si>
  <si>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</si>
  <si>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</si>
  <si>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</si>
  <si>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</si>
  <si>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</si>
  <si>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</si>
  <si>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</si>
  <si>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</si>
  <si>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</si>
  <si>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</si>
  <si>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</si>
  <si>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</si>
  <si>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</si>
  <si>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</si>
  <si>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</si>
  <si>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</si>
  <si>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</si>
  <si>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</si>
  <si>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</si>
  <si>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</si>
  <si>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</si>
  <si>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</si>
  <si>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</si>
  <si>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</si>
  <si>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</si>
  <si>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</si>
  <si>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</si>
  <si>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</si>
  <si>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</si>
  <si>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</si>
  <si>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</si>
  <si>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</si>
  <si>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</si>
  <si>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</si>
  <si>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</si>
  <si>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</si>
  <si>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</si>
  <si>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</si>
  <si>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</si>
  <si>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</si>
  <si>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</si>
  <si>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</si>
  <si>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</si>
  <si>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</si>
  <si>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</si>
  <si>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</si>
  <si>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</si>
  <si>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</si>
  <si>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</si>
  <si>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</si>
  <si>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</si>
  <si>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</si>
  <si>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</si>
  <si>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</si>
  <si>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</si>
  <si>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</si>
  <si>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</si>
  <si>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</si>
  <si>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</si>
  <si>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</si>
  <si>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</si>
  <si>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</si>
  <si>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</si>
  <si>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</si>
  <si>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</si>
  <si>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</si>
  <si>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</si>
  <si>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</si>
  <si>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</si>
  <si>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</si>
  <si>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</si>
  <si>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</si>
  <si>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</si>
  <si>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</si>
  <si>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</si>
  <si>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</si>
  <si>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</si>
  <si>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</si>
  <si>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</si>
  <si>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</si>
  <si>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</si>
  <si>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</si>
  <si>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</si>
  <si>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</si>
  <si>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</si>
  <si>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</si>
  <si>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</si>
  <si>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</si>
  <si>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</si>
  <si>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</si>
  <si>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</si>
  <si>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</si>
  <si>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</si>
  <si>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</si>
  <si>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</si>
  <si>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</si>
  <si>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</si>
  <si>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</si>
  <si>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</si>
  <si>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</si>
  <si>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</si>
  <si>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</si>
  <si>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</si>
  <si>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</si>
  <si>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</si>
  <si>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</si>
  <si>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</si>
  <si>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</si>
  <si>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</si>
  <si>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</si>
  <si>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</si>
  <si>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</si>
  <si>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</si>
  <si>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</si>
  <si>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</si>
  <si>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</si>
  <si>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</si>
  <si>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</si>
  <si>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</si>
  <si>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</si>
  <si>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</si>
  <si>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</si>
  <si>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</si>
  <si>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</si>
  <si>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</si>
  <si>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</si>
  <si>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</si>
  <si>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</si>
  <si>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</si>
  <si>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</si>
  <si>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</si>
  <si>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</si>
  <si>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</si>
  <si>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</si>
  <si>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</si>
  <si>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</si>
  <si>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</si>
  <si>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</si>
  <si>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</si>
  <si>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</si>
  <si>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</si>
  <si>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</si>
  <si>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</si>
  <si>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</si>
  <si>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</si>
  <si>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</si>
  <si>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</si>
  <si>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</si>
  <si>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</si>
  <si>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</si>
  <si>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</si>
  <si>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</si>
  <si>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</si>
  <si>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</si>
  <si>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</si>
  <si>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</si>
  <si>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</si>
  <si>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</si>
  <si>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</si>
  <si>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</si>
  <si>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</si>
  <si>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</si>
  <si>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</si>
  <si>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</si>
  <si>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</si>
  <si>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</si>
  <si>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</si>
  <si>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</si>
  <si>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</si>
  <si>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</si>
  <si>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</si>
  <si>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</si>
  <si>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</si>
  <si>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</si>
  <si>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</si>
  <si>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</si>
  <si>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</si>
  <si>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</si>
  <si>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</si>
  <si>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</si>
  <si>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</si>
  <si>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</si>
  <si>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</si>
  <si>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</si>
  <si>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</si>
  <si>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</si>
  <si>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</si>
  <si>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</si>
  <si>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</si>
  <si>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</si>
  <si>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</si>
  <si>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</si>
  <si>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</si>
  <si>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</si>
  <si>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</si>
  <si>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</si>
  <si>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</si>
  <si>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</si>
  <si>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</si>
  <si>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</si>
  <si>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</si>
  <si>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</si>
  <si>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</si>
  <si>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</si>
  <si>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</si>
  <si>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</si>
  <si>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</si>
  <si>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</si>
  <si>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</si>
  <si>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</si>
  <si>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</si>
  <si>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</si>
  <si>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</si>
  <si>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</si>
  <si>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</si>
  <si>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</si>
  <si>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</si>
  <si>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</si>
  <si>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</si>
  <si>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</si>
  <si>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</si>
  <si>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</si>
  <si>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</si>
  <si>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</si>
  <si>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</si>
  <si>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</si>
  <si>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</si>
  <si>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</si>
  <si>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</si>
  <si>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</si>
  <si>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</si>
  <si>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</si>
  <si>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</si>
  <si>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</si>
  <si>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</si>
  <si>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</si>
  <si>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</si>
  <si>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</si>
  <si>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</si>
  <si>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</si>
  <si>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</si>
  <si>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</si>
  <si>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</si>
  <si>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</si>
  <si>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</si>
  <si>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</si>
  <si>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</si>
  <si>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</si>
  <si>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</si>
  <si>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</si>
  <si>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</si>
  <si>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</si>
  <si>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</si>
  <si>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</si>
  <si>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</si>
  <si>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</si>
  <si>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</si>
  <si>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</si>
  <si>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</si>
  <si>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</si>
  <si>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</si>
  <si>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</si>
  <si>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</si>
  <si>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</si>
  <si>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</si>
  <si>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</si>
  <si>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</si>
  <si>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</si>
  <si>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</si>
  <si>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</si>
  <si>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</si>
  <si>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</si>
  <si>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</si>
  <si>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</si>
  <si>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</si>
  <si>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</si>
  <si>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</si>
  <si>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</si>
  <si>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</si>
  <si>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</si>
  <si>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</si>
  <si>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</si>
  <si>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</si>
  <si>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</si>
  <si>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</si>
  <si>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</si>
  <si>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</si>
  <si>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</si>
  <si>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</si>
  <si>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</si>
  <si>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</si>
  <si>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</si>
  <si>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</si>
  <si>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</si>
  <si>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</si>
  <si>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</si>
  <si>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</si>
  <si>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</si>
  <si>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</si>
  <si>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</si>
  <si>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</si>
  <si>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</si>
  <si>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</si>
  <si>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</si>
  <si>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</si>
  <si>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</si>
  <si>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</si>
  <si>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</si>
  <si>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</si>
  <si>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</si>
  <si>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</si>
  <si>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</si>
  <si>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</si>
  <si>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</si>
  <si>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</si>
  <si>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</si>
  <si>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</si>
  <si>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</si>
  <si>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</si>
  <si>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</si>
  <si>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</si>
  <si>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</si>
  <si>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</si>
  <si>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</si>
  <si>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</si>
  <si>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</si>
  <si>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</si>
  <si>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</si>
  <si>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</si>
  <si>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</si>
  <si>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</si>
  <si>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</si>
  <si>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</si>
  <si>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</si>
  <si>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</si>
  <si>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</si>
  <si>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</si>
  <si>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</si>
  <si>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</si>
  <si>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</si>
  <si>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</si>
  <si>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</si>
  <si>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</si>
  <si>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</si>
  <si>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</si>
  <si>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</si>
  <si>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</si>
  <si>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</si>
  <si>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</si>
  <si>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</si>
  <si>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</si>
  <si>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</si>
  <si>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</si>
  <si>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</si>
  <si>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</si>
  <si>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</si>
  <si>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</si>
  <si>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</si>
  <si>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</si>
  <si>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</si>
  <si>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</si>
  <si>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</si>
  <si>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</si>
  <si>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</si>
  <si>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</si>
  <si>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</si>
  <si>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</si>
  <si>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</si>
  <si>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</si>
  <si>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</si>
  <si>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</si>
  <si>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</si>
  <si>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</si>
  <si>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</si>
  <si>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</si>
  <si>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</si>
  <si>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</si>
  <si>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</si>
  <si>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</si>
  <si>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</si>
  <si>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</si>
  <si>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</si>
  <si>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</si>
  <si>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</si>
  <si>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</si>
  <si>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</si>
  <si>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</si>
  <si>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</si>
  <si>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</si>
  <si>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</si>
  <si>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</si>
  <si>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</si>
  <si>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</si>
  <si>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</si>
  <si>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</si>
  <si>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</si>
  <si>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</si>
  <si>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</si>
  <si>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</si>
  <si>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</si>
  <si>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</si>
  <si>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</si>
  <si>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</si>
  <si>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</si>
  <si>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</si>
  <si>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</si>
  <si>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</si>
  <si>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</si>
  <si>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</si>
  <si>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</si>
  <si>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</si>
  <si>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</si>
  <si>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</si>
  <si>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</si>
  <si>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</si>
  <si>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</si>
  <si>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</si>
  <si>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</si>
  <si>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</si>
  <si>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</si>
  <si>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</si>
  <si>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</si>
  <si>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</si>
  <si>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</si>
  <si>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</si>
  <si>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</si>
  <si>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</si>
  <si>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</si>
  <si>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</si>
  <si>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</si>
  <si>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</si>
  <si>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</si>
  <si>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</si>
  <si>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</si>
  <si>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</si>
  <si>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</si>
  <si>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</si>
  <si>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</si>
  <si>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</si>
  <si>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</si>
  <si>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</si>
  <si>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</si>
  <si>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</si>
  <si>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</si>
  <si>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</si>
  <si>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</si>
  <si>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</si>
  <si>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</si>
  <si>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</si>
  <si>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</si>
  <si>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</si>
  <si>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</si>
  <si>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</si>
  <si>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</si>
  <si>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</si>
  <si>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</si>
  <si>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</si>
  <si>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</si>
  <si>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</si>
  <si>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</si>
  <si>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</si>
  <si>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</si>
  <si>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</si>
  <si>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</si>
  <si>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</si>
  <si>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</si>
  <si>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</si>
  <si>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</si>
  <si>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</si>
  <si>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</si>
  <si>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</si>
  <si>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</si>
  <si>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</si>
  <si>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</si>
  <si>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</si>
  <si>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</si>
  <si>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</si>
  <si>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</si>
  <si>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</si>
  <si>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</si>
  <si>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</si>
  <si>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</si>
  <si>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</si>
  <si>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</si>
  <si>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</si>
  <si>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</si>
  <si>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</si>
  <si>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</si>
  <si>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</si>
  <si>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</si>
  <si>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</si>
  <si>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</si>
  <si>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</si>
  <si>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</si>
  <si>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</si>
  <si>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</si>
  <si>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</si>
  <si>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</si>
  <si>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</si>
  <si>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</si>
  <si>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</si>
  <si>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</si>
  <si>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</si>
  <si>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</si>
  <si>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</si>
  <si>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</si>
  <si>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</si>
  <si>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</si>
  <si>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</si>
  <si>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</si>
  <si>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</si>
  <si>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</si>
  <si>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</si>
  <si>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</si>
  <si>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</si>
  <si>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</si>
  <si>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</si>
  <si>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</si>
  <si>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</si>
  <si>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</si>
  <si>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</si>
  <si>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</si>
  <si>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</si>
  <si>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</si>
  <si>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</si>
  <si>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</si>
  <si>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</si>
  <si>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</si>
  <si>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</si>
  <si>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</si>
  <si>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</si>
  <si>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</si>
  <si>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</si>
  <si>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</si>
  <si>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</si>
  <si>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</si>
  <si>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</si>
  <si>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</si>
  <si>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</si>
  <si>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</si>
  <si>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</si>
  <si>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</si>
  <si>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</si>
  <si>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</si>
  <si>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</si>
  <si>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</si>
  <si>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</si>
  <si>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</si>
  <si>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</si>
  <si>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</si>
  <si>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</si>
  <si>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</si>
  <si>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</si>
  <si>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</si>
  <si>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</si>
  <si>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</si>
  <si>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</si>
  <si>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</si>
  <si>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</si>
  <si>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</si>
  <si>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</si>
  <si>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</si>
  <si>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</si>
  <si>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</si>
  <si>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</si>
  <si>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</si>
  <si>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</si>
  <si>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</si>
  <si>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</si>
  <si>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</si>
  <si>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</si>
  <si>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</si>
  <si>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</si>
  <si>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</si>
  <si>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</si>
  <si>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</si>
  <si>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</si>
  <si>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</si>
  <si>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</si>
  <si>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</si>
  <si>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</si>
  <si>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</si>
  <si>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</si>
  <si>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</si>
  <si>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</si>
  <si>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</si>
  <si>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</si>
  <si>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</si>
  <si>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</si>
  <si>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</si>
  <si>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</si>
  <si>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</si>
  <si>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</si>
  <si>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</si>
  <si>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</si>
  <si>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</si>
  <si>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</si>
  <si>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</si>
  <si>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</si>
  <si>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</si>
  <si>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</si>
  <si>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</si>
  <si>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</si>
  <si>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</si>
  <si>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</si>
  <si>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</si>
  <si>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</si>
  <si>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</si>
  <si>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</si>
  <si>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</si>
  <si>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</si>
  <si>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</si>
  <si>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</si>
  <si>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</si>
  <si>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</si>
  <si>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</si>
  <si>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</si>
  <si>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</si>
  <si>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</si>
  <si>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</si>
  <si>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</si>
  <si>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</si>
  <si>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</si>
  <si>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</si>
  <si>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</si>
  <si>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</si>
  <si>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</si>
  <si>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</si>
  <si>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</si>
  <si>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</si>
  <si>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</si>
  <si>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</si>
  <si>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</si>
  <si>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</si>
  <si>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</si>
  <si>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</si>
  <si>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</si>
  <si>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</si>
  <si>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</si>
  <si>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</si>
  <si>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</si>
  <si>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</si>
  <si>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</si>
  <si>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</si>
  <si>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</si>
  <si>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</si>
  <si>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</si>
  <si>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</si>
  <si>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</si>
  <si>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</si>
  <si>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</si>
  <si>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</si>
  <si>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</si>
  <si>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</si>
  <si>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</si>
  <si>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</si>
  <si>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</si>
  <si>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</si>
  <si>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</si>
  <si>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</si>
  <si>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</si>
  <si>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</si>
  <si>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</si>
  <si>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</si>
  <si>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</si>
  <si>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</si>
  <si>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</si>
  <si>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</si>
  <si>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</si>
  <si>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</si>
  <si>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</si>
  <si>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</si>
  <si>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</si>
  <si>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</si>
  <si>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</si>
  <si>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</si>
  <si>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</si>
  <si>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</si>
  <si>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</si>
  <si>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</si>
  <si>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</si>
  <si>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</si>
  <si>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</si>
  <si>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</si>
  <si>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</si>
  <si>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</si>
  <si>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</si>
  <si>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</si>
  <si>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</si>
  <si>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</si>
  <si>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</si>
  <si>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</si>
  <si>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</si>
  <si>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</si>
  <si>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</si>
  <si>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</si>
  <si>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</si>
  <si>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</si>
  <si>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</si>
  <si>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</si>
  <si>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</si>
  <si>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</si>
  <si>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</si>
  <si>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</si>
  <si>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</si>
  <si>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</si>
  <si>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</si>
  <si>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</si>
  <si>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</si>
  <si>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</si>
  <si>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</si>
  <si>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</si>
  <si>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</si>
  <si>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</si>
  <si>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</si>
  <si>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</si>
  <si>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</si>
  <si>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</si>
  <si>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</si>
  <si>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</si>
  <si>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</si>
  <si>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</si>
  <si>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</si>
  <si>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</si>
  <si>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</si>
  <si>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</si>
  <si>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</si>
  <si>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</si>
  <si>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</si>
  <si>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</si>
  <si>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</si>
  <si>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</si>
  <si>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</si>
  <si>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</si>
  <si>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</si>
  <si>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</si>
  <si>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</si>
  <si>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</si>
  <si>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</si>
  <si>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</si>
  <si>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</si>
  <si>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</si>
  <si>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</si>
  <si>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</si>
  <si>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</si>
  <si>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</si>
  <si>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</si>
  <si>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</si>
  <si>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</si>
  <si>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</si>
  <si>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</si>
  <si>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</si>
  <si>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</si>
  <si>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</si>
  <si>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</si>
  <si>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</si>
  <si>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</si>
  <si>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</si>
  <si>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</si>
  <si>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</si>
  <si>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</si>
  <si>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</si>
  <si>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</si>
  <si>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</si>
  <si>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</si>
  <si>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</si>
  <si>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</si>
  <si>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</si>
  <si>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</si>
  <si>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</si>
  <si>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</si>
  <si>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</si>
  <si>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</si>
  <si>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</si>
  <si>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</si>
  <si>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</si>
  <si>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</si>
  <si>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</si>
  <si>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</si>
  <si>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</si>
  <si>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</si>
  <si>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</si>
  <si>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</si>
  <si>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</si>
  <si>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</si>
  <si>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</si>
  <si>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</si>
  <si>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</si>
  <si>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</si>
  <si>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</si>
  <si>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</si>
  <si>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</si>
  <si>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</si>
  <si>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</si>
  <si>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</si>
  <si>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</si>
  <si>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</si>
  <si>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</si>
  <si>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</si>
  <si>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</si>
  <si>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</si>
  <si>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</si>
  <si>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</si>
  <si>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</si>
  <si>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</si>
  <si>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</si>
  <si>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</si>
  <si>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</si>
  <si>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</si>
  <si>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</si>
  <si>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</si>
  <si>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</si>
  <si>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</si>
  <si>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</si>
  <si>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</si>
  <si>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</si>
  <si>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</si>
  <si>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</si>
  <si>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</si>
  <si>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</si>
  <si>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</si>
  <si>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</si>
  <si>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</si>
  <si>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</si>
  <si>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</si>
  <si>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</si>
  <si>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</si>
  <si>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</si>
  <si>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</si>
  <si>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</si>
  <si>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</si>
  <si>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</si>
  <si>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</si>
  <si>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</si>
  <si>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</si>
  <si>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</si>
  <si>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</si>
  <si>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</si>
  <si>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</si>
  <si>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</si>
  <si>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</si>
  <si>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</si>
  <si>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</si>
  <si>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</si>
  <si>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</si>
  <si>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</si>
  <si>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</si>
  <si>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</si>
  <si>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</si>
  <si>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</si>
  <si>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</si>
  <si>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</si>
  <si>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</si>
  <si>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</si>
  <si>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</si>
  <si>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</si>
  <si>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</si>
  <si>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</si>
  <si>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</si>
  <si>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</si>
  <si>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</si>
  <si>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</si>
  <si>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</si>
  <si>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</si>
  <si>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</si>
  <si>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</si>
  <si>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</si>
  <si>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</si>
  <si>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</si>
  <si>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</si>
  <si>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</si>
  <si>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</si>
  <si>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</si>
  <si>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</si>
  <si>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</si>
  <si>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</si>
  <si>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</si>
  <si>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</si>
  <si>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</si>
  <si>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</si>
  <si>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</si>
  <si>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</si>
  <si>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</si>
  <si>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</si>
  <si>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</si>
  <si>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</si>
  <si>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</si>
  <si>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</si>
  <si>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</si>
  <si>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</si>
  <si>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</si>
  <si>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</si>
  <si>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</si>
  <si>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</si>
  <si>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</si>
  <si>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</si>
  <si>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</si>
  <si>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</si>
  <si>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</si>
  <si>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</si>
  <si>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</si>
  <si>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</si>
  <si>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</si>
  <si>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</si>
  <si>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</si>
  <si>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</si>
  <si>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</si>
  <si>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</si>
  <si>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</si>
  <si>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</si>
  <si>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</si>
  <si>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</si>
  <si>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</si>
  <si>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</si>
  <si>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</si>
  <si>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</si>
  <si>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</si>
  <si>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</si>
  <si>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</si>
  <si>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</si>
  <si>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</si>
  <si>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</si>
  <si>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</si>
  <si>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</si>
  <si>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</si>
  <si>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</si>
  <si>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</si>
  <si>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</si>
  <si>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</si>
  <si>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</si>
  <si>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</si>
  <si>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</si>
  <si>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</si>
  <si>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</si>
  <si>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</si>
  <si>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</si>
  <si>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</si>
  <si>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</si>
  <si>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</si>
  <si>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</si>
  <si>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</si>
  <si>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</si>
  <si>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</si>
  <si>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</si>
  <si>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</si>
  <si>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</si>
  <si>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</si>
  <si>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</si>
  <si>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</si>
  <si>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</si>
  <si>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</si>
  <si>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</si>
  <si>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</si>
  <si>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</si>
  <si>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</si>
  <si>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</si>
  <si>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</si>
  <si>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</si>
  <si>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</si>
  <si>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</si>
  <si>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</si>
  <si>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</si>
  <si>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</si>
  <si>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</si>
  <si>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</si>
  <si>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</si>
  <si>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</si>
  <si>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</si>
  <si>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</si>
  <si>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</si>
  <si>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</si>
  <si>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</si>
  <si>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</si>
  <si>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</si>
  <si>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</si>
  <si>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</si>
  <si>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</si>
  <si>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</si>
  <si>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</si>
  <si>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</si>
  <si>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</si>
  <si>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</si>
  <si>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</si>
  <si>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</si>
  <si>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</si>
  <si>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</si>
  <si>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</si>
  <si>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</si>
  <si>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</si>
  <si>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</si>
  <si>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</si>
  <si>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</si>
  <si>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</si>
  <si>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</si>
  <si>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</si>
  <si>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</si>
  <si>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</si>
  <si>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</si>
  <si>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</si>
  <si>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</si>
  <si>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</si>
  <si>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</si>
  <si>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</si>
  <si>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</si>
  <si>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</si>
  <si>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</si>
  <si>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</si>
  <si>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</si>
  <si>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</si>
  <si>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</si>
  <si>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</si>
  <si>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</si>
  <si>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</si>
  <si>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</si>
  <si>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</si>
  <si>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</si>
  <si>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</si>
  <si>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</si>
  <si>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</si>
  <si>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</si>
  <si>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</si>
  <si>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</si>
  <si>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</si>
  <si>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</si>
  <si>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</si>
  <si>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</si>
  <si>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</si>
  <si>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</si>
  <si>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</si>
  <si>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</si>
  <si>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</si>
  <si>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</si>
  <si>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</si>
  <si>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</si>
  <si>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</si>
  <si>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</si>
  <si>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</si>
  <si>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</si>
  <si>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</si>
  <si>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</si>
  <si>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</si>
  <si>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</si>
  <si>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</si>
  <si>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</si>
  <si>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</si>
  <si>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</si>
  <si>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</si>
  <si>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</si>
  <si>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</si>
  <si>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</si>
  <si>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</si>
  <si>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</si>
  <si>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</si>
  <si>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</si>
  <si>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</si>
  <si>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</si>
  <si>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</si>
  <si>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</si>
  <si>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</si>
  <si>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</si>
  <si>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</si>
  <si>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</si>
  <si>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</si>
  <si>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</si>
  <si>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</si>
  <si>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</si>
  <si>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</si>
  <si>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</si>
  <si>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</si>
  <si>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</si>
  <si>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</si>
  <si>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</si>
  <si>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</si>
  <si>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</si>
  <si>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</si>
  <si>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</si>
  <si>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</si>
  <si>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</si>
  <si>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</si>
  <si>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</si>
  <si>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</si>
  <si>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</si>
  <si>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</si>
  <si>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</si>
  <si>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</si>
  <si>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</si>
  <si>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</si>
  <si>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</si>
  <si>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</si>
  <si>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</si>
  <si>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</si>
  <si>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</si>
  <si>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</si>
  <si>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</si>
  <si>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</si>
  <si>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</si>
  <si>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</si>
  <si>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</si>
  <si>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</si>
  <si>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</si>
  <si>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</si>
  <si>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</si>
  <si>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</si>
  <si>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</si>
  <si>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</si>
  <si>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</si>
  <si>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</si>
  <si>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</si>
  <si>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</si>
  <si>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</si>
  <si>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</si>
  <si>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</si>
  <si>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</si>
  <si>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</si>
  <si>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</si>
  <si>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</si>
  <si>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</si>
  <si>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</si>
  <si>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</si>
  <si>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</si>
  <si>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</si>
  <si>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</si>
  <si>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</si>
  <si>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</si>
  <si>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</si>
  <si>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</si>
  <si>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</si>
  <si>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</si>
  <si>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</si>
  <si>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</si>
  <si>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</si>
  <si>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</si>
  <si>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</si>
  <si>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</si>
  <si>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</si>
  <si>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</si>
  <si>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</si>
  <si>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</si>
  <si>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</si>
  <si>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</si>
  <si>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</si>
  <si>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</si>
  <si>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</si>
  <si>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</si>
  <si>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</si>
  <si>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</si>
  <si>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</si>
  <si>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</si>
  <si>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</si>
  <si>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</si>
  <si>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</si>
  <si>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</si>
  <si>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</si>
  <si>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</si>
  <si>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</si>
  <si>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</si>
  <si>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</si>
  <si>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</si>
  <si>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</si>
  <si>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</si>
  <si>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</si>
  <si>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</si>
  <si>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</si>
  <si>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</si>
  <si>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</si>
  <si>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</si>
  <si>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</si>
  <si>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</si>
  <si>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</si>
  <si>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</si>
  <si>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</si>
  <si>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</si>
  <si>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</si>
  <si>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</si>
  <si>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</si>
  <si>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</si>
  <si>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</si>
  <si>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</si>
  <si>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</si>
  <si>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</si>
  <si>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</si>
  <si>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</si>
  <si>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</si>
  <si>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</si>
  <si>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</si>
  <si>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</si>
  <si>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</si>
  <si>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</si>
  <si>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</si>
  <si>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</si>
  <si>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</si>
  <si>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</si>
  <si>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</si>
  <si>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</si>
  <si>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</si>
  <si>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</si>
  <si>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</si>
  <si>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</si>
  <si>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</si>
  <si>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</si>
  <si>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</si>
  <si>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</si>
  <si>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</si>
  <si>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</si>
  <si>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</si>
  <si>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</si>
  <si>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</si>
  <si>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</si>
  <si>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</si>
  <si>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</si>
  <si>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</si>
  <si>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</si>
  <si>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</si>
  <si>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</si>
  <si>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</si>
  <si>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</si>
  <si>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</si>
  <si>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</si>
  <si>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</si>
  <si>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</si>
  <si>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</si>
  <si>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</si>
  <si>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</si>
  <si>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</si>
  <si>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</si>
  <si>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</si>
  <si>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</si>
  <si>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</si>
  <si>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</si>
  <si>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</si>
  <si>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</si>
  <si>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</si>
  <si>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</si>
  <si>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</si>
  <si>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</si>
  <si>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</si>
  <si>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</si>
  <si>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</si>
  <si>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</si>
  <si>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</si>
  <si>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</si>
  <si>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</si>
  <si>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</si>
  <si>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</si>
  <si>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</si>
  <si>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</si>
  <si>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</si>
  <si>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</si>
  <si>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</si>
  <si>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</si>
  <si>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</si>
  <si>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</si>
  <si>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</si>
  <si>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</si>
  <si>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</si>
  <si>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</si>
  <si>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</si>
  <si>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</si>
  <si>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</si>
  <si>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</si>
  <si>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</si>
  <si>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</si>
  <si>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</si>
  <si>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</si>
  <si>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</si>
  <si>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</si>
  <si>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</si>
  <si>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</si>
  <si>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</si>
  <si>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</si>
  <si>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</si>
  <si>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</si>
  <si>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</si>
  <si>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</si>
  <si>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</si>
  <si>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</si>
  <si>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</si>
  <si>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</si>
  <si>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</si>
  <si>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</si>
  <si>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</si>
  <si>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</si>
  <si>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</si>
  <si>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</si>
  <si>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</si>
  <si>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</si>
  <si>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</si>
  <si>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</si>
  <si>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</si>
  <si>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</si>
  <si>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</si>
  <si>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</si>
  <si>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</si>
  <si>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</si>
  <si>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</si>
  <si>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</si>
  <si>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</si>
  <si>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</si>
  <si>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</si>
  <si>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</si>
  <si>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</si>
  <si>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</si>
  <si>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</si>
  <si>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</si>
  <si>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</si>
  <si>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</si>
  <si>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</si>
  <si>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</si>
  <si>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</si>
  <si>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</si>
  <si>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</si>
  <si>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</si>
  <si>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</si>
  <si>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</si>
  <si>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</si>
  <si>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</si>
  <si>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</si>
  <si>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</si>
  <si>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</si>
  <si>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</si>
  <si>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</si>
  <si>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</si>
  <si>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</si>
  <si>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</si>
  <si>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</si>
  <si>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</si>
  <si>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</si>
  <si>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</si>
  <si>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</si>
  <si>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</si>
  <si>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</si>
  <si>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</si>
  <si>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</si>
  <si>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</si>
  <si>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</si>
  <si>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</si>
  <si>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</si>
  <si>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</si>
  <si>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</si>
  <si>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</si>
  <si>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</si>
  <si>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</si>
  <si>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</si>
  <si>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</si>
  <si>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</si>
  <si>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</si>
  <si>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</si>
  <si>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</si>
  <si>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</si>
  <si>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</si>
  <si>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</si>
  <si>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</si>
  <si>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</si>
  <si>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</si>
  <si>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</si>
  <si>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</si>
  <si>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</si>
  <si>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</si>
  <si>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</si>
  <si>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</si>
  <si>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</si>
  <si>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</si>
  <si>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</si>
  <si>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</si>
  <si>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</si>
  <si>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</si>
  <si>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</si>
  <si>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</si>
  <si>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</si>
  <si>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</si>
  <si>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</si>
  <si>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</si>
  <si>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</si>
  <si>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</si>
  <si>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</si>
  <si>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</si>
  <si>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</si>
  <si>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</si>
  <si>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</si>
  <si>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</si>
  <si>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</si>
  <si>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</si>
  <si>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</si>
  <si>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</si>
  <si>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</si>
  <si>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</si>
  <si>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</si>
  <si>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</si>
  <si>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</si>
  <si>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</si>
  <si>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</si>
  <si>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</si>
  <si>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</si>
  <si>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</si>
  <si>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</si>
  <si>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</si>
  <si>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</si>
  <si>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</si>
  <si>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</si>
  <si>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</si>
  <si>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</si>
  <si>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</si>
  <si>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</si>
  <si>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</si>
  <si>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</si>
  <si>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</si>
  <si>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</si>
  <si>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</si>
  <si>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</si>
  <si>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</si>
  <si>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</si>
  <si>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</si>
  <si>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</si>
  <si>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</si>
  <si>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</si>
  <si>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</si>
  <si>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</si>
  <si>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</si>
  <si>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</si>
  <si>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</si>
  <si>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</si>
  <si>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</si>
  <si>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</si>
  <si>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</si>
  <si>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</si>
  <si>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</si>
  <si>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</si>
  <si>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</si>
  <si>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</si>
  <si>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</si>
  <si>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</si>
  <si>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</si>
  <si>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</si>
  <si>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</si>
  <si>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</si>
  <si>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</si>
  <si>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</si>
  <si>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</si>
  <si>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</si>
  <si>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</si>
  <si>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</si>
  <si>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</si>
  <si>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</si>
  <si>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</si>
  <si>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</si>
  <si>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</si>
  <si>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</si>
  <si>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</si>
  <si>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</si>
  <si>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</si>
  <si>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</si>
  <si>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</si>
  <si>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</si>
  <si>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</si>
  <si>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</si>
  <si>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</si>
  <si>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</si>
  <si>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</si>
  <si>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</si>
  <si>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</si>
  <si>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</si>
  <si>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</si>
  <si>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</si>
  <si>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</si>
  <si>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</si>
  <si>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</si>
  <si>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</si>
  <si>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</si>
  <si>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</si>
  <si>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</si>
  <si>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</si>
  <si>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</si>
  <si>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</si>
  <si>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</si>
  <si>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</si>
  <si>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</si>
  <si>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</si>
  <si>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</si>
  <si>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</si>
  <si>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</si>
  <si>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</si>
  <si>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</si>
  <si>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</si>
  <si>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</si>
  <si>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</si>
  <si>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</si>
  <si>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</si>
  <si>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</si>
  <si>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</si>
  <si>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</si>
  <si>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</si>
  <si>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</si>
  <si>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</si>
  <si>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</si>
  <si>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</si>
  <si>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</si>
  <si>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</si>
  <si>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</si>
  <si>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</si>
  <si>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</si>
  <si>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</si>
  <si>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</si>
  <si>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</si>
  <si>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</si>
  <si>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</si>
  <si>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</si>
  <si>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</si>
  <si>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</si>
  <si>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</si>
  <si>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</si>
  <si>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</si>
  <si>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</si>
  <si>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</si>
  <si>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</si>
  <si>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</si>
  <si>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</si>
  <si>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</si>
  <si>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</si>
  <si>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</si>
  <si>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</si>
  <si>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</si>
  <si>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</si>
  <si>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</si>
  <si>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</si>
  <si>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</si>
  <si>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</si>
  <si>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</si>
  <si>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</si>
  <si>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</si>
  <si>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</si>
  <si>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</si>
  <si>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</si>
  <si>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</si>
  <si>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</si>
  <si>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</si>
  <si>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</si>
  <si>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</si>
  <si>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</si>
  <si>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</si>
  <si>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</si>
  <si>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</si>
  <si>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</si>
  <si>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</si>
  <si>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</si>
  <si>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</si>
  <si>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</si>
  <si>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</si>
  <si>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</si>
  <si>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</si>
  <si>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</si>
  <si>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</si>
  <si>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</si>
  <si>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</si>
  <si>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</si>
  <si>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</si>
  <si>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</si>
  <si>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</si>
  <si>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</si>
  <si>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</si>
  <si>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</si>
  <si>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</si>
  <si>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</si>
  <si>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</si>
  <si>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</si>
  <si>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</si>
  <si>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</si>
  <si>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</si>
  <si>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</si>
  <si>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</si>
  <si>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</si>
  <si>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</si>
  <si>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</si>
  <si>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</si>
  <si>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</si>
  <si>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</si>
  <si>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</si>
  <si>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</si>
  <si>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</si>
  <si>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</si>
  <si>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</si>
  <si>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</si>
  <si>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</si>
  <si>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</si>
  <si>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</si>
  <si>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</si>
  <si>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</si>
  <si>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</si>
  <si>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</si>
  <si>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</si>
  <si>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</si>
  <si>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</si>
  <si>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</si>
  <si>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</si>
  <si>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</si>
  <si>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</si>
  <si>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</si>
  <si>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</si>
  <si>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</si>
  <si>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</si>
  <si>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</si>
  <si>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</si>
  <si>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</si>
  <si>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</si>
  <si>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</si>
  <si>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</si>
  <si>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</si>
  <si>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</si>
  <si>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</si>
  <si>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</si>
  <si>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</si>
  <si>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</si>
  <si>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</si>
  <si>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</si>
  <si>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</si>
  <si>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</si>
  <si>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</si>
  <si>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</si>
  <si>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</si>
  <si>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</si>
  <si>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</si>
  <si>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</si>
  <si>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</si>
  <si>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</si>
  <si>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</si>
  <si>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</si>
  <si>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</si>
  <si>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</si>
  <si>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</si>
  <si>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</si>
  <si>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</si>
  <si>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</si>
  <si>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</si>
  <si>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</si>
  <si>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</si>
  <si>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</si>
  <si>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</si>
  <si>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</si>
  <si>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</si>
  <si>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</si>
  <si>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</si>
  <si>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</si>
  <si>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</si>
  <si>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</si>
  <si>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</si>
  <si>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</si>
  <si>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</si>
  <si>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</si>
  <si>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</si>
  <si>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</si>
  <si>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</si>
  <si>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</si>
  <si>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</si>
  <si>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</si>
  <si>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</si>
  <si>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</si>
  <si>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</si>
  <si>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</si>
  <si>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</si>
  <si>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</si>
  <si>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</si>
  <si>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</si>
  <si>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</si>
  <si>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</si>
  <si>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</si>
  <si>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</si>
  <si>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</si>
  <si>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</si>
  <si>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</si>
  <si>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</si>
  <si>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</si>
  <si>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</si>
  <si>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</si>
  <si>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</si>
  <si>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</si>
  <si>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</si>
  <si>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</si>
  <si>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</si>
  <si>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</si>
  <si>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</si>
  <si>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</si>
  <si>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</si>
  <si>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</si>
  <si>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</si>
  <si>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</si>
  <si>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</si>
  <si>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</si>
  <si>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</si>
  <si>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</si>
  <si>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</si>
  <si>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</si>
  <si>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</si>
  <si>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</si>
  <si>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</si>
  <si>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</si>
  <si>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</si>
  <si>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</si>
  <si>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</si>
  <si>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</si>
  <si>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</si>
  <si>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</si>
  <si>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</si>
  <si>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</si>
  <si>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</si>
  <si>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</si>
  <si>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</si>
  <si>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</si>
  <si>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</si>
  <si>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</si>
  <si>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</si>
  <si>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</si>
  <si>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</si>
  <si>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</si>
  <si>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</si>
  <si>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</si>
  <si>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</si>
  <si>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</si>
  <si>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</si>
  <si>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</si>
  <si>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</si>
  <si>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</si>
  <si>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</si>
  <si>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</si>
  <si>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</si>
  <si>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</si>
  <si>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</si>
  <si>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</si>
  <si>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</si>
  <si>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</si>
  <si>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</si>
  <si>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</si>
  <si>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</si>
  <si>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</si>
  <si>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</si>
  <si>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</si>
  <si>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</si>
  <si>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</si>
  <si>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</si>
  <si>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</si>
  <si>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</si>
  <si>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</si>
  <si>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</si>
  <si>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</si>
  <si>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</si>
  <si>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</si>
  <si>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</si>
  <si>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</si>
  <si>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</si>
  <si>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</si>
  <si>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</si>
  <si>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</si>
  <si>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</si>
  <si>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</si>
  <si>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</si>
  <si>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</si>
  <si>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</si>
  <si>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</si>
  <si>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</si>
  <si>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</si>
  <si>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</si>
  <si>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</si>
  <si>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</si>
  <si>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</si>
  <si>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</si>
  <si>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</si>
  <si>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</si>
  <si>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</si>
  <si>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</si>
  <si>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</si>
  <si>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</si>
  <si>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</si>
  <si>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</si>
  <si>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</si>
  <si>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</si>
  <si>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</si>
  <si>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</si>
  <si>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</si>
  <si>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</si>
  <si>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</si>
  <si>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</si>
  <si>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</si>
  <si>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</si>
  <si>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</si>
  <si>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</si>
  <si>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</si>
  <si>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</si>
  <si>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</si>
  <si>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</si>
  <si>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</si>
  <si>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</si>
  <si>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</si>
  <si>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</si>
  <si>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</si>
  <si>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</si>
  <si>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</si>
  <si>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</si>
  <si>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</si>
  <si>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</si>
  <si>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</si>
  <si>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</si>
  <si>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</si>
  <si>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</si>
  <si>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</si>
  <si>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</si>
  <si>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</si>
  <si>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</si>
  <si>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</si>
  <si>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</si>
  <si>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</si>
  <si>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</si>
  <si>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</si>
  <si>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</si>
  <si>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</si>
  <si>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</si>
  <si>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</si>
  <si>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</si>
  <si>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</si>
  <si>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</si>
  <si>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</si>
  <si>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</si>
  <si>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</si>
  <si>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</si>
  <si>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</si>
  <si>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</si>
  <si>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</si>
  <si>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</si>
  <si>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</si>
  <si>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</si>
  <si>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</si>
  <si>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</si>
  <si>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</si>
  <si>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</si>
  <si>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</si>
  <si>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</si>
  <si>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</si>
  <si>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</si>
  <si>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</si>
  <si>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</si>
  <si>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</si>
  <si>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</si>
  <si>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</si>
  <si>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</si>
  <si>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</si>
  <si>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</si>
  <si>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</si>
  <si>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</si>
  <si>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</si>
  <si>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</si>
  <si>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</si>
  <si>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</si>
  <si>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</si>
  <si>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</si>
  <si>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</si>
  <si>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</si>
  <si>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</si>
  <si>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</si>
  <si>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</si>
  <si>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</si>
  <si>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</si>
  <si>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</si>
  <si>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</si>
  <si>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</si>
  <si>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</si>
  <si>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</si>
  <si>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</si>
  <si>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</si>
  <si>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</si>
  <si>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</si>
  <si>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</si>
  <si>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</si>
  <si>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</si>
  <si>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</si>
  <si>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</si>
  <si>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</si>
  <si>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</si>
  <si>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</si>
  <si>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</si>
  <si>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</si>
  <si>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</si>
  <si>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</si>
  <si>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</si>
  <si>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</si>
  <si>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</si>
  <si>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</si>
  <si>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</si>
  <si>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</si>
  <si>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</si>
  <si>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</si>
  <si>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</si>
  <si>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</si>
  <si>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</si>
  <si>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</si>
  <si>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</si>
  <si>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</si>
  <si>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</si>
  <si>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</si>
  <si>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</si>
  <si>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</si>
  <si>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</si>
  <si>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</si>
  <si>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</si>
  <si>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</si>
  <si>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</si>
  <si>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</si>
  <si>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</si>
  <si>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</si>
  <si>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</si>
  <si>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</si>
  <si>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</si>
  <si>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</si>
  <si>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</si>
  <si>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</si>
  <si>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</si>
  <si>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</si>
  <si>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</si>
  <si>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</si>
  <si>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</si>
  <si>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</si>
  <si>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</si>
  <si>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</si>
  <si>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</si>
  <si>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</si>
  <si>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</si>
  <si>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</si>
  <si>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</si>
  <si>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</si>
  <si>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</si>
  <si>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</si>
  <si>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</si>
  <si>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</si>
  <si>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</si>
  <si>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</si>
  <si>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</si>
  <si>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</si>
  <si>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</si>
  <si>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</si>
  <si>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</si>
  <si>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</si>
  <si>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</si>
  <si>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</si>
  <si>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</si>
  <si>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</si>
  <si>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</si>
  <si>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</si>
  <si>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</si>
  <si>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</si>
  <si>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</si>
  <si>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</si>
  <si>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</si>
  <si>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</si>
  <si>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</si>
  <si>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</si>
  <si>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</si>
  <si>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</si>
  <si>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</si>
  <si>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</si>
  <si>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</si>
  <si>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</si>
  <si>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</si>
  <si>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</si>
  <si>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</si>
  <si>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</si>
  <si>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</si>
  <si>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</si>
  <si>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</si>
  <si>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</si>
  <si>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</si>
  <si>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</si>
  <si>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</si>
  <si>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</si>
  <si>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</si>
  <si>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</si>
  <si>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</si>
  <si>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</si>
  <si>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</si>
  <si>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</si>
  <si>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</si>
  <si>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</si>
  <si>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</si>
  <si>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</si>
  <si>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</si>
  <si>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</si>
  <si>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</si>
  <si>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</si>
  <si>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</si>
  <si>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</si>
  <si>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</si>
  <si>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</si>
  <si>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</si>
  <si>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</si>
  <si>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</si>
  <si>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</si>
  <si>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</si>
  <si>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</si>
  <si>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</si>
  <si>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</si>
  <si>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</si>
  <si>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</si>
  <si>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</si>
  <si>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</si>
  <si>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</si>
  <si>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</si>
  <si>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</si>
  <si>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</si>
  <si>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</si>
  <si>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</si>
  <si>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</si>
  <si>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</si>
  <si>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</si>
  <si>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</si>
  <si>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</si>
  <si>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</si>
  <si>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</si>
  <si>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</si>
  <si>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</si>
  <si>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</si>
  <si>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</si>
  <si>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</si>
  <si>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</si>
  <si>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</si>
  <si>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</si>
  <si>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</si>
  <si>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</si>
  <si>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</si>
  <si>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</si>
  <si>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</si>
  <si>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</si>
  <si>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</si>
  <si>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</si>
  <si>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</si>
  <si>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</si>
  <si>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</si>
  <si>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</si>
  <si>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</si>
  <si>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</si>
  <si>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</si>
  <si>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</si>
  <si>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</si>
  <si>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</si>
  <si>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</si>
  <si>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</si>
  <si>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</si>
  <si>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</si>
  <si>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</si>
  <si>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</si>
  <si>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</si>
  <si>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</si>
  <si>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</si>
  <si>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</si>
  <si>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</si>
  <si>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</si>
  <si>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</si>
  <si>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</si>
  <si>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</si>
  <si>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</si>
  <si>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</si>
  <si>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</si>
  <si>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</si>
  <si>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</si>
  <si>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</si>
  <si>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</si>
  <si>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</si>
  <si>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</si>
  <si>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</si>
  <si>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</si>
  <si>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</si>
  <si>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</si>
  <si>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</si>
  <si>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</si>
  <si>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</si>
  <si>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</si>
  <si>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</si>
  <si>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</si>
  <si>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</si>
  <si>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</si>
  <si>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</si>
  <si>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</si>
  <si>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</si>
  <si>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</si>
  <si>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</si>
  <si>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</si>
  <si>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</si>
  <si>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</si>
  <si>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</si>
  <si>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</si>
  <si>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</si>
  <si>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</si>
  <si>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</si>
  <si>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</si>
  <si>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</si>
  <si>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</si>
  <si>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</si>
  <si>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</si>
  <si>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</si>
  <si>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</si>
  <si>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</si>
  <si>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</si>
  <si>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</si>
  <si>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</si>
  <si>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</si>
  <si>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</si>
  <si>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</si>
  <si>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</si>
  <si>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</si>
  <si>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</si>
  <si>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</si>
  <si>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</si>
  <si>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</si>
  <si>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</si>
  <si>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</si>
  <si>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</si>
  <si>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</si>
  <si>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</si>
  <si>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</si>
  <si>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</si>
  <si>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</si>
  <si>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</si>
  <si>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</si>
  <si>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</si>
  <si>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</si>
  <si>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</si>
  <si>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</si>
  <si>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</si>
  <si>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</si>
  <si>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</si>
  <si>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</si>
  <si>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</si>
  <si>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</si>
  <si>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</si>
  <si>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</si>
  <si>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</si>
  <si>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</si>
  <si>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</si>
  <si>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</si>
  <si>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</si>
  <si>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</si>
  <si>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</si>
  <si>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</si>
  <si>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</si>
  <si>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</si>
  <si>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</si>
  <si>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</si>
  <si>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</si>
  <si>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</si>
  <si>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</si>
  <si>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</si>
  <si>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</si>
  <si>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</si>
  <si>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</si>
  <si>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</si>
  <si>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</si>
  <si>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</si>
  <si>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</si>
  <si>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</si>
  <si>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</si>
  <si>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</si>
  <si>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</si>
  <si>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</si>
  <si>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</si>
  <si>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</si>
  <si>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</si>
  <si>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</si>
  <si>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</si>
  <si>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</si>
  <si>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</si>
  <si>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</si>
  <si>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</si>
  <si>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</si>
  <si>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</si>
  <si>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</si>
  <si>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</si>
  <si>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</si>
  <si>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</si>
  <si>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</si>
  <si>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</si>
  <si>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</si>
  <si>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</si>
  <si>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</si>
  <si>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</si>
  <si>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</si>
  <si>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</si>
  <si>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</si>
  <si>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</si>
  <si>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</si>
  <si>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</si>
  <si>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</si>
  <si>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</si>
  <si>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</si>
  <si>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</si>
  <si>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</si>
  <si>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</si>
  <si>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</si>
  <si>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</si>
  <si>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</si>
  <si>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</si>
  <si>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</si>
  <si>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</si>
  <si>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</si>
  <si>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</si>
  <si>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</si>
  <si>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</si>
  <si>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</si>
  <si>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</si>
  <si>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</si>
  <si>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</si>
  <si>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</si>
  <si>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</si>
  <si>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</si>
  <si>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</si>
  <si>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</si>
  <si>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</si>
  <si>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</si>
  <si>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</si>
  <si>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</si>
  <si>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</si>
  <si>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</si>
  <si>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</si>
  <si>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</si>
  <si>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</si>
  <si>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</si>
  <si>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</si>
  <si>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</si>
  <si>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</si>
  <si>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</si>
  <si>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</si>
  <si>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</si>
  <si>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</si>
  <si>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</si>
  <si>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</si>
  <si>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</si>
  <si>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</si>
  <si>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</si>
  <si>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</si>
  <si>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</si>
  <si>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</si>
  <si>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</si>
  <si>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</si>
  <si>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</si>
  <si>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</si>
  <si>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</si>
  <si>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</si>
  <si>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</si>
  <si>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</si>
  <si>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</si>
  <si>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</si>
  <si>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</si>
  <si>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</si>
  <si>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</si>
  <si>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</si>
  <si>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</si>
  <si>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</si>
  <si>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</si>
  <si>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</si>
  <si>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</si>
  <si>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</si>
  <si>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</si>
  <si>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</si>
  <si>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</si>
  <si>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</si>
  <si>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</si>
  <si>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</si>
  <si>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</si>
  <si>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</si>
  <si>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</si>
  <si>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</si>
  <si>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</si>
  <si>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</si>
  <si>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</si>
  <si>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</si>
  <si>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</si>
  <si>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</si>
  <si>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</si>
  <si>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</si>
  <si>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</si>
  <si>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</si>
  <si>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</si>
  <si>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</si>
  <si>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</si>
  <si>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</si>
  <si>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</si>
  <si>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</si>
  <si>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</si>
  <si>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</si>
  <si>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</si>
  <si>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</si>
  <si>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</si>
  <si>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</si>
  <si>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</si>
  <si>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</si>
  <si>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</si>
  <si>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</si>
  <si>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</si>
  <si>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</si>
  <si>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</si>
  <si>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</si>
  <si>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</si>
  <si>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</si>
  <si>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</si>
  <si>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</si>
  <si>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</si>
  <si>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</si>
  <si>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</si>
  <si>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</si>
  <si>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</si>
  <si>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</si>
  <si>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</si>
  <si>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</si>
  <si>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</si>
  <si>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</si>
  <si>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</si>
  <si>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</si>
  <si>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</si>
  <si>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</si>
  <si>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</si>
  <si>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</si>
  <si>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</si>
  <si>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</si>
  <si>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</si>
  <si>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</si>
  <si>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</si>
  <si>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</si>
  <si>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</si>
  <si>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</si>
  <si>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</si>
  <si>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</si>
  <si>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</si>
  <si>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</si>
  <si>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</si>
  <si>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</si>
  <si>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</si>
  <si>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</si>
  <si>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</si>
  <si>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</si>
  <si>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</si>
  <si>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</si>
  <si>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</si>
  <si>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</si>
  <si>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</si>
  <si>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</si>
  <si>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</si>
  <si>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</si>
  <si>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</si>
  <si>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</si>
  <si>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</si>
  <si>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</si>
  <si>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</si>
  <si>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</si>
  <si>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</si>
  <si>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</si>
  <si>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</si>
  <si>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</si>
  <si>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</si>
  <si>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</si>
  <si>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</si>
  <si>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</si>
  <si>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</si>
  <si>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</si>
  <si>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</si>
  <si>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</si>
  <si>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</si>
  <si>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</si>
  <si>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</si>
  <si>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</si>
  <si>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</si>
  <si>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</si>
  <si>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</si>
  <si>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</si>
  <si>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</si>
  <si>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</si>
  <si>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</si>
  <si>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</si>
  <si>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</si>
  <si>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</si>
  <si>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</si>
  <si>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</si>
  <si>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</si>
  <si>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</si>
  <si>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</si>
  <si>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</si>
  <si>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</si>
  <si>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</si>
  <si>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</si>
  <si>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</si>
  <si>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</si>
  <si>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</si>
  <si>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</si>
  <si>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</si>
  <si>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</si>
  <si>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</si>
  <si>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</si>
  <si>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</si>
  <si>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</si>
  <si>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</si>
  <si>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</si>
  <si>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</si>
  <si>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</si>
  <si>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</si>
  <si>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</si>
  <si>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</si>
  <si>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</si>
  <si>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</si>
  <si>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</si>
  <si>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</si>
  <si>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</si>
  <si>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</si>
  <si>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</si>
  <si>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</si>
  <si>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</si>
  <si>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</si>
  <si>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</si>
  <si>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</si>
  <si>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</si>
  <si>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</si>
  <si>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</si>
  <si>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</si>
  <si>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</si>
  <si>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</si>
  <si>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</si>
  <si>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</si>
  <si>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</si>
  <si>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</si>
  <si>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</si>
  <si>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</si>
  <si>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</si>
  <si>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</si>
  <si>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</si>
  <si>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</si>
  <si>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</si>
  <si>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</si>
  <si>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</si>
  <si>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</si>
  <si>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</si>
  <si>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</si>
  <si>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</si>
  <si>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</si>
  <si>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</si>
  <si>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</si>
  <si>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</si>
  <si>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</si>
  <si>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</si>
  <si>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</si>
  <si>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</si>
  <si>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</si>
  <si>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</si>
  <si>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</si>
  <si>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</si>
  <si>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</si>
  <si>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</si>
  <si>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</si>
  <si>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</si>
  <si>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</si>
  <si>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</si>
  <si>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</si>
  <si>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</si>
  <si>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</si>
  <si>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</si>
  <si>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</si>
  <si>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</si>
  <si>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</si>
  <si>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</si>
  <si>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</si>
  <si>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</si>
  <si>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</si>
  <si>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</si>
  <si>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</si>
  <si>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</si>
  <si>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</si>
  <si>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</si>
  <si>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</si>
  <si>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</si>
  <si>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</si>
  <si>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</si>
  <si>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</si>
  <si>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</si>
  <si>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</si>
  <si>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</si>
  <si>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</si>
  <si>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</si>
  <si>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</si>
  <si>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</si>
  <si>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</si>
  <si>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</si>
  <si>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</si>
  <si>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</si>
  <si>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</si>
  <si>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</si>
  <si>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</si>
  <si>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</si>
  <si>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</si>
  <si>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</si>
  <si>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</si>
  <si>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</si>
  <si>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</si>
  <si>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</si>
  <si>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</si>
  <si>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</si>
  <si>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</si>
  <si>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</si>
  <si>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</si>
  <si>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</si>
  <si>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</si>
  <si>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</si>
  <si>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</si>
  <si>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</si>
  <si>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</si>
  <si>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</si>
  <si>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</si>
  <si>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</si>
  <si>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</si>
  <si>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</si>
  <si>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</si>
  <si>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</si>
  <si>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</si>
  <si>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</si>
  <si>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</si>
  <si>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</si>
  <si>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</si>
  <si>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</si>
  <si>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</si>
  <si>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</si>
  <si>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</si>
  <si>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</si>
  <si>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</si>
  <si>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</si>
  <si>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</si>
  <si>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</si>
  <si>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</si>
  <si>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</si>
  <si>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</si>
  <si>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</si>
  <si>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</si>
  <si>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</si>
  <si>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</si>
  <si>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</si>
  <si>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</si>
  <si>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</si>
  <si>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</si>
  <si>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</si>
  <si>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</si>
  <si>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</si>
  <si>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</si>
  <si>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</si>
  <si>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</si>
  <si>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</si>
  <si>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</si>
  <si>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</si>
  <si>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</si>
  <si>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</si>
  <si>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</si>
  <si>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</si>
  <si>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</si>
  <si>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</si>
  <si>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</si>
  <si>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</si>
  <si>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</si>
  <si>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</si>
  <si>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</si>
  <si>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</si>
  <si>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</si>
  <si>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</si>
  <si>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</si>
  <si>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</si>
  <si>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</si>
  <si>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</si>
  <si>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</si>
  <si>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</si>
  <si>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</si>
  <si>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</si>
  <si>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</si>
  <si>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</si>
  <si>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</si>
  <si>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</si>
  <si>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</si>
  <si>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</si>
  <si>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</si>
  <si>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</si>
  <si>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</si>
  <si>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</si>
  <si>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</si>
  <si>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</si>
  <si>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</si>
  <si>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</si>
  <si>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</si>
  <si>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</si>
  <si>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</si>
  <si>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</si>
  <si>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</si>
  <si>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</si>
  <si>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</si>
  <si>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</si>
  <si>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</si>
  <si>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</si>
  <si>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</si>
  <si>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</si>
  <si>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</si>
  <si>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</si>
  <si>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</si>
  <si>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</si>
  <si>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</si>
  <si>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</si>
  <si>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</si>
  <si>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</si>
  <si>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</si>
  <si>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</si>
  <si>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</si>
  <si>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</si>
  <si>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</si>
  <si>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</si>
  <si>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</si>
  <si>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</si>
  <si>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</si>
  <si>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</si>
  <si>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</si>
  <si>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</si>
  <si>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</si>
  <si>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</si>
  <si>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</si>
  <si>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</si>
  <si>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</si>
  <si>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</si>
  <si>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</si>
  <si>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</si>
  <si>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</si>
  <si>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</si>
  <si>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</si>
  <si>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</si>
  <si>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</si>
  <si>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</si>
  <si>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</si>
  <si>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</si>
  <si>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</si>
  <si>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</si>
  <si>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</si>
  <si>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</si>
  <si>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</si>
  <si>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</si>
  <si>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</si>
  <si>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</si>
  <si>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</si>
  <si>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</si>
  <si>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</si>
  <si>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</si>
  <si>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</si>
  <si>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</si>
  <si>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</si>
  <si>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</si>
  <si>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</si>
  <si>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</si>
  <si>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</si>
  <si>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</si>
  <si>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</si>
  <si>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</si>
  <si>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</si>
  <si>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</si>
  <si>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</si>
  <si>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</si>
  <si>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</si>
  <si>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</si>
  <si>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</si>
  <si>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</si>
  <si>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</si>
  <si>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</si>
  <si>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</si>
  <si>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</si>
  <si>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</si>
  <si>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</si>
  <si>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</si>
  <si>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</si>
  <si>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</si>
  <si>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</si>
  <si>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</si>
  <si>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</si>
  <si>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</si>
  <si>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</si>
  <si>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</si>
  <si>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</si>
  <si>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</si>
  <si>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</si>
  <si>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</si>
  <si>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</si>
  <si>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</si>
  <si>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</si>
  <si>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</si>
  <si>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</si>
  <si>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</si>
  <si>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</si>
  <si>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</si>
  <si>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</si>
  <si>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</si>
  <si>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</si>
  <si>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</si>
  <si>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</si>
  <si>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</si>
  <si>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</si>
  <si>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</si>
  <si>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</si>
  <si>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</si>
  <si>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</si>
  <si>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</si>
  <si>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</si>
  <si>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</si>
  <si>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</si>
  <si>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</si>
  <si>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</si>
  <si>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</si>
  <si>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</si>
  <si>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</si>
  <si>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</si>
  <si>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</si>
  <si>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</si>
  <si>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</si>
  <si>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</si>
  <si>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</si>
  <si>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</si>
  <si>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</si>
  <si>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</si>
  <si>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</si>
  <si>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</si>
  <si>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</si>
  <si>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</si>
  <si>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</si>
  <si>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</si>
  <si>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</si>
  <si>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</si>
  <si>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</si>
  <si>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</si>
  <si>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</si>
  <si>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</si>
  <si>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</si>
  <si>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</si>
  <si>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</si>
  <si>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</si>
  <si>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</si>
  <si>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</si>
  <si>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</si>
  <si>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</si>
  <si>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</si>
  <si>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</si>
  <si>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</si>
  <si>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</si>
  <si>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</si>
  <si>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</si>
  <si>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</si>
  <si>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</si>
  <si>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</si>
  <si>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</si>
  <si>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</si>
  <si>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</si>
  <si>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</si>
  <si>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</si>
  <si>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</si>
  <si>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</si>
  <si>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</si>
  <si>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</si>
  <si>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</si>
  <si>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</si>
  <si>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</si>
  <si>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</si>
  <si>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</si>
  <si>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</si>
  <si>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</si>
  <si>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</si>
  <si>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</si>
  <si>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</si>
  <si>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</si>
  <si>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</si>
  <si>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</si>
  <si>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</si>
  <si>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</si>
  <si>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</si>
  <si>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</si>
  <si>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</si>
  <si>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</si>
  <si>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</si>
  <si>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</si>
  <si>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</si>
  <si>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</si>
  <si>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</si>
  <si>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</si>
  <si>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</si>
  <si>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</si>
  <si>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</si>
  <si>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</si>
  <si>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</si>
  <si>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</si>
  <si>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</si>
  <si>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</si>
  <si>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</si>
  <si>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</si>
  <si>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</si>
  <si>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</si>
  <si>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</si>
  <si>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</si>
  <si>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</si>
  <si>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</si>
  <si>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</si>
  <si>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</si>
  <si>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</si>
  <si>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</si>
  <si>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</si>
  <si>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</si>
  <si>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</si>
  <si>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</si>
  <si>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</si>
  <si>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</si>
  <si>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</si>
  <si>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</si>
  <si>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</si>
  <si>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</si>
  <si>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</si>
  <si>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</si>
  <si>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</si>
  <si>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</si>
  <si>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</si>
  <si>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</si>
  <si>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</si>
  <si>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</si>
  <si>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</si>
  <si>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</si>
  <si>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</si>
  <si>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</si>
  <si>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</si>
  <si>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</si>
  <si>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</si>
  <si>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</si>
  <si>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</si>
  <si>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</si>
  <si>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</si>
  <si>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</si>
  <si>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</si>
  <si>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</si>
  <si>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</si>
  <si>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</si>
  <si>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</si>
  <si>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</si>
  <si>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</si>
  <si>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</si>
  <si>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</si>
  <si>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</si>
  <si>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</si>
  <si>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</si>
  <si>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</si>
  <si>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</si>
  <si>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</si>
  <si>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</si>
  <si>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</si>
  <si>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</si>
  <si>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</si>
  <si>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</si>
  <si>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</si>
  <si>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</si>
  <si>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</si>
  <si>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</si>
  <si>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</si>
  <si>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</si>
  <si>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</si>
  <si>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</si>
  <si>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</si>
  <si>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</si>
  <si>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</si>
  <si>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</si>
  <si>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</si>
  <si>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</si>
  <si>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</si>
  <si>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</si>
  <si>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</si>
  <si>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</si>
  <si>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</si>
  <si>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</si>
  <si>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</si>
  <si>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</si>
  <si>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</si>
  <si>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</si>
  <si>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</si>
  <si>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</si>
  <si>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</si>
  <si>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</si>
  <si>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</si>
  <si>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</si>
  <si>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</si>
  <si>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</si>
  <si>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</si>
  <si>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</si>
  <si>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</si>
  <si>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</si>
  <si>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</si>
  <si>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</si>
  <si>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</si>
  <si>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</si>
  <si>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</si>
  <si>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</si>
  <si>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</si>
  <si>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</si>
  <si>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</si>
  <si>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</si>
  <si>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</si>
  <si>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</si>
  <si>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</si>
  <si>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</si>
  <si>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</si>
  <si>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</si>
  <si>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</si>
  <si>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</si>
  <si>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</si>
  <si>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</si>
  <si>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</si>
  <si>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</si>
  <si>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</si>
  <si>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</si>
  <si>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</si>
  <si>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</si>
  <si>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</si>
  <si>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</si>
  <si>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</si>
  <si>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</si>
  <si>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</si>
  <si>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</si>
  <si>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</si>
  <si>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</si>
  <si>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</si>
  <si>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</si>
  <si>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</si>
  <si>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</si>
  <si>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</si>
  <si>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</si>
  <si>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</si>
  <si>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</si>
  <si>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</si>
  <si>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</si>
  <si>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</si>
  <si>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</si>
  <si>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</si>
  <si>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</si>
  <si>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</si>
  <si>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</si>
  <si>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</si>
  <si>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</si>
  <si>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</si>
  <si>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</si>
  <si>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</si>
  <si>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</si>
  <si>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</si>
  <si>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</si>
  <si>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</si>
  <si>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</si>
  <si>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</si>
  <si>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</si>
  <si>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</si>
  <si>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</si>
  <si>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</si>
  <si>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</si>
  <si>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</si>
  <si>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</si>
  <si>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</si>
  <si>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</si>
  <si>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</si>
  <si>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</si>
  <si>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</si>
  <si>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</si>
  <si>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</si>
  <si>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</si>
  <si>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</si>
  <si>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</si>
  <si>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</si>
  <si>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</si>
  <si>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</si>
  <si>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</si>
  <si>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</si>
  <si>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</si>
  <si>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</si>
  <si>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</si>
  <si>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</si>
  <si>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</si>
  <si>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</si>
  <si>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</si>
  <si>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</si>
  <si>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</si>
  <si>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</si>
  <si>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</si>
  <si>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</si>
  <si>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</si>
  <si>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</si>
  <si>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</si>
  <si>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</si>
  <si>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</si>
  <si>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</si>
  <si>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</si>
  <si>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</si>
  <si>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</si>
  <si>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</si>
  <si>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</si>
  <si>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</si>
  <si>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</si>
  <si>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</si>
  <si>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</si>
  <si>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</si>
  <si>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</si>
  <si>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</si>
  <si>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</si>
  <si>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</si>
  <si>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</si>
  <si>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</si>
  <si>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</si>
  <si>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</si>
  <si>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</si>
  <si>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</si>
  <si>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</si>
  <si>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</si>
  <si>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</si>
  <si>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</si>
  <si>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</si>
  <si>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</si>
  <si>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</si>
  <si>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</si>
  <si>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</si>
  <si>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</si>
  <si>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</si>
  <si>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</si>
  <si>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</si>
  <si>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</si>
  <si>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</si>
  <si>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</si>
  <si>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</si>
  <si>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</si>
  <si>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</si>
  <si>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</si>
  <si>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</si>
  <si>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</si>
  <si>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</si>
  <si>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</si>
  <si>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</si>
  <si>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</si>
  <si>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</si>
  <si>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</si>
  <si>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</si>
  <si>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</si>
  <si>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</si>
  <si>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</si>
  <si>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</si>
  <si>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</si>
  <si>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</si>
  <si>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</si>
  <si>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</si>
  <si>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</si>
  <si>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</si>
  <si>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</si>
  <si>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</si>
  <si>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</si>
  <si>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</si>
  <si>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</si>
  <si>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</si>
  <si>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</si>
  <si>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</si>
  <si>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</si>
  <si>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</si>
  <si>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</si>
  <si>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</si>
  <si>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</si>
  <si>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</si>
  <si>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</si>
  <si>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</si>
  <si>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</si>
  <si>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</si>
  <si>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</si>
  <si>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</si>
  <si>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</si>
  <si>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</si>
  <si>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</si>
  <si>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</si>
  <si>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</si>
  <si>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</si>
  <si>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</si>
  <si>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</si>
  <si>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</si>
  <si>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</si>
  <si>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</si>
  <si>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</si>
  <si>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</si>
  <si>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</si>
  <si>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</si>
  <si>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</si>
  <si>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</si>
  <si>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</si>
  <si>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</si>
  <si>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</si>
  <si>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</si>
  <si>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</si>
  <si>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</si>
  <si>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</si>
  <si>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</si>
  <si>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</si>
  <si>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</si>
  <si>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</si>
  <si>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</si>
  <si>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</si>
  <si>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</si>
  <si>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</si>
  <si>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</si>
  <si>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</si>
  <si>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</si>
  <si>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</si>
  <si>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</si>
  <si>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</si>
  <si>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</si>
  <si>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</si>
  <si>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</si>
  <si>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</si>
  <si>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</si>
  <si>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</si>
  <si>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</si>
  <si>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</si>
  <si>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</si>
  <si>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</si>
  <si>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</si>
  <si>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</si>
  <si>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</si>
  <si>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</si>
  <si>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</si>
  <si>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</si>
  <si>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</si>
  <si>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</si>
  <si>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</si>
  <si>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</si>
  <si>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</si>
  <si>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</si>
  <si>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</si>
  <si>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</si>
  <si>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</si>
  <si>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</si>
  <si>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</si>
  <si>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</si>
  <si>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</si>
  <si>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</si>
  <si>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</si>
  <si>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</si>
  <si>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</si>
  <si>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</si>
  <si>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</si>
  <si>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</si>
  <si>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</si>
  <si>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</si>
  <si>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</si>
  <si>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</si>
  <si>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</si>
  <si>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</si>
  <si>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</si>
  <si>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</si>
  <si>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</si>
  <si>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</si>
  <si>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</si>
  <si>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</si>
  <si>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</si>
  <si>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</si>
  <si>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</si>
  <si>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</si>
  <si>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</si>
  <si>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</si>
  <si>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</si>
  <si>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</si>
  <si>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</si>
  <si>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</si>
  <si>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</si>
  <si>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</si>
  <si>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</si>
  <si>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</si>
  <si>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</si>
  <si>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</si>
  <si>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</si>
  <si>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</si>
  <si>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</si>
  <si>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</si>
  <si>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</si>
  <si>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</si>
  <si>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</si>
  <si>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</si>
  <si>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</si>
  <si>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</si>
  <si>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</si>
  <si>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</si>
  <si>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</si>
  <si>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</si>
  <si>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</si>
  <si>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</si>
  <si>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</si>
  <si>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</si>
  <si>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</si>
  <si>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</si>
  <si>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</si>
  <si>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</si>
  <si>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</si>
  <si>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</si>
  <si>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</si>
  <si>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</si>
  <si>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</si>
  <si>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</si>
  <si>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</si>
  <si>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</si>
  <si>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</si>
  <si>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</si>
  <si>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</si>
  <si>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</si>
  <si>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</si>
  <si>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</si>
  <si>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</si>
  <si>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</si>
  <si>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</si>
  <si>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</si>
  <si>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</si>
  <si>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</si>
  <si>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</si>
  <si>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</si>
  <si>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</si>
  <si>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</si>
  <si>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</si>
  <si>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</si>
  <si>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</si>
  <si>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</si>
  <si>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</si>
  <si>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</si>
  <si>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</si>
  <si>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</si>
  <si>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</si>
  <si>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</si>
  <si>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</si>
  <si>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</si>
  <si>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</si>
  <si>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</si>
  <si>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</si>
  <si>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</si>
  <si>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</si>
  <si>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</si>
  <si>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</si>
  <si>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</si>
  <si>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</si>
  <si>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</si>
  <si>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</si>
  <si>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</si>
  <si>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</si>
  <si>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</si>
  <si>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</si>
  <si>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</si>
  <si>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</si>
  <si>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</si>
  <si>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</si>
  <si>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</si>
  <si>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</si>
  <si>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</si>
  <si>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</si>
  <si>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</si>
  <si>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</si>
  <si>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</si>
  <si>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</si>
  <si>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</si>
  <si>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</si>
  <si>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</si>
  <si>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</si>
  <si>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</si>
  <si>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</si>
  <si>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</si>
  <si>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</si>
  <si>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</si>
  <si>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</si>
  <si>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</si>
  <si>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</si>
  <si>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</si>
  <si>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</si>
  <si>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</si>
  <si>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</si>
  <si>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</si>
  <si>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</si>
  <si>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</si>
  <si>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</si>
  <si>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</si>
  <si>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</si>
  <si>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</si>
  <si>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</si>
  <si>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</si>
  <si>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</si>
  <si>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</si>
  <si>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</si>
  <si>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</si>
  <si>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</si>
  <si>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</si>
  <si>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</si>
  <si>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</si>
  <si>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</si>
  <si>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</si>
  <si>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</si>
  <si>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</si>
  <si>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</si>
  <si>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</si>
  <si>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</si>
  <si>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</si>
  <si>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</si>
  <si>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</si>
  <si>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</si>
  <si>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</si>
  <si>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</si>
  <si>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</si>
  <si>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</si>
  <si>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</si>
  <si>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</si>
  <si>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</si>
  <si>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</si>
  <si>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</si>
  <si>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</si>
  <si>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</si>
  <si>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</si>
  <si>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</si>
  <si>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</si>
  <si>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</si>
  <si>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</si>
  <si>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</si>
  <si>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</si>
  <si>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</si>
  <si>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</si>
  <si>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</si>
  <si>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</si>
  <si>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</si>
  <si>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</si>
  <si>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</si>
  <si>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</si>
  <si>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</si>
  <si>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</si>
  <si>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</si>
  <si>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</si>
  <si>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</si>
  <si>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</si>
  <si>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</si>
  <si>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</si>
  <si>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</si>
  <si>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</si>
  <si>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</si>
  <si>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</si>
  <si>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</si>
  <si>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</si>
  <si>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</si>
  <si>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</si>
  <si>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</si>
  <si>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</si>
  <si>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</si>
  <si>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</si>
  <si>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</si>
  <si>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</si>
  <si>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</si>
  <si>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</si>
  <si>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</si>
  <si>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</si>
  <si>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</si>
  <si>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</si>
  <si>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</si>
  <si>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</si>
  <si>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</si>
  <si>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</si>
  <si>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</si>
  <si>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</si>
  <si>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</si>
  <si>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</si>
  <si>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</si>
  <si>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</si>
  <si>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</si>
  <si>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</si>
  <si>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</si>
  <si>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</si>
  <si>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</si>
  <si>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</si>
  <si>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</si>
  <si>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</si>
  <si>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</si>
  <si>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</si>
  <si>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</si>
  <si>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</si>
  <si>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</si>
  <si>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</si>
  <si>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</si>
  <si>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</si>
  <si>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</si>
  <si>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</si>
  <si>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</si>
  <si>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</si>
  <si>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</si>
  <si>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</si>
  <si>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</si>
  <si>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</si>
  <si>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</si>
  <si>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</si>
  <si>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</si>
  <si>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</si>
  <si>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</si>
  <si>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</si>
  <si>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</si>
  <si>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</si>
  <si>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</si>
  <si>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</si>
  <si>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</si>
  <si>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</si>
  <si>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</si>
  <si>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</si>
  <si>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</si>
  <si>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</si>
  <si>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</si>
  <si>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</si>
  <si>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</si>
  <si>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</si>
  <si>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</si>
  <si>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</si>
  <si>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</si>
  <si>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</si>
  <si>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</si>
  <si>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</si>
  <si>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</si>
  <si>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</si>
  <si>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</si>
  <si>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</si>
  <si>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</si>
  <si>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</si>
  <si>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</si>
  <si>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</si>
  <si>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</si>
  <si>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</si>
  <si>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</si>
  <si>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</si>
  <si>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</si>
  <si>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</si>
  <si>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</si>
  <si>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</si>
  <si>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</si>
  <si>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</si>
  <si>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</si>
  <si>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</si>
  <si>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</si>
  <si>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</si>
  <si>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</si>
  <si>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</si>
  <si>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</si>
  <si>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</si>
  <si>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</si>
  <si>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</si>
  <si>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</si>
  <si>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</si>
  <si>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</si>
  <si>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</si>
  <si>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</si>
  <si>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</si>
  <si>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</si>
  <si>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</si>
  <si>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</si>
  <si>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</si>
  <si>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</si>
  <si>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</si>
  <si>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</si>
  <si>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</si>
  <si>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</si>
  <si>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</si>
  <si>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</si>
  <si>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</si>
  <si>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</si>
  <si>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</si>
  <si>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</si>
  <si>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</si>
  <si>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</si>
  <si>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</si>
  <si>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</si>
  <si>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</si>
  <si>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</si>
  <si>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</si>
  <si>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</si>
  <si>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</si>
  <si>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</si>
  <si>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</si>
  <si>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</si>
  <si>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</si>
  <si>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</si>
  <si>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</si>
  <si>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</si>
  <si>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</si>
  <si>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</si>
  <si>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</si>
  <si>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</si>
  <si>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</si>
  <si>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</si>
  <si>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</si>
  <si>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</si>
  <si>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</si>
  <si>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</si>
  <si>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</si>
  <si>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</si>
  <si>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</si>
  <si>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</si>
  <si>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</si>
  <si>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</si>
  <si>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</si>
  <si>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</si>
  <si>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</si>
  <si>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</si>
  <si>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</si>
  <si>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</si>
  <si>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</si>
  <si>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</si>
  <si>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</si>
  <si>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</si>
  <si>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</si>
  <si>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</si>
  <si>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</si>
  <si>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</si>
  <si>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</si>
  <si>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</si>
  <si>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</si>
  <si>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</si>
  <si>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</si>
  <si>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</si>
  <si>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</si>
  <si>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</si>
  <si>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</si>
  <si>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</si>
  <si>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</si>
  <si>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</si>
  <si>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</si>
  <si>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</si>
  <si>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</si>
  <si>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</si>
  <si>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</si>
  <si>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</si>
  <si>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</si>
  <si>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</si>
  <si>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</si>
  <si>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</si>
  <si>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</si>
  <si>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</si>
  <si>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</si>
  <si>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</si>
  <si>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</si>
  <si>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</si>
  <si>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</si>
  <si>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</si>
  <si>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</si>
  <si>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</si>
  <si>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</si>
  <si>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</si>
  <si>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</si>
  <si>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</si>
  <si>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</si>
  <si>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</si>
  <si>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</si>
  <si>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</si>
  <si>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</si>
  <si>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</si>
  <si>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</si>
  <si>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</si>
  <si>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</si>
  <si>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</si>
  <si>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</si>
  <si>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</si>
  <si>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</si>
  <si>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</si>
  <si>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</si>
  <si>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</si>
  <si>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</si>
  <si>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</si>
  <si>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</si>
  <si>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</si>
  <si>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</si>
  <si>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</si>
  <si>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</si>
  <si>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</si>
  <si>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</si>
  <si>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</si>
  <si>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</si>
  <si>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</si>
  <si>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</si>
  <si>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</si>
  <si>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</si>
  <si>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</si>
  <si>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</si>
  <si>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</si>
  <si>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</si>
  <si>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</si>
  <si>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</si>
  <si>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</si>
  <si>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</si>
  <si>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</si>
  <si>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</si>
  <si>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</si>
  <si>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</si>
  <si>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</si>
  <si>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</si>
  <si>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</si>
  <si>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</si>
  <si>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</si>
  <si>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</si>
  <si>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</si>
  <si>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</si>
  <si>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</si>
  <si>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</si>
  <si>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</si>
  <si>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</si>
  <si>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</si>
  <si>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</si>
  <si>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</si>
  <si>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</si>
  <si>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</si>
  <si>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</si>
  <si>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</si>
  <si>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</si>
  <si>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</si>
  <si>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</si>
  <si>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</si>
  <si>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</si>
  <si>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</si>
  <si>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</si>
  <si>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</si>
  <si>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</si>
  <si>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</si>
  <si>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</si>
  <si>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</si>
  <si>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</si>
  <si>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</si>
  <si>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</si>
  <si>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</si>
  <si>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</si>
  <si>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</si>
  <si>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</si>
  <si>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</si>
  <si>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</si>
  <si>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</si>
  <si>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</si>
  <si>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</si>
  <si>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</si>
  <si>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</si>
  <si>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</si>
  <si>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</si>
  <si>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</si>
  <si>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</si>
  <si>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</si>
  <si>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</si>
  <si>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</si>
  <si>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</si>
  <si>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</si>
  <si>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</si>
  <si>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</si>
  <si>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</si>
  <si>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</si>
  <si>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</si>
  <si>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</si>
  <si>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</si>
  <si>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</si>
  <si>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</si>
  <si>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</si>
  <si>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</si>
  <si>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</si>
  <si>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</si>
  <si>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</si>
  <si>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</si>
  <si>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</si>
  <si>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</si>
  <si>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</si>
  <si>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</si>
  <si>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</si>
  <si>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</si>
  <si>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</si>
  <si>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</si>
  <si>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</si>
  <si>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</si>
  <si>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</si>
  <si>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</si>
  <si>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</si>
  <si>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</si>
  <si>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</si>
  <si>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</si>
  <si>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</si>
  <si>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</si>
  <si>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</si>
  <si>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</si>
  <si>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</si>
  <si>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</si>
  <si>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</si>
  <si>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</si>
  <si>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</si>
  <si>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</si>
  <si>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</si>
  <si>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</si>
  <si>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</si>
  <si>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</si>
  <si>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</si>
  <si>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</si>
  <si>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</si>
  <si>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</si>
  <si>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</si>
  <si>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</si>
  <si>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</si>
  <si>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</si>
  <si>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</si>
  <si>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</si>
  <si>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</si>
  <si>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</si>
  <si>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</si>
  <si>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</si>
  <si>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</si>
  <si>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</si>
  <si>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</si>
  <si>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</si>
  <si>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</si>
  <si>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</si>
  <si>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</si>
  <si>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</si>
  <si>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</si>
  <si>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</si>
  <si>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</si>
  <si>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</si>
  <si>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</si>
  <si>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</si>
  <si>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</si>
  <si>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</si>
  <si>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</si>
  <si>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</si>
  <si>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</si>
  <si>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</si>
  <si>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</si>
  <si>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</si>
  <si>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</si>
  <si>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</si>
  <si>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</si>
  <si>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</si>
  <si>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</si>
  <si>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</si>
  <si>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</si>
  <si>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</si>
  <si>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</si>
  <si>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</si>
  <si>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</si>
  <si>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</si>
  <si>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</si>
  <si>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</si>
  <si>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</si>
  <si>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</si>
  <si>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</si>
  <si>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</si>
  <si>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</si>
  <si>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</si>
  <si>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</si>
  <si>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</si>
  <si>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</si>
  <si>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</si>
  <si>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</si>
  <si>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</si>
  <si>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</si>
  <si>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</si>
  <si>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</si>
  <si>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</si>
  <si>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</si>
  <si>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</si>
  <si>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</si>
  <si>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</si>
  <si>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</si>
  <si>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</si>
  <si>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</si>
  <si>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</si>
  <si>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</si>
  <si>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</si>
  <si>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</si>
  <si>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</si>
  <si>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</si>
  <si>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</si>
  <si>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</si>
  <si>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</si>
  <si>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</si>
  <si>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</si>
  <si>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</si>
  <si>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</si>
  <si>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</si>
  <si>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</si>
  <si>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</si>
  <si>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</si>
  <si>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</si>
  <si>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</si>
  <si>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</si>
  <si>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</si>
  <si>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</si>
  <si>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</si>
  <si>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</si>
  <si>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</si>
  <si>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</si>
  <si>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</si>
  <si>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</si>
  <si>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</si>
  <si>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</si>
  <si>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</si>
  <si>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</si>
  <si>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</si>
  <si>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</si>
  <si>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</si>
  <si>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</si>
  <si>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</si>
  <si>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</si>
  <si>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</si>
  <si>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</si>
  <si>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</si>
  <si>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</si>
  <si>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</si>
  <si>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</si>
  <si>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</si>
  <si>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</si>
  <si>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</si>
  <si>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</si>
  <si>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</si>
  <si>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</si>
  <si>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</si>
  <si>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</si>
  <si>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</si>
  <si>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</si>
  <si>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</si>
  <si>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</si>
  <si>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</si>
  <si>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</si>
  <si>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</si>
  <si>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</si>
  <si>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</si>
  <si>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</si>
  <si>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</si>
  <si>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</si>
  <si>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</si>
  <si>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</si>
  <si>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</si>
  <si>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</si>
  <si>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</si>
  <si>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</si>
  <si>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</si>
  <si>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</si>
  <si>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</si>
  <si>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</si>
  <si>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</si>
  <si>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</si>
  <si>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</si>
  <si>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</si>
  <si>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</si>
  <si>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</si>
  <si>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</si>
  <si>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</si>
  <si>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</si>
  <si>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</si>
  <si>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</si>
  <si>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</si>
  <si>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</si>
  <si>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</si>
  <si>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</si>
  <si>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</si>
  <si>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</si>
  <si>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</si>
  <si>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</si>
  <si>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</si>
  <si>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</si>
  <si>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</si>
  <si>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</si>
  <si>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</si>
  <si>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</si>
  <si>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</si>
  <si>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</si>
  <si>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</si>
  <si>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</si>
  <si>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</si>
  <si>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</si>
  <si>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</si>
  <si>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</si>
  <si>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</si>
  <si>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</si>
  <si>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</si>
  <si>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</si>
  <si>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</si>
  <si>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</si>
  <si>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</si>
  <si>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</si>
  <si>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</si>
  <si>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</si>
  <si>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</si>
  <si>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</si>
  <si>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</si>
  <si>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</si>
  <si>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</si>
  <si>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</si>
  <si>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</si>
  <si>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</si>
  <si>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</si>
  <si>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</si>
  <si>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</si>
  <si>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</si>
  <si>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</si>
  <si>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</si>
  <si>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</si>
  <si>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</si>
  <si>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</si>
  <si>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</si>
  <si>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</si>
  <si>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</si>
  <si>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</si>
  <si>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</si>
  <si>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</si>
  <si>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</si>
  <si>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</si>
  <si>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</si>
  <si>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</si>
  <si>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</si>
  <si>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</si>
  <si>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</si>
  <si>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</si>
  <si>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</si>
  <si>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</si>
  <si>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</si>
  <si>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</si>
  <si>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</si>
  <si>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</si>
  <si>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</si>
  <si>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</si>
  <si>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</si>
  <si>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</si>
  <si>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</si>
  <si>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</si>
  <si>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</si>
  <si>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</si>
  <si>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</si>
  <si>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</si>
  <si>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</si>
  <si>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</si>
  <si>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</si>
  <si>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</si>
  <si>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</si>
  <si>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</si>
  <si>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</si>
  <si>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</si>
  <si>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</si>
  <si>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</si>
  <si>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</si>
  <si>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</si>
  <si>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</si>
  <si>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</si>
  <si>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</si>
  <si>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</si>
  <si>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</si>
  <si>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</si>
  <si>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</si>
  <si>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</si>
  <si>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</si>
  <si>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</si>
  <si>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</si>
  <si>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</si>
  <si>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</si>
  <si>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</si>
  <si>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</si>
  <si>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</si>
  <si>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</si>
  <si>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</si>
  <si>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</si>
  <si>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</si>
  <si>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</si>
  <si>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</si>
  <si>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</si>
  <si>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</si>
  <si>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</si>
  <si>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</si>
  <si>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</si>
  <si>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</si>
  <si>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</si>
  <si>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</si>
  <si>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</si>
  <si>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</si>
  <si>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</si>
  <si>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</si>
  <si>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</si>
  <si>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</si>
  <si>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</si>
  <si>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</si>
  <si>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</si>
  <si>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</si>
  <si>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</si>
  <si>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</si>
  <si>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</si>
  <si>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</si>
  <si>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</si>
  <si>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</si>
  <si>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</si>
  <si>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</si>
  <si>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</si>
  <si>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</si>
  <si>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</si>
  <si>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</si>
  <si>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</si>
  <si>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</si>
  <si>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</si>
  <si>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</si>
  <si>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</si>
  <si>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</si>
  <si>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</si>
  <si>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</si>
  <si>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</si>
  <si>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</si>
  <si>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</si>
  <si>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</si>
  <si>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</si>
  <si>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</si>
  <si>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</si>
  <si>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</si>
  <si>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</si>
  <si>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</si>
  <si>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</si>
  <si>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</si>
  <si>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</si>
  <si>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</si>
  <si>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</si>
  <si>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</si>
  <si>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</si>
  <si>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</si>
  <si>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</si>
  <si>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</si>
  <si>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</si>
  <si>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</si>
  <si>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</si>
  <si>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</si>
  <si>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</si>
  <si>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</si>
  <si>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</si>
  <si>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</si>
  <si>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</si>
  <si>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</si>
  <si>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</si>
  <si>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</si>
  <si>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</si>
  <si>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</si>
  <si>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</si>
  <si>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</si>
  <si>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</si>
  <si>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</si>
  <si>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</si>
  <si>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</si>
  <si>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</si>
  <si>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</si>
  <si>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</si>
  <si>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</si>
  <si>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</si>
  <si>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</si>
  <si>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</si>
  <si>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</si>
  <si>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</si>
  <si>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</si>
  <si>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</si>
  <si>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</si>
  <si>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</si>
  <si>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</si>
  <si>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</si>
  <si>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</si>
  <si>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</si>
  <si>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</si>
  <si>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</si>
  <si>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</si>
  <si>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</si>
  <si>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</si>
  <si>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</si>
  <si>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</si>
  <si>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</si>
  <si>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</si>
  <si>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</si>
  <si>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</si>
  <si>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</si>
  <si>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</si>
  <si>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</si>
  <si>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</si>
  <si>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</si>
  <si>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</si>
  <si>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</si>
  <si>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</si>
  <si>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</si>
  <si>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</si>
  <si>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</si>
  <si>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</si>
  <si>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</si>
  <si>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</si>
  <si>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</si>
  <si>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</si>
  <si>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</si>
  <si>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</si>
  <si>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</si>
  <si>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</si>
  <si>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</si>
  <si>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</si>
  <si>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</si>
  <si>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</si>
  <si>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</si>
  <si>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</si>
  <si>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</si>
  <si>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</si>
  <si>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</si>
  <si>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</si>
  <si>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</si>
  <si>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</si>
  <si>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</si>
  <si>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</si>
  <si>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</si>
  <si>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</si>
  <si>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</si>
  <si>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</si>
  <si>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</si>
  <si>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</si>
  <si>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</si>
  <si>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</si>
  <si>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</si>
  <si>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</si>
  <si>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</si>
  <si>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</si>
  <si>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</si>
  <si>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</si>
  <si>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</si>
  <si>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</si>
  <si>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</si>
  <si>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</si>
  <si>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</si>
  <si>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</si>
  <si>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</si>
  <si>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</si>
  <si>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</si>
  <si>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</si>
  <si>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</si>
  <si>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</si>
  <si>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</si>
  <si>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</si>
  <si>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</si>
  <si>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</si>
  <si>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</si>
  <si>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</si>
  <si>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</si>
  <si>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</si>
  <si>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</si>
  <si>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</si>
  <si>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</si>
  <si>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</si>
  <si>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</si>
  <si>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</si>
  <si>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</si>
  <si>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</si>
  <si>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</si>
  <si>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</si>
  <si>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</si>
  <si>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</si>
  <si>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</si>
  <si>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</si>
  <si>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</si>
  <si>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</si>
  <si>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</si>
  <si>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</si>
  <si>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</si>
  <si>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</si>
  <si>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</si>
  <si>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</si>
  <si>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</si>
  <si>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</si>
  <si>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</si>
  <si>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</si>
  <si>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</si>
  <si>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</si>
  <si>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</si>
  <si>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</si>
  <si>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</si>
  <si>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</si>
  <si>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</si>
  <si>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</si>
  <si>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</si>
  <si>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</si>
  <si>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</si>
  <si>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</si>
  <si>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</si>
  <si>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</si>
  <si>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</si>
  <si>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</si>
  <si>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</si>
  <si>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</si>
  <si>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</si>
  <si>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</si>
  <si>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</si>
  <si>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</si>
  <si>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</si>
  <si>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</si>
  <si>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</si>
  <si>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</si>
  <si>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</si>
  <si>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</si>
  <si>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</si>
  <si>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</si>
  <si>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</si>
  <si>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</si>
  <si>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</si>
  <si>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</si>
  <si>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</si>
  <si>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</si>
  <si>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</si>
  <si>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</si>
  <si>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</si>
  <si>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</si>
  <si>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</si>
  <si>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</si>
  <si>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</si>
  <si>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</si>
  <si>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</si>
  <si>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</si>
  <si>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</si>
  <si>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</si>
  <si>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</si>
  <si>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</si>
  <si>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</si>
  <si>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</si>
  <si>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</si>
  <si>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</si>
  <si>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</si>
  <si>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</si>
  <si>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</si>
  <si>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</si>
  <si>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</si>
  <si>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</si>
  <si>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</si>
  <si>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</si>
  <si>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</si>
  <si>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</si>
  <si>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</si>
  <si>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</si>
  <si>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</si>
  <si>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</si>
  <si>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</si>
  <si>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</si>
  <si>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</si>
  <si>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</si>
  <si>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</si>
  <si>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</si>
  <si>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</si>
  <si>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</si>
  <si>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</si>
  <si>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</si>
  <si>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</si>
  <si>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</si>
  <si>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</si>
  <si>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</si>
  <si>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</si>
  <si>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</si>
  <si>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</si>
  <si>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</si>
  <si>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</si>
  <si>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</si>
  <si>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</si>
  <si>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</si>
  <si>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</si>
  <si>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</si>
  <si>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</si>
  <si>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</si>
  <si>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</si>
  <si>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</si>
  <si>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</si>
  <si>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</si>
  <si>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</si>
  <si>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</si>
  <si>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</si>
  <si>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</si>
  <si>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</si>
  <si>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</si>
  <si>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</si>
  <si>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</si>
  <si>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</si>
  <si>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</si>
  <si>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</si>
  <si>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</si>
  <si>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</si>
  <si>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</si>
  <si>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</si>
  <si>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</si>
  <si>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</si>
  <si>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</si>
  <si>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</si>
  <si>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</si>
  <si>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</si>
  <si>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</si>
  <si>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</si>
  <si>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</si>
  <si>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</si>
  <si>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</si>
  <si>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</si>
  <si>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</si>
  <si>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</si>
  <si>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</si>
  <si>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</si>
  <si>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</si>
  <si>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</si>
  <si>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</si>
  <si>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</si>
  <si>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</si>
  <si>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</si>
  <si>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</si>
  <si>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</si>
  <si>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</si>
  <si>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</si>
  <si>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</si>
  <si>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</si>
  <si>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</si>
  <si>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</si>
  <si>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</si>
  <si>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</si>
  <si>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</si>
  <si>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</si>
  <si>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</si>
  <si>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</si>
  <si>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</si>
  <si>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</si>
  <si>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</si>
  <si>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</si>
  <si>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</si>
  <si>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</si>
  <si>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</si>
  <si>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</si>
  <si>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</si>
  <si>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</si>
  <si>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</si>
  <si>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</si>
  <si>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</si>
  <si>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</si>
  <si>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</si>
  <si>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</si>
  <si>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</si>
  <si>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</si>
  <si>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</si>
  <si>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</si>
  <si>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</si>
  <si>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</si>
  <si>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</si>
  <si>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</si>
  <si>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</si>
  <si>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</si>
  <si>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</si>
  <si>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</si>
  <si>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</si>
  <si>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</si>
  <si>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</si>
  <si>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</si>
  <si>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</si>
  <si>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</si>
  <si>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</si>
  <si>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</si>
  <si>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</si>
  <si>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</si>
  <si>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</si>
  <si>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</si>
  <si>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</si>
  <si>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</si>
  <si>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</si>
  <si>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</si>
  <si>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</si>
  <si>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</si>
  <si>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</si>
  <si>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</si>
  <si>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</si>
  <si>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</si>
  <si>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</si>
  <si>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</si>
  <si>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</si>
  <si>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</si>
  <si>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</si>
  <si>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</si>
  <si>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</si>
  <si>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</si>
  <si>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</si>
  <si>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</si>
  <si>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</si>
  <si>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</si>
  <si>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</si>
  <si>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</si>
  <si>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</si>
  <si>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</si>
  <si>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</si>
  <si>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</si>
  <si>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</si>
  <si>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</si>
  <si>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</si>
  <si>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</si>
  <si>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</si>
  <si>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</si>
  <si>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</si>
  <si>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</si>
  <si>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</si>
  <si>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</si>
  <si>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</si>
  <si>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</si>
  <si>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</si>
  <si>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</si>
  <si>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</si>
  <si>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</si>
  <si>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</si>
  <si>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</si>
  <si>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</si>
  <si>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</si>
  <si>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</si>
  <si>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</si>
  <si>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</si>
  <si>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</si>
  <si>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</si>
  <si>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</si>
  <si>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</si>
  <si>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</si>
  <si>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</si>
  <si>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</si>
  <si>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</si>
  <si>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</si>
  <si>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</si>
  <si>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</si>
  <si>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</si>
  <si>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</si>
  <si>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</si>
  <si>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</si>
  <si>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</si>
  <si>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</si>
  <si>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</si>
  <si>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</si>
  <si>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</si>
  <si>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</si>
  <si>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</si>
  <si>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</si>
  <si>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</si>
  <si>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</si>
  <si>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</si>
  <si>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</si>
  <si>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</si>
  <si>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</si>
  <si>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</si>
  <si>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</si>
  <si>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</si>
  <si>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</si>
  <si>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</si>
  <si>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</si>
  <si>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</si>
  <si>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</si>
  <si>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</si>
  <si>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</si>
  <si>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</si>
  <si>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</si>
  <si>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</si>
  <si>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</si>
  <si>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</si>
  <si>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</si>
  <si>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</si>
  <si>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</si>
  <si>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</si>
  <si>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</si>
  <si>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</si>
  <si>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</si>
  <si>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</si>
  <si>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</si>
  <si>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</si>
  <si>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</si>
  <si>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</si>
  <si>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</si>
  <si>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</si>
  <si>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</si>
  <si>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</si>
  <si>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</si>
  <si>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</si>
  <si>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</si>
  <si>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</si>
  <si>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</si>
  <si>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</si>
  <si>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</si>
  <si>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</si>
  <si>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</si>
  <si>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</si>
  <si>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</si>
  <si>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</si>
  <si>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</si>
  <si>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</si>
  <si>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</si>
  <si>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</si>
  <si>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</si>
  <si>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</si>
  <si>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</si>
  <si>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</si>
  <si>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</si>
  <si>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</si>
  <si>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</si>
  <si>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</si>
  <si>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</si>
  <si>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</si>
  <si>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</si>
  <si>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</si>
  <si>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</si>
  <si>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</si>
  <si>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</si>
  <si>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</si>
  <si>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</si>
  <si>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</si>
  <si>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</si>
  <si>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</si>
  <si>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</si>
  <si>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</si>
  <si>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</si>
  <si>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</si>
  <si>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</si>
  <si>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</si>
  <si>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</si>
  <si>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</si>
  <si>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</si>
  <si>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</si>
  <si>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</si>
  <si>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</si>
  <si>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</si>
  <si>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</si>
  <si>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</si>
  <si>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</si>
  <si>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</si>
  <si>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</si>
  <si>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</si>
  <si>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</si>
  <si>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</si>
  <si>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</si>
  <si>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</si>
  <si>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</si>
  <si>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</si>
  <si>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</si>
  <si>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</si>
  <si>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</si>
  <si>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</si>
  <si>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</si>
  <si>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</si>
  <si>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</si>
  <si>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</si>
  <si>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</si>
  <si>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</si>
  <si>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</si>
  <si>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</si>
  <si>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</si>
  <si>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</si>
  <si>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</si>
  <si>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</si>
  <si>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</si>
  <si>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</si>
  <si>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</si>
  <si>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</si>
  <si>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</si>
  <si>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</si>
  <si>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</si>
  <si>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</si>
  <si>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</si>
  <si>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</si>
  <si>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</si>
  <si>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</si>
  <si>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</si>
  <si>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</si>
  <si>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</si>
  <si>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</si>
  <si>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</si>
  <si>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</si>
  <si>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</si>
  <si>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</si>
  <si>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</si>
  <si>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</si>
  <si>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</si>
  <si>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</si>
  <si>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</si>
  <si>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</si>
  <si>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</si>
  <si>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</si>
  <si>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</si>
  <si>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</si>
  <si>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</si>
  <si>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</si>
  <si>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</si>
  <si>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</si>
  <si>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</si>
  <si>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</si>
  <si>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</si>
  <si>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</si>
  <si>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</si>
  <si>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</si>
  <si>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</si>
  <si>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</si>
  <si>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</si>
  <si>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</si>
  <si>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</si>
  <si>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</si>
  <si>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</si>
  <si>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</si>
  <si>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</si>
  <si>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</si>
  <si>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</si>
  <si>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</si>
  <si>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</si>
  <si>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</si>
  <si>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</si>
  <si>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</si>
  <si>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</si>
  <si>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</si>
  <si>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</si>
  <si>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</si>
  <si>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</si>
  <si>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</si>
  <si>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</si>
  <si>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</si>
  <si>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</si>
  <si>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</si>
  <si>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</si>
  <si>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</si>
  <si>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</si>
  <si>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</si>
  <si>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</si>
  <si>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</si>
  <si>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</si>
  <si>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</si>
  <si>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</si>
  <si>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</si>
  <si>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</si>
  <si>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</si>
  <si>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</si>
  <si>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</si>
  <si>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</si>
  <si>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</si>
  <si>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</si>
  <si>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</si>
  <si>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</si>
  <si>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</si>
  <si>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</si>
  <si>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</si>
  <si>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</si>
  <si>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</si>
  <si>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</si>
  <si>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</si>
  <si>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</si>
  <si>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</si>
  <si>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</si>
  <si>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</si>
  <si>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</si>
  <si>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</si>
  <si>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</si>
  <si>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</si>
  <si>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</si>
  <si>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</si>
  <si>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</si>
  <si>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</si>
  <si>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</si>
  <si>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</si>
  <si>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</si>
  <si>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</si>
  <si>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</si>
  <si>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</si>
  <si>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</si>
  <si>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</si>
  <si>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</si>
  <si>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</si>
  <si>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</si>
  <si>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</si>
  <si>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</si>
  <si>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</si>
  <si>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</si>
  <si>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</si>
  <si>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</si>
  <si>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</si>
  <si>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</si>
  <si>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</si>
  <si>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</si>
  <si>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</si>
  <si>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</si>
  <si>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</si>
  <si>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</si>
  <si>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</si>
  <si>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</si>
  <si>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</si>
  <si>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</si>
  <si>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</si>
  <si>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</si>
  <si>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</si>
  <si>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</si>
  <si>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</si>
  <si>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</si>
  <si>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</si>
  <si>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</si>
  <si>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</si>
  <si>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</si>
  <si>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</si>
  <si>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</si>
  <si>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</si>
  <si>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</si>
  <si>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</si>
  <si>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</si>
  <si>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</si>
  <si>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</si>
  <si>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</si>
  <si>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</si>
  <si>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</si>
  <si>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</si>
  <si>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</si>
  <si>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</si>
  <si>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</si>
  <si>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</si>
  <si>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</si>
  <si>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</si>
  <si>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</si>
  <si>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</si>
  <si>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</si>
  <si>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</si>
  <si>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</si>
  <si>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</si>
  <si>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</si>
  <si>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</si>
  <si>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</si>
  <si>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</si>
  <si>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</si>
  <si>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</si>
  <si>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</si>
  <si>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</si>
  <si>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</si>
  <si>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</si>
  <si>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</si>
  <si>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</si>
  <si>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</si>
  <si>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</si>
  <si>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</si>
  <si>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</si>
  <si>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</si>
  <si>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</si>
  <si>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</si>
  <si>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</si>
  <si>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</si>
  <si>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</si>
  <si>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</si>
  <si>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</si>
  <si>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</si>
  <si>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</si>
  <si>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</si>
  <si>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</si>
  <si>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</si>
  <si>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</si>
  <si>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</si>
  <si>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</si>
  <si>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</si>
  <si>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</si>
  <si>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</si>
  <si>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</si>
  <si>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</si>
  <si>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</si>
  <si>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</si>
  <si>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</si>
  <si>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</si>
  <si>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</si>
  <si>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</si>
  <si>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</si>
  <si>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</si>
  <si>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</si>
  <si>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</si>
  <si>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</si>
  <si>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</si>
  <si>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</si>
  <si>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</si>
  <si>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</si>
  <si>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</si>
  <si>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</si>
  <si>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</si>
  <si>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</si>
  <si>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</si>
  <si>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</si>
  <si>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</si>
  <si>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</si>
  <si>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</si>
  <si>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</si>
  <si>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</si>
  <si>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</si>
  <si>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</si>
  <si>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</si>
  <si>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</si>
  <si>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</si>
  <si>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</si>
  <si>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</si>
  <si>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</si>
  <si>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</si>
  <si>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</si>
  <si>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</si>
  <si>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</si>
  <si>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</si>
  <si>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</si>
  <si>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</si>
  <si>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</si>
  <si>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</si>
  <si>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</si>
  <si>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</si>
  <si>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</si>
  <si>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</si>
  <si>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</si>
  <si>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</si>
  <si>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31/01/2023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</si>
  <si>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</si>
  <si>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</si>
  <si>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</si>
  <si>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</si>
  <si>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</si>
  <si>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</si>
  <si>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</si>
  <si>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</si>
  <si>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</si>
  <si>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</si>
  <si>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</si>
  <si>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</si>
  <si>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</si>
  <si>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</si>
  <si>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</si>
  <si>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</si>
  <si>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</si>
  <si>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</si>
  <si>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</si>
  <si>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</si>
  <si>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</si>
  <si>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</si>
  <si>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</si>
  <si>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</si>
  <si>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</si>
  <si>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</si>
  <si>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</si>
  <si>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</si>
  <si>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</si>
  <si>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</si>
  <si>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</si>
  <si>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</si>
  <si>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</si>
  <si>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</si>
  <si>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</si>
  <si>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</si>
  <si>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</si>
  <si>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</si>
  <si>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</si>
  <si>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</si>
  <si>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</si>
  <si>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</si>
  <si>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06141704211028</t>
  </si>
  <si>
    <t>PANTING BY TIRE EXPRES, S.A. DE C.V.</t>
  </si>
  <si>
    <t>ROCELLI CONSULTORES, SA DE CV</t>
  </si>
  <si>
    <t>ALMACENES VIDRI SA DE CV</t>
  </si>
  <si>
    <t>GUILLERMO E. MIGUEL B.</t>
  </si>
  <si>
    <t>013780986</t>
  </si>
  <si>
    <t>ALMACENES VIDRI, S.A DE C.V.</t>
  </si>
  <si>
    <t>CARLOS DANIS RAMIREZ VENTURA</t>
  </si>
  <si>
    <t>NORBERTO GOMEZ CAMPOS</t>
  </si>
  <si>
    <t>FREUND S.A DE C.V.</t>
  </si>
  <si>
    <t>ACTUALICE</t>
  </si>
  <si>
    <t>01/04/2023</t>
  </si>
  <si>
    <t>03/04/2023</t>
  </si>
  <si>
    <t>11/04/2023</t>
  </si>
  <si>
    <t>17/04/2023</t>
  </si>
  <si>
    <t>20/04/2023</t>
  </si>
  <si>
    <t>24/04/2023</t>
  </si>
  <si>
    <t>14/02/2023</t>
  </si>
  <si>
    <t>18/03/2023</t>
  </si>
  <si>
    <t>04/03/2023</t>
  </si>
  <si>
    <t>07/03/2023</t>
  </si>
  <si>
    <t>08/03/2023</t>
  </si>
  <si>
    <t xml:space="preserve">CORINA MARGARITA MENDEZ DE SOSA </t>
  </si>
  <si>
    <t>10/03/2023</t>
  </si>
  <si>
    <t>13/03/2023</t>
  </si>
  <si>
    <t>21/03/2023</t>
  </si>
  <si>
    <t>23/03/2023</t>
  </si>
  <si>
    <t>26/03/2023</t>
  </si>
  <si>
    <t>25/03/2023</t>
  </si>
  <si>
    <t>27/03/2023</t>
  </si>
  <si>
    <t>29/03/2023</t>
  </si>
  <si>
    <t>21/01/2023</t>
  </si>
  <si>
    <t>06141302891030</t>
  </si>
  <si>
    <t>VIVEROS SANTAMARIA S.A DE C.V.</t>
  </si>
  <si>
    <t>01/02/2023</t>
  </si>
  <si>
    <t>FERRETERIA EPA S.A DE C.V.</t>
  </si>
  <si>
    <t>28/02/2023</t>
  </si>
  <si>
    <t>22/02/2023</t>
  </si>
  <si>
    <t xml:space="preserve">ACTIVIDADES PETROLERAS DE EL SALVADOR S.A DE C.V </t>
  </si>
  <si>
    <t>16/02/2023</t>
  </si>
  <si>
    <t>06141811971019</t>
  </si>
  <si>
    <t>MULTI-TECNOLOGICA S.A DE C.V.</t>
  </si>
  <si>
    <t>14/01/2023</t>
  </si>
  <si>
    <t>03/01/2023</t>
  </si>
  <si>
    <t>13/01/2023</t>
  </si>
  <si>
    <t>23/01/2023</t>
  </si>
  <si>
    <t>20/01/2023</t>
  </si>
  <si>
    <t>18/01/2023</t>
  </si>
  <si>
    <t>28/01/2023</t>
  </si>
  <si>
    <t>03/05/2023</t>
  </si>
  <si>
    <t>15041RESIN026032022</t>
  </si>
  <si>
    <t>22SD000C</t>
  </si>
  <si>
    <t>UNEX S.A DE C.V.</t>
  </si>
  <si>
    <t>12/04/2023</t>
  </si>
  <si>
    <t>19/01/2023</t>
  </si>
  <si>
    <t>07</t>
  </si>
  <si>
    <t>21DS000E</t>
  </si>
  <si>
    <t>2667</t>
  </si>
  <si>
    <t>2668</t>
  </si>
  <si>
    <t>2650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</si>
  <si>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</si>
  <si>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</si>
  <si>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</si>
  <si>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</si>
  <si>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</si>
  <si>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</si>
  <si>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</si>
  <si>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</si>
  <si>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</si>
  <si>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</si>
  <si>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</si>
  <si>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</si>
  <si>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</si>
  <si>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</si>
  <si>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</si>
  <si>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</si>
  <si>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</si>
  <si>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</si>
  <si>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</si>
  <si>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</si>
  <si>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</si>
  <si>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</si>
  <si>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</si>
  <si>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</si>
  <si>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</si>
  <si>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</si>
  <si>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</si>
  <si>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</si>
  <si>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</si>
  <si>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</si>
  <si>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</si>
  <si>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</si>
  <si>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</si>
  <si>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</si>
  <si>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</si>
  <si>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</si>
  <si>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</si>
  <si>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</si>
  <si>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</si>
  <si>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</si>
  <si>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</si>
  <si>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</si>
  <si>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MEGABLOCK S.A DE C.V.</t>
  </si>
  <si>
    <t>06143006991020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</si>
  <si>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</si>
  <si>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</si>
  <si>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</si>
  <si>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</si>
  <si>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</si>
  <si>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</si>
  <si>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</si>
  <si>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</si>
  <si>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</si>
  <si>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</si>
  <si>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05010702161018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</si>
  <si>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</si>
  <si>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</si>
  <si>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</si>
  <si>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</si>
  <si>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</si>
  <si>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</si>
  <si>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</si>
  <si>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</si>
  <si>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</si>
  <si>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</si>
  <si>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</si>
  <si>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</si>
  <si>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</si>
  <si>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</si>
  <si>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</si>
  <si>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</si>
  <si>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</si>
  <si>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</si>
  <si>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05032407751016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</si>
  <si>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</si>
  <si>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</si>
  <si>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</si>
  <si>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</si>
  <si>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</si>
  <si>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</si>
  <si>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</si>
  <si>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</si>
  <si>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</si>
  <si>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</si>
  <si>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</si>
  <si>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</si>
  <si>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</si>
  <si>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</si>
  <si>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</si>
  <si>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</si>
  <si>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</si>
  <si>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</si>
  <si>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</si>
  <si>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</si>
  <si>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08150905750014</t>
  </si>
  <si>
    <t>A.C.P.A COMUNIDADES UNIDAS DE RL</t>
  </si>
  <si>
    <t>ADINCE S.A DE C.V.</t>
  </si>
  <si>
    <t>94500501121011</t>
  </si>
  <si>
    <t>JESV INC SUCURSAL EL SALVADOR</t>
  </si>
  <si>
    <t>06142002151023</t>
  </si>
  <si>
    <t>OFG EL SALVADOR S.A DE C.V</t>
  </si>
  <si>
    <t>INMUEBLES S.A DE C.V</t>
  </si>
  <si>
    <t>06141306161010</t>
  </si>
  <si>
    <t>EDIFICACION, CONSTRUCCION, Y ASESORIA S.A DE C.V</t>
  </si>
  <si>
    <t>05012309191010</t>
  </si>
  <si>
    <t>FONDO DE TITULARIZACION DE INMUEBLES</t>
  </si>
  <si>
    <t>O &amp; M MANTENIMIENTO Y SERVICIOS S.A DE C.V</t>
  </si>
  <si>
    <t>11061508801026</t>
  </si>
  <si>
    <t>JIMMY EDGARDO CALERO MARAVILLA</t>
  </si>
  <si>
    <t>11151906460011</t>
  </si>
  <si>
    <t>MOISES ELIAS CARCAMO</t>
  </si>
  <si>
    <t>06141603131023</t>
  </si>
  <si>
    <t>CARDEU S.A DE C.V</t>
  </si>
  <si>
    <t>06141909031057</t>
  </si>
  <si>
    <t>ORGANIKA S.A DE C.V</t>
  </si>
  <si>
    <t>03151403510011</t>
  </si>
  <si>
    <t>RINA ALFARO CASTRO</t>
  </si>
  <si>
    <t>06152309490011</t>
  </si>
  <si>
    <t>SARA ALFARO CASTRO</t>
  </si>
  <si>
    <t>06142801141049</t>
  </si>
  <si>
    <t>SERVICORP S.A DE C.V</t>
  </si>
  <si>
    <t>PRODUCTOS CARNICOS S.A DE C.V.</t>
  </si>
  <si>
    <t>NEGOCIOS CAMYRAM S.A DE C.V</t>
  </si>
  <si>
    <t>INDUSTRIAS MIKE MIKE S.A DE C.V.</t>
  </si>
  <si>
    <t>LA CONSTANCIA LTDA DE C.V.</t>
  </si>
  <si>
    <t>INVERSIONES STANLEY PACIFICO S.A DE C.V.</t>
  </si>
  <si>
    <t>ENMANUEL S.A DE C.V.</t>
  </si>
  <si>
    <t>POLYBAG S.A DE C.V.</t>
  </si>
  <si>
    <t>NEMTEX S.A DE C.V.</t>
  </si>
  <si>
    <t>06142411181015</t>
  </si>
  <si>
    <t>INGENIERIA BEM S.A DE C.V.</t>
  </si>
  <si>
    <t>UNILEVER EL SALVADOR SCC S.A DE C.V.</t>
  </si>
  <si>
    <t>SUPER REPUESTOS EL SALVADOR S.A DE C.V.</t>
  </si>
  <si>
    <t>06140202021024</t>
  </si>
  <si>
    <t>PROGURSA S.A DE C.V.</t>
  </si>
  <si>
    <t>HOTELES S.A DE C.V.</t>
  </si>
  <si>
    <t>PINTURA Y ENDEREZADO S.A DE C.V.</t>
  </si>
  <si>
    <t>DIDEA S.A DE C.V.</t>
  </si>
  <si>
    <t>GRUPO PAILL S.A DE C.V.</t>
  </si>
  <si>
    <t>06142311981022</t>
  </si>
  <si>
    <t>COMTRI S.A DE C.V.</t>
  </si>
  <si>
    <t>06142402121034</t>
  </si>
  <si>
    <t>BOMBOM S.A DE C.V.</t>
  </si>
  <si>
    <t>ESTABLECIMIENTOS ANCALMO, S.A DE C.V</t>
  </si>
  <si>
    <t>06140702001011</t>
  </si>
  <si>
    <t>CORPORACION GRS S.A DE C.V.</t>
  </si>
  <si>
    <t>GRANJA EL ROBLE S.A DE C.V.</t>
  </si>
  <si>
    <t>05111912911017</t>
  </si>
  <si>
    <t>NEDECAZA S.A DE C.V.</t>
  </si>
  <si>
    <t>025591767</t>
  </si>
  <si>
    <t>JUAN PABLO VIAUD MEDINA</t>
  </si>
  <si>
    <t>16/06/2023</t>
  </si>
  <si>
    <t>30/06/2023</t>
  </si>
  <si>
    <t>01/07/2023</t>
  </si>
  <si>
    <t>03/07/2023</t>
  </si>
  <si>
    <t>06142502211030</t>
  </si>
  <si>
    <t>GRUPO TIRE EXPRESS, S.A.  DE C.V.</t>
  </si>
  <si>
    <t>06/07/2023</t>
  </si>
  <si>
    <t>11/07/2023</t>
  </si>
  <si>
    <t>12/07/2023</t>
  </si>
  <si>
    <t>21/07/2023</t>
  </si>
  <si>
    <t>52E30A837D62481C85835281D549E35D</t>
  </si>
  <si>
    <t>04</t>
  </si>
  <si>
    <t>24/07/2023</t>
  </si>
  <si>
    <t>06141912141092</t>
  </si>
  <si>
    <t>GRUPO FE EL SALVADOR, S.A. DE C.V.</t>
  </si>
  <si>
    <t>25/07/2023</t>
  </si>
  <si>
    <t>31/07/2023</t>
  </si>
  <si>
    <t>02/08/2023</t>
  </si>
  <si>
    <t>07/08/2023</t>
  </si>
  <si>
    <t>11/08/2023</t>
  </si>
  <si>
    <t>14/08/2023</t>
  </si>
  <si>
    <t>19/08/2023</t>
  </si>
  <si>
    <t>30/08/2023</t>
  </si>
  <si>
    <t>1120428f0d1c17515429206802345245</t>
  </si>
  <si>
    <t>23/08/2023</t>
  </si>
  <si>
    <t>04/09/2023</t>
  </si>
  <si>
    <t>09/10/2023</t>
  </si>
  <si>
    <t>A9908F799B5C4A82AA021B0D41988865</t>
  </si>
  <si>
    <t>11/09/2023</t>
  </si>
  <si>
    <t>18/09/2023</t>
  </si>
  <si>
    <t>11/10/2023</t>
  </si>
  <si>
    <t>25/10/2023</t>
  </si>
  <si>
    <t>11207735407221137983443309130648</t>
  </si>
  <si>
    <t>26/10/2023</t>
  </si>
  <si>
    <t>1120816BB0E887781197704940033608</t>
  </si>
  <si>
    <t>19/10/2023</t>
  </si>
  <si>
    <t>27/10/2023</t>
  </si>
  <si>
    <t>21SD000E</t>
  </si>
  <si>
    <t>2805</t>
  </si>
  <si>
    <t>01/11/2023</t>
  </si>
  <si>
    <t>06/11/2023</t>
  </si>
  <si>
    <t>28/11/2023</t>
  </si>
  <si>
    <t>06143112791113</t>
  </si>
  <si>
    <t>MAURICIO ANTONIO CANALES</t>
  </si>
  <si>
    <t>1120919BC1BD25873337673170496601</t>
  </si>
  <si>
    <t>E5E9CE7D1DE2473582C3739A448966F6</t>
  </si>
  <si>
    <t>1120A5C7B97316549367414515061849</t>
  </si>
  <si>
    <t>17/11/2023</t>
  </si>
  <si>
    <t>1120B3A3BC2919017851154969905964</t>
  </si>
  <si>
    <t>1120BB63D26916467491238705388642</t>
  </si>
  <si>
    <t>18/12/2023</t>
  </si>
  <si>
    <t>11/12/2023</t>
  </si>
  <si>
    <t>01/12/2023</t>
  </si>
  <si>
    <t>2839</t>
  </si>
  <si>
    <t>2850</t>
  </si>
  <si>
    <t>2889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</si>
</sst>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9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4" fontId="26" fillId="0" borderId="0" xfId="0" applyNumberFormat="1" applyFont="1"/>
    <xf numFmtId="44" fontId="26" fillId="0" borderId="0" xfId="1" applyFont="1"/>
    <xf numFmtId="14" fontId="3" fillId="0" borderId="0" xfId="0" applyNumberFormat="1" applyFont="1" applyAlignment="1">
      <alignment horizontal="center" vertical="center" wrapText="1"/>
    </xf>
    <xf numFmtId="44" fontId="3" fillId="0" borderId="0" xfId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right" vertical="center" wrapText="1"/>
    </xf>
    <xf numFmtId="0" fontId="11" fillId="7" borderId="6" xfId="0" quotePrefix="1" applyFont="1" applyFill="1" applyBorder="1" applyAlignment="1">
      <alignment horizontal="center"/>
    </xf>
    <xf numFmtId="14" fontId="0" fillId="0" borderId="0" xfId="0" quotePrefix="1" applyNumberForma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8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2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01" totalsRowShown="0">
  <autoFilter ref="A2:T101" xr:uid="{00000000-0009-0000-0100-000001000000}">
    <filterColumn colId="0">
      <filters>
        <filter val="Diciembre"/>
      </filters>
    </filterColumn>
  </autoFilter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89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88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11" totalsRowShown="0">
  <autoFilter ref="A2:S11" xr:uid="{00000000-0009-0000-0100-000002000000}">
    <filterColumn colId="0">
      <filters>
        <filter val="Diciembre"/>
      </filters>
    </filterColumn>
  </autoFilter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6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5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3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10" totalsRowCount="1" headerRowDxfId="83" headerRowBorderDxfId="82" tableBorderDxfId="81">
  <autoFilter ref="A1:J9" xr:uid="{00000000-0009-0000-0100-000007000000}">
    <filterColumn colId="0">
      <filters>
        <filter val="DICIEMBRE"/>
      </filters>
    </filterColumn>
  </autoFilter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28" totalsRowShown="0">
  <autoFilter ref="A1:B4528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DICIEMBRE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6" t="s">
        <v>9025</v>
      </c>
      <c r="XFD3" t="s">
        <v>8491</v>
      </c>
    </row>
    <row r="4" spans="2:6 16384:16384" x14ac:dyDescent="0.25">
      <c r="B4" s="23" t="s">
        <v>2</v>
      </c>
      <c r="D4" s="45" t="s">
        <v>9308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130"/>
      <c r="XFD7" t="s">
        <v>8490</v>
      </c>
    </row>
    <row r="8" spans="2:6 16384:16384" x14ac:dyDescent="0.25">
      <c r="B8" s="23" t="s">
        <v>6</v>
      </c>
      <c r="D8" s="45" t="s">
        <v>1324</v>
      </c>
      <c r="XFD8" t="s">
        <v>8489</v>
      </c>
    </row>
    <row r="9" spans="2:6 16384:16384" x14ac:dyDescent="0.25">
      <c r="B9" s="23" t="s">
        <v>70</v>
      </c>
      <c r="D9" s="103" t="str">
        <f>IFERROR(IF(D8&lt;&gt;"",VLOOKUP(D8,Tabla4[#All],2,0),IF(D19&lt;&gt;0,VLOOKUP(D19,Tabla4[#All],2,0),0)),"")</f>
        <v>CARLOS DENIS RAMIREZ VENTURA</v>
      </c>
      <c r="XFD9" t="s">
        <v>9020</v>
      </c>
    </row>
    <row r="10" spans="2:6 16384:16384" x14ac:dyDescent="0.25">
      <c r="B10" s="23" t="s">
        <v>7</v>
      </c>
      <c r="D10" s="104">
        <v>0</v>
      </c>
      <c r="F10" s="2"/>
      <c r="XFD10" t="s">
        <v>9021</v>
      </c>
    </row>
    <row r="11" spans="2:6 16384:16384" x14ac:dyDescent="0.25">
      <c r="B11" s="23" t="s">
        <v>8</v>
      </c>
      <c r="D11" s="104">
        <v>0</v>
      </c>
      <c r="F11" s="2"/>
      <c r="XFD11" t="s">
        <v>9022</v>
      </c>
    </row>
    <row r="12" spans="2:6 16384:16384" x14ac:dyDescent="0.25">
      <c r="B12" s="23" t="s">
        <v>9</v>
      </c>
      <c r="D12" s="104">
        <v>0</v>
      </c>
      <c r="F12" s="2"/>
      <c r="XFD12" t="s">
        <v>9023</v>
      </c>
    </row>
    <row r="13" spans="2:6 16384:16384" x14ac:dyDescent="0.25">
      <c r="B13" s="23" t="s">
        <v>10</v>
      </c>
      <c r="D13" s="105"/>
      <c r="F13" s="15"/>
      <c r="XFD13" t="s">
        <v>9024</v>
      </c>
    </row>
    <row r="14" spans="2:6 16384:16384" x14ac:dyDescent="0.25">
      <c r="B14" s="23" t="s">
        <v>11</v>
      </c>
      <c r="D14" s="104">
        <v>0</v>
      </c>
      <c r="F14" s="2"/>
      <c r="XFD14" t="s">
        <v>9025</v>
      </c>
    </row>
    <row r="15" spans="2:6 16384:16384" x14ac:dyDescent="0.25">
      <c r="B15" s="23" t="s">
        <v>13</v>
      </c>
      <c r="D15" s="105">
        <v>0</v>
      </c>
      <c r="F15" s="2"/>
    </row>
    <row r="16" spans="2:6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0</v>
      </c>
      <c r="F17" s="2"/>
    </row>
    <row r="18" spans="2:6" x14ac:dyDescent="0.25">
      <c r="B18" s="23" t="s">
        <v>15</v>
      </c>
      <c r="D18" s="104">
        <f>+SUBTOTAL(9,D10,D11,D12,D13,D14,D15,D16,D17)</f>
        <v>0</v>
      </c>
      <c r="F18" s="2"/>
    </row>
    <row r="19" spans="2:6" x14ac:dyDescent="0.25">
      <c r="B19" s="23" t="s">
        <v>7943</v>
      </c>
      <c r="D19" s="43"/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9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8953</v>
      </c>
      <c r="C1" s="54" t="s">
        <v>8952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6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97" priority="1"/>
    <cfRule type="duplicateValues" dxfId="96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63"/>
  <sheetViews>
    <sheetView zoomScaleNormal="100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7"/>
      <c r="D1" s="11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9025</v>
      </c>
      <c r="B3" t="s">
        <v>9319</v>
      </c>
      <c r="C3" t="s">
        <v>7706</v>
      </c>
      <c r="D3" t="s">
        <v>0</v>
      </c>
      <c r="E3" t="s">
        <v>9316</v>
      </c>
      <c r="F3" t="s">
        <v>1324</v>
      </c>
      <c r="G3" t="s">
        <v>1325</v>
      </c>
      <c r="H3" s="2">
        <v>3.3600000000000003</v>
      </c>
      <c r="I3" s="2">
        <v>0</v>
      </c>
      <c r="J3" s="2">
        <v>0</v>
      </c>
      <c r="K3" s="15">
        <v>36.840000000000003</v>
      </c>
      <c r="L3" s="2">
        <v>0</v>
      </c>
      <c r="M3" s="2">
        <v>0</v>
      </c>
      <c r="N3" s="2">
        <v>0</v>
      </c>
      <c r="O3" s="2">
        <v>4.789200000000001</v>
      </c>
      <c r="P3" s="2">
        <v>44.989200000000004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9025</v>
      </c>
      <c r="B4" t="s">
        <v>9318</v>
      </c>
      <c r="C4" t="s">
        <v>7706</v>
      </c>
      <c r="D4" t="s">
        <v>0</v>
      </c>
      <c r="E4">
        <v>54024</v>
      </c>
      <c r="F4" t="s">
        <v>1459</v>
      </c>
      <c r="G4" t="s">
        <v>1460</v>
      </c>
      <c r="H4" s="2">
        <v>1.62</v>
      </c>
      <c r="I4" s="2">
        <v>0</v>
      </c>
      <c r="J4" s="2">
        <v>0</v>
      </c>
      <c r="K4" s="15">
        <v>16.260000000000002</v>
      </c>
      <c r="L4" s="2">
        <v>0</v>
      </c>
      <c r="M4" s="2">
        <v>0</v>
      </c>
      <c r="N4" s="2">
        <v>0</v>
      </c>
      <c r="O4" s="2">
        <v>2.1138000000000003</v>
      </c>
      <c r="P4" s="2">
        <v>19.993800000000004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9025</v>
      </c>
      <c r="B5" t="s">
        <v>9318</v>
      </c>
      <c r="C5" t="s">
        <v>7706</v>
      </c>
      <c r="D5" t="s">
        <v>0</v>
      </c>
      <c r="E5">
        <v>549</v>
      </c>
      <c r="F5" t="s">
        <v>1510</v>
      </c>
      <c r="G5" t="s">
        <v>1511</v>
      </c>
      <c r="H5" s="2">
        <v>0</v>
      </c>
      <c r="I5" s="2">
        <v>0</v>
      </c>
      <c r="J5" s="2">
        <v>0</v>
      </c>
      <c r="K5" s="15">
        <v>7.08</v>
      </c>
      <c r="L5" s="2">
        <v>0</v>
      </c>
      <c r="M5" s="2">
        <v>0</v>
      </c>
      <c r="N5" s="2">
        <v>0</v>
      </c>
      <c r="O5" s="2">
        <v>0.9204</v>
      </c>
      <c r="P5" s="2">
        <v>8.0004000000000008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9025</v>
      </c>
      <c r="B6" t="s">
        <v>9318</v>
      </c>
      <c r="C6" t="s">
        <v>7706</v>
      </c>
      <c r="D6" t="s">
        <v>0</v>
      </c>
      <c r="E6">
        <v>207929</v>
      </c>
      <c r="F6" t="s">
        <v>1340</v>
      </c>
      <c r="G6" t="s">
        <v>1341</v>
      </c>
      <c r="H6" s="2">
        <v>0</v>
      </c>
      <c r="I6" s="2">
        <v>0</v>
      </c>
      <c r="J6" s="2">
        <v>0</v>
      </c>
      <c r="K6" s="15">
        <v>73.72</v>
      </c>
      <c r="L6" s="2">
        <v>0</v>
      </c>
      <c r="M6" s="2">
        <v>0</v>
      </c>
      <c r="N6" s="2">
        <v>0</v>
      </c>
      <c r="O6" s="2">
        <v>9.5836000000000006</v>
      </c>
      <c r="P6" s="2">
        <v>83.303600000000003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9025</v>
      </c>
      <c r="B7" t="s">
        <v>9317</v>
      </c>
      <c r="C7" t="s">
        <v>7706</v>
      </c>
      <c r="D7" t="s">
        <v>0</v>
      </c>
      <c r="E7">
        <v>59917</v>
      </c>
      <c r="F7" t="s">
        <v>2909</v>
      </c>
      <c r="G7" t="s">
        <v>2910</v>
      </c>
      <c r="H7" s="2">
        <v>3.54</v>
      </c>
      <c r="I7" s="2">
        <v>0</v>
      </c>
      <c r="J7" s="2">
        <v>0</v>
      </c>
      <c r="K7" s="15">
        <v>35.119999999999997</v>
      </c>
      <c r="L7" s="2">
        <v>0</v>
      </c>
      <c r="M7" s="2">
        <v>0</v>
      </c>
      <c r="N7" s="2">
        <v>0</v>
      </c>
      <c r="O7" s="2">
        <v>4.5655999999999999</v>
      </c>
      <c r="P7" s="2">
        <v>43.2256</v>
      </c>
      <c r="Q7"/>
      <c r="R7" t="s">
        <v>8045</v>
      </c>
      <c r="S7" s="2">
        <v>0</v>
      </c>
      <c r="T7" s="2">
        <v>0</v>
      </c>
      <c r="U7" s="2"/>
    </row>
    <row r="8" spans="1:21" ht="15.75" thickBot="1" x14ac:dyDescent="0.3">
      <c r="A8" t="s">
        <v>9025</v>
      </c>
      <c r="B8" t="s">
        <v>9317</v>
      </c>
      <c r="C8" t="s">
        <v>7706</v>
      </c>
      <c r="D8" t="s">
        <v>0</v>
      </c>
      <c r="E8">
        <v>14253</v>
      </c>
      <c r="F8" t="s">
        <v>1449</v>
      </c>
      <c r="G8" t="s">
        <v>1450</v>
      </c>
      <c r="H8" s="2">
        <v>2.59</v>
      </c>
      <c r="I8" s="2">
        <v>0</v>
      </c>
      <c r="J8" s="2">
        <v>0</v>
      </c>
      <c r="K8" s="15">
        <v>26.02</v>
      </c>
      <c r="L8" s="2">
        <v>0</v>
      </c>
      <c r="M8" s="2">
        <v>0</v>
      </c>
      <c r="N8" s="2">
        <v>0</v>
      </c>
      <c r="O8" s="2">
        <v>3.3826000000000001</v>
      </c>
      <c r="P8" s="2">
        <v>31.992599999999999</v>
      </c>
      <c r="Q8"/>
      <c r="R8" t="s">
        <v>8045</v>
      </c>
      <c r="S8" s="2">
        <v>0</v>
      </c>
      <c r="T8" s="2">
        <v>0</v>
      </c>
      <c r="U8" s="2"/>
    </row>
    <row r="9" spans="1:21" hidden="1" x14ac:dyDescent="0.25">
      <c r="A9" t="s">
        <v>9024</v>
      </c>
      <c r="B9" t="s">
        <v>9308</v>
      </c>
      <c r="C9" t="s">
        <v>7706</v>
      </c>
      <c r="D9" t="s">
        <v>0</v>
      </c>
      <c r="E9">
        <v>149</v>
      </c>
      <c r="F9" t="s">
        <v>9309</v>
      </c>
      <c r="G9" t="s">
        <v>9310</v>
      </c>
      <c r="H9" s="2">
        <v>0</v>
      </c>
      <c r="I9" s="2">
        <v>0</v>
      </c>
      <c r="J9" s="2">
        <v>0</v>
      </c>
      <c r="K9" s="15">
        <v>274.33</v>
      </c>
      <c r="L9" s="2">
        <v>0</v>
      </c>
      <c r="M9" s="2">
        <v>0</v>
      </c>
      <c r="N9" s="2">
        <v>0</v>
      </c>
      <c r="O9" s="2">
        <v>35.6629</v>
      </c>
      <c r="P9" s="2">
        <v>309.99289999999996</v>
      </c>
      <c r="Q9"/>
      <c r="R9" t="s">
        <v>8045</v>
      </c>
      <c r="S9" s="2">
        <v>0</v>
      </c>
      <c r="T9" s="2">
        <v>0</v>
      </c>
      <c r="U9" s="2"/>
    </row>
    <row r="10" spans="1:21" hidden="1" x14ac:dyDescent="0.25">
      <c r="A10" t="s">
        <v>9024</v>
      </c>
      <c r="B10" t="s">
        <v>9308</v>
      </c>
      <c r="C10" t="s">
        <v>7706</v>
      </c>
      <c r="D10" t="s">
        <v>0</v>
      </c>
      <c r="E10" t="s">
        <v>9315</v>
      </c>
      <c r="F10" t="s">
        <v>1324</v>
      </c>
      <c r="G10" t="s">
        <v>1325</v>
      </c>
      <c r="H10" s="2">
        <v>2.84</v>
      </c>
      <c r="I10" s="2">
        <v>0</v>
      </c>
      <c r="J10" s="2">
        <v>0</v>
      </c>
      <c r="K10" s="15">
        <v>28.91</v>
      </c>
      <c r="L10" s="2">
        <v>0</v>
      </c>
      <c r="M10" s="2">
        <v>0</v>
      </c>
      <c r="N10" s="2">
        <v>0</v>
      </c>
      <c r="O10" s="2">
        <v>3.7583000000000002</v>
      </c>
      <c r="P10" s="2">
        <v>35.508299999999998</v>
      </c>
      <c r="Q10"/>
      <c r="R10" t="s">
        <v>8045</v>
      </c>
      <c r="S10" s="2">
        <v>0</v>
      </c>
      <c r="T10" s="2">
        <v>0</v>
      </c>
      <c r="U10" s="2"/>
    </row>
    <row r="11" spans="1:21" hidden="1" x14ac:dyDescent="0.25">
      <c r="A11" t="s">
        <v>9024</v>
      </c>
      <c r="B11" t="s">
        <v>9314</v>
      </c>
      <c r="C11" t="s">
        <v>7706</v>
      </c>
      <c r="D11" t="s">
        <v>0</v>
      </c>
      <c r="E11" t="s">
        <v>9313</v>
      </c>
      <c r="F11" t="s">
        <v>1324</v>
      </c>
      <c r="G11" t="s">
        <v>1325</v>
      </c>
      <c r="H11" s="2">
        <v>2.73</v>
      </c>
      <c r="I11" s="2">
        <v>0</v>
      </c>
      <c r="J11" s="2">
        <v>0</v>
      </c>
      <c r="K11" s="15">
        <v>29.5</v>
      </c>
      <c r="L11" s="2">
        <v>0</v>
      </c>
      <c r="M11" s="2">
        <v>0</v>
      </c>
      <c r="N11" s="2">
        <v>0</v>
      </c>
      <c r="O11" s="2">
        <v>3.835</v>
      </c>
      <c r="P11" s="2">
        <v>36.064999999999998</v>
      </c>
      <c r="Q11"/>
      <c r="R11" t="s">
        <v>8045</v>
      </c>
      <c r="S11" s="2">
        <v>0</v>
      </c>
      <c r="T11" s="2">
        <v>0</v>
      </c>
      <c r="U11" s="2"/>
    </row>
    <row r="12" spans="1:21" hidden="1" x14ac:dyDescent="0.25">
      <c r="A12" t="s">
        <v>9024</v>
      </c>
      <c r="B12" t="s">
        <v>9307</v>
      </c>
      <c r="C12" t="s">
        <v>7706</v>
      </c>
      <c r="D12" t="s">
        <v>0</v>
      </c>
      <c r="E12" t="s">
        <v>9312</v>
      </c>
      <c r="F12" t="s">
        <v>2226</v>
      </c>
      <c r="G12" t="s">
        <v>2227</v>
      </c>
      <c r="H12" s="2">
        <v>0</v>
      </c>
      <c r="I12" s="2">
        <v>0</v>
      </c>
      <c r="J12" s="2">
        <v>0</v>
      </c>
      <c r="K12" s="15">
        <v>383.64</v>
      </c>
      <c r="L12" s="2">
        <v>0</v>
      </c>
      <c r="M12" s="2">
        <v>0</v>
      </c>
      <c r="N12" s="2">
        <v>0</v>
      </c>
      <c r="O12" s="2">
        <v>49.873199999999997</v>
      </c>
      <c r="P12" s="2">
        <v>433.51319999999998</v>
      </c>
      <c r="Q12"/>
      <c r="R12" t="s">
        <v>8045</v>
      </c>
      <c r="S12" s="2">
        <v>0</v>
      </c>
      <c r="T12" s="2">
        <v>0</v>
      </c>
      <c r="U12" s="2"/>
    </row>
    <row r="13" spans="1:21" hidden="1" x14ac:dyDescent="0.25">
      <c r="A13" t="s">
        <v>9024</v>
      </c>
      <c r="B13" t="s">
        <v>9306</v>
      </c>
      <c r="C13" t="s">
        <v>7706</v>
      </c>
      <c r="D13" t="s">
        <v>0</v>
      </c>
      <c r="E13" t="s">
        <v>9311</v>
      </c>
      <c r="F13" t="s">
        <v>1324</v>
      </c>
      <c r="G13" t="s">
        <v>1325</v>
      </c>
      <c r="H13" s="2">
        <v>1.5</v>
      </c>
      <c r="I13" s="2">
        <v>0</v>
      </c>
      <c r="J13" s="2">
        <v>0</v>
      </c>
      <c r="K13" s="15">
        <v>16.36</v>
      </c>
      <c r="L13" s="2">
        <v>0</v>
      </c>
      <c r="M13" s="2">
        <v>0</v>
      </c>
      <c r="N13" s="2">
        <v>0</v>
      </c>
      <c r="O13" s="2">
        <v>2.1267999999999998</v>
      </c>
      <c r="P13" s="2">
        <v>19.986799999999999</v>
      </c>
      <c r="Q13"/>
      <c r="R13" t="s">
        <v>8045</v>
      </c>
      <c r="S13" s="2">
        <v>0</v>
      </c>
      <c r="T13" s="2">
        <v>0</v>
      </c>
      <c r="U13" s="2"/>
    </row>
    <row r="14" spans="1:21" hidden="1" x14ac:dyDescent="0.25">
      <c r="A14" t="s">
        <v>9023</v>
      </c>
      <c r="B14" t="s">
        <v>9302</v>
      </c>
      <c r="C14" s="21" t="s">
        <v>9278</v>
      </c>
      <c r="D14" t="s">
        <v>0</v>
      </c>
      <c r="E14" t="s">
        <v>9301</v>
      </c>
      <c r="F14" t="s">
        <v>1459</v>
      </c>
      <c r="G14" t="s">
        <v>1460</v>
      </c>
      <c r="H14" s="2">
        <v>3.13</v>
      </c>
      <c r="I14" s="2">
        <v>0</v>
      </c>
      <c r="J14" s="2">
        <v>0</v>
      </c>
      <c r="K14" s="15">
        <v>38.83</v>
      </c>
      <c r="L14" s="2">
        <v>0</v>
      </c>
      <c r="M14" s="2">
        <v>0</v>
      </c>
      <c r="N14" s="2">
        <v>0</v>
      </c>
      <c r="O14" s="2">
        <v>5.0479000000000003</v>
      </c>
      <c r="P14" s="2">
        <v>47.007899999999999</v>
      </c>
      <c r="Q14"/>
      <c r="R14" t="s">
        <v>8045</v>
      </c>
      <c r="S14" s="2">
        <v>0</v>
      </c>
      <c r="T14" s="2">
        <v>0</v>
      </c>
      <c r="U14" s="2"/>
    </row>
    <row r="15" spans="1:21" hidden="1" x14ac:dyDescent="0.25">
      <c r="A15" t="s">
        <v>9023</v>
      </c>
      <c r="B15" s="131" t="s">
        <v>9303</v>
      </c>
      <c r="C15" t="s">
        <v>7706</v>
      </c>
      <c r="D15" t="s">
        <v>0</v>
      </c>
      <c r="E15">
        <v>48171</v>
      </c>
      <c r="F15" t="s">
        <v>1459</v>
      </c>
      <c r="G15" t="s">
        <v>1460</v>
      </c>
      <c r="H15" s="2">
        <v>1.32</v>
      </c>
      <c r="I15" s="2">
        <v>0</v>
      </c>
      <c r="J15" s="2">
        <v>0</v>
      </c>
      <c r="K15" s="15">
        <v>16.53</v>
      </c>
      <c r="L15" s="2">
        <v>0</v>
      </c>
      <c r="M15" s="2">
        <v>0</v>
      </c>
      <c r="N15" s="2">
        <v>0</v>
      </c>
      <c r="O15" s="2">
        <v>2.1489000000000003</v>
      </c>
      <c r="P15" s="2">
        <v>19.998900000000003</v>
      </c>
      <c r="Q15"/>
      <c r="R15" t="s">
        <v>8045</v>
      </c>
      <c r="S15" s="2">
        <v>0</v>
      </c>
      <c r="T15" s="2">
        <v>0</v>
      </c>
      <c r="U15" s="2"/>
    </row>
    <row r="16" spans="1:21" hidden="1" x14ac:dyDescent="0.25">
      <c r="A16" t="s">
        <v>9023</v>
      </c>
      <c r="B16" t="s">
        <v>9300</v>
      </c>
      <c r="C16" t="s">
        <v>7706</v>
      </c>
      <c r="D16" t="s">
        <v>0</v>
      </c>
      <c r="E16">
        <v>5021190</v>
      </c>
      <c r="F16" t="s">
        <v>4375</v>
      </c>
      <c r="G16" t="s">
        <v>4376</v>
      </c>
      <c r="H16" s="2">
        <v>0</v>
      </c>
      <c r="I16" s="2">
        <v>0</v>
      </c>
      <c r="J16" s="2">
        <v>0</v>
      </c>
      <c r="K16" s="15">
        <v>8.85</v>
      </c>
      <c r="L16" s="2">
        <v>0</v>
      </c>
      <c r="M16" s="2">
        <v>0</v>
      </c>
      <c r="N16" s="2">
        <v>0</v>
      </c>
      <c r="O16" s="2">
        <v>1.1505000000000001</v>
      </c>
      <c r="P16" s="2">
        <v>10.000499999999999</v>
      </c>
      <c r="Q16"/>
      <c r="R16" t="s">
        <v>8045</v>
      </c>
      <c r="S16" s="2">
        <v>0</v>
      </c>
      <c r="T16" s="2">
        <v>0</v>
      </c>
      <c r="U16" s="2"/>
    </row>
    <row r="17" spans="1:21" hidden="1" x14ac:dyDescent="0.25">
      <c r="A17" t="s">
        <v>9023</v>
      </c>
      <c r="B17" t="s">
        <v>9298</v>
      </c>
      <c r="C17" t="s">
        <v>7706</v>
      </c>
      <c r="D17" t="s">
        <v>0</v>
      </c>
      <c r="E17">
        <v>47965</v>
      </c>
      <c r="F17" t="s">
        <v>1459</v>
      </c>
      <c r="G17" t="s">
        <v>1460</v>
      </c>
      <c r="H17" s="2">
        <v>1.32</v>
      </c>
      <c r="I17" s="2">
        <v>0</v>
      </c>
      <c r="J17" s="2">
        <v>0</v>
      </c>
      <c r="K17" s="15">
        <v>16.53</v>
      </c>
      <c r="L17" s="2">
        <v>0</v>
      </c>
      <c r="M17" s="2">
        <v>0</v>
      </c>
      <c r="N17" s="2">
        <v>0</v>
      </c>
      <c r="O17" s="2">
        <v>2.1489000000000003</v>
      </c>
      <c r="P17" s="2">
        <v>19.998900000000003</v>
      </c>
      <c r="Q17"/>
      <c r="R17" t="s">
        <v>8045</v>
      </c>
      <c r="S17" s="2">
        <v>0</v>
      </c>
      <c r="T17" s="2">
        <v>0</v>
      </c>
      <c r="U17" s="2"/>
    </row>
    <row r="18" spans="1:21" hidden="1" x14ac:dyDescent="0.25">
      <c r="A18" t="s">
        <v>9023</v>
      </c>
      <c r="B18" t="s">
        <v>9297</v>
      </c>
      <c r="C18" s="21" t="s">
        <v>9278</v>
      </c>
      <c r="D18" t="s">
        <v>0</v>
      </c>
      <c r="E18" t="s">
        <v>9299</v>
      </c>
      <c r="F18" t="s">
        <v>1324</v>
      </c>
      <c r="G18" t="s">
        <v>1325</v>
      </c>
      <c r="H18" s="2">
        <v>3.46</v>
      </c>
      <c r="I18" s="2">
        <v>0</v>
      </c>
      <c r="J18" s="2">
        <v>0</v>
      </c>
      <c r="K18" s="15">
        <v>42.96</v>
      </c>
      <c r="L18" s="2">
        <v>0</v>
      </c>
      <c r="M18" s="2">
        <v>0</v>
      </c>
      <c r="N18" s="2">
        <v>0</v>
      </c>
      <c r="O18" s="2">
        <v>5.5848000000000004</v>
      </c>
      <c r="P18" s="2">
        <v>52.004800000000003</v>
      </c>
      <c r="Q18"/>
      <c r="R18" t="s">
        <v>8045</v>
      </c>
      <c r="S18" s="2">
        <v>0</v>
      </c>
      <c r="T18" s="2">
        <v>0</v>
      </c>
      <c r="U18" s="2"/>
    </row>
    <row r="19" spans="1:21" hidden="1" x14ac:dyDescent="0.25">
      <c r="A19" t="s">
        <v>9023</v>
      </c>
      <c r="B19" t="s">
        <v>9296</v>
      </c>
      <c r="C19" t="s">
        <v>7706</v>
      </c>
      <c r="D19" t="s">
        <v>0</v>
      </c>
      <c r="E19">
        <v>140060</v>
      </c>
      <c r="F19" t="s">
        <v>1494</v>
      </c>
      <c r="G19" t="s">
        <v>1495</v>
      </c>
      <c r="H19" s="2">
        <v>1.9300000000000002</v>
      </c>
      <c r="I19" s="2">
        <v>0</v>
      </c>
      <c r="J19" s="2">
        <v>0</v>
      </c>
      <c r="K19" s="15">
        <v>12.45</v>
      </c>
      <c r="L19" s="2">
        <v>0</v>
      </c>
      <c r="M19" s="2">
        <v>0</v>
      </c>
      <c r="N19" s="2">
        <v>0</v>
      </c>
      <c r="O19" s="2">
        <v>1.6185</v>
      </c>
      <c r="P19" s="2">
        <v>15.9985</v>
      </c>
      <c r="Q19"/>
      <c r="R19" t="s">
        <v>8045</v>
      </c>
      <c r="S19" s="2">
        <v>0</v>
      </c>
      <c r="T19" s="2">
        <v>0</v>
      </c>
      <c r="U19" s="2"/>
    </row>
    <row r="20" spans="1:21" hidden="1" x14ac:dyDescent="0.25">
      <c r="A20" t="s">
        <v>9023</v>
      </c>
      <c r="B20" t="s">
        <v>9295</v>
      </c>
      <c r="C20" t="s">
        <v>7706</v>
      </c>
      <c r="D20" t="s">
        <v>0</v>
      </c>
      <c r="E20">
        <v>413973</v>
      </c>
      <c r="G20" t="s">
        <v>9060</v>
      </c>
      <c r="H20" s="2">
        <v>1.6999999999999997</v>
      </c>
      <c r="I20" s="2">
        <v>0</v>
      </c>
      <c r="J20" s="2">
        <v>0</v>
      </c>
      <c r="K20" s="15">
        <v>24.16</v>
      </c>
      <c r="L20" s="2">
        <v>0</v>
      </c>
      <c r="M20" s="2">
        <v>0</v>
      </c>
      <c r="N20" s="2">
        <v>0</v>
      </c>
      <c r="O20" s="2">
        <v>3.1408</v>
      </c>
      <c r="P20" s="2">
        <v>29.000799999999998</v>
      </c>
      <c r="Q20" t="s">
        <v>9061</v>
      </c>
      <c r="R20" t="s">
        <v>8045</v>
      </c>
      <c r="S20" s="2">
        <v>0</v>
      </c>
      <c r="T20" s="2">
        <v>0</v>
      </c>
      <c r="U20" s="2"/>
    </row>
    <row r="21" spans="1:21" hidden="1" x14ac:dyDescent="0.25">
      <c r="A21" t="s">
        <v>9023</v>
      </c>
      <c r="B21" t="s">
        <v>9293</v>
      </c>
      <c r="C21" s="21" t="s">
        <v>9278</v>
      </c>
      <c r="D21" t="s">
        <v>0</v>
      </c>
      <c r="E21" t="s">
        <v>9294</v>
      </c>
      <c r="F21" t="s">
        <v>7133</v>
      </c>
      <c r="G21" t="s">
        <v>7134</v>
      </c>
      <c r="H21" s="2">
        <v>0</v>
      </c>
      <c r="I21" s="2">
        <v>0</v>
      </c>
      <c r="J21" s="2">
        <v>0</v>
      </c>
      <c r="K21" s="15">
        <v>164.34</v>
      </c>
      <c r="L21" s="2">
        <v>0</v>
      </c>
      <c r="M21" s="2">
        <v>0</v>
      </c>
      <c r="N21" s="2">
        <v>0</v>
      </c>
      <c r="O21" s="2">
        <v>21.3642</v>
      </c>
      <c r="P21" s="2">
        <v>185.70420000000001</v>
      </c>
      <c r="Q21"/>
      <c r="R21" t="s">
        <v>8045</v>
      </c>
      <c r="S21" s="2">
        <v>0</v>
      </c>
      <c r="T21" s="2">
        <v>0</v>
      </c>
      <c r="U21" s="2"/>
    </row>
    <row r="22" spans="1:21" hidden="1" x14ac:dyDescent="0.25">
      <c r="A22" t="s">
        <v>9023</v>
      </c>
      <c r="B22" t="s">
        <v>9292</v>
      </c>
      <c r="C22" t="s">
        <v>7706</v>
      </c>
      <c r="D22" t="s">
        <v>0</v>
      </c>
      <c r="E22">
        <v>544096</v>
      </c>
      <c r="G22" t="s">
        <v>9060</v>
      </c>
      <c r="H22" s="2">
        <v>3.7300000000000004</v>
      </c>
      <c r="I22" s="2">
        <v>0</v>
      </c>
      <c r="J22" s="2">
        <v>0</v>
      </c>
      <c r="K22" s="15">
        <v>48.22</v>
      </c>
      <c r="L22" s="2">
        <v>0</v>
      </c>
      <c r="M22" s="2">
        <v>0</v>
      </c>
      <c r="N22" s="2">
        <v>0</v>
      </c>
      <c r="O22" s="2">
        <v>6.2686000000000002</v>
      </c>
      <c r="P22" s="2">
        <v>58.218600000000002</v>
      </c>
      <c r="Q22" t="s">
        <v>9061</v>
      </c>
      <c r="R22" t="s">
        <v>8045</v>
      </c>
      <c r="S22" s="2">
        <v>0</v>
      </c>
      <c r="T22" s="2">
        <v>0</v>
      </c>
      <c r="U22" s="2"/>
    </row>
    <row r="23" spans="1:21" hidden="1" x14ac:dyDescent="0.25">
      <c r="A23" t="s">
        <v>9023</v>
      </c>
      <c r="B23" t="s">
        <v>9292</v>
      </c>
      <c r="C23" t="s">
        <v>7706</v>
      </c>
      <c r="D23" t="s">
        <v>0</v>
      </c>
      <c r="E23">
        <v>544104</v>
      </c>
      <c r="G23" t="s">
        <v>9060</v>
      </c>
      <c r="H23" s="2">
        <v>2.7600000000000002</v>
      </c>
      <c r="I23" s="2">
        <v>0</v>
      </c>
      <c r="J23" s="2">
        <v>0</v>
      </c>
      <c r="K23" s="15">
        <v>39.15</v>
      </c>
      <c r="L23" s="2">
        <v>0</v>
      </c>
      <c r="M23" s="2">
        <v>0</v>
      </c>
      <c r="N23" s="2">
        <v>0</v>
      </c>
      <c r="O23" s="2">
        <v>5.0895000000000001</v>
      </c>
      <c r="P23" s="2">
        <v>46.999499999999998</v>
      </c>
      <c r="Q23" t="s">
        <v>9061</v>
      </c>
      <c r="R23" t="s">
        <v>8045</v>
      </c>
      <c r="S23" s="2">
        <v>0</v>
      </c>
      <c r="T23" s="2">
        <v>0</v>
      </c>
      <c r="U23" s="2"/>
    </row>
    <row r="24" spans="1:21" hidden="1" x14ac:dyDescent="0.25">
      <c r="A24" t="s">
        <v>9023</v>
      </c>
      <c r="B24" t="s">
        <v>9291</v>
      </c>
      <c r="C24" t="s">
        <v>7706</v>
      </c>
      <c r="D24" t="s">
        <v>0</v>
      </c>
      <c r="E24">
        <v>39834</v>
      </c>
      <c r="F24" t="s">
        <v>1556</v>
      </c>
      <c r="G24" t="s">
        <v>1557</v>
      </c>
      <c r="H24" s="2">
        <v>2.79</v>
      </c>
      <c r="I24" s="2">
        <v>0</v>
      </c>
      <c r="J24" s="2">
        <v>0</v>
      </c>
      <c r="K24" s="15">
        <v>35.85</v>
      </c>
      <c r="L24" s="2">
        <v>0</v>
      </c>
      <c r="M24" s="2">
        <v>0</v>
      </c>
      <c r="N24" s="2">
        <v>0</v>
      </c>
      <c r="O24" s="2">
        <v>4.6605000000000008</v>
      </c>
      <c r="P24" s="2">
        <v>43.3005</v>
      </c>
      <c r="Q24"/>
      <c r="R24" t="s">
        <v>8045</v>
      </c>
      <c r="S24" s="2">
        <v>0</v>
      </c>
      <c r="T24" s="2">
        <v>0</v>
      </c>
      <c r="U24" s="2"/>
    </row>
    <row r="25" spans="1:21" hidden="1" x14ac:dyDescent="0.25">
      <c r="A25" t="s">
        <v>9021</v>
      </c>
      <c r="B25" t="s">
        <v>9289</v>
      </c>
      <c r="C25" s="21" t="s">
        <v>9278</v>
      </c>
      <c r="D25" t="s">
        <v>0</v>
      </c>
      <c r="E25" t="s">
        <v>9290</v>
      </c>
      <c r="F25" t="s">
        <v>1324</v>
      </c>
      <c r="G25" t="s">
        <v>1325</v>
      </c>
      <c r="H25" s="2">
        <v>2.88</v>
      </c>
      <c r="I25" s="2">
        <v>0</v>
      </c>
      <c r="J25" s="2">
        <v>0</v>
      </c>
      <c r="K25" s="15">
        <v>35.950000000000003</v>
      </c>
      <c r="L25" s="2">
        <v>0</v>
      </c>
      <c r="M25" s="2">
        <v>0</v>
      </c>
      <c r="N25" s="2">
        <v>0</v>
      </c>
      <c r="O25" s="2">
        <v>4.6735000000000007</v>
      </c>
      <c r="P25" s="2">
        <v>43.503500000000003</v>
      </c>
      <c r="Q25"/>
      <c r="R25" t="s">
        <v>8045</v>
      </c>
      <c r="S25" s="2">
        <v>0</v>
      </c>
      <c r="T25" s="2">
        <v>0</v>
      </c>
      <c r="U25" s="2"/>
    </row>
    <row r="26" spans="1:21" hidden="1" x14ac:dyDescent="0.25">
      <c r="A26" t="s">
        <v>9021</v>
      </c>
      <c r="B26" t="s">
        <v>9288</v>
      </c>
      <c r="C26" t="s">
        <v>7706</v>
      </c>
      <c r="D26" t="s">
        <v>0</v>
      </c>
      <c r="E26">
        <v>668199</v>
      </c>
      <c r="G26" t="s">
        <v>9060</v>
      </c>
      <c r="H26" s="2">
        <v>1.34</v>
      </c>
      <c r="I26" s="2">
        <v>0</v>
      </c>
      <c r="J26" s="2">
        <v>0</v>
      </c>
      <c r="K26" s="15">
        <v>16.510000000000002</v>
      </c>
      <c r="L26" s="2">
        <v>0</v>
      </c>
      <c r="M26" s="2">
        <v>0</v>
      </c>
      <c r="N26" s="2">
        <v>0</v>
      </c>
      <c r="O26" s="2">
        <v>2.1463000000000001</v>
      </c>
      <c r="P26" s="2">
        <v>19.996300000000002</v>
      </c>
      <c r="Q26" t="s">
        <v>9061</v>
      </c>
      <c r="R26" t="s">
        <v>8045</v>
      </c>
      <c r="S26" s="2">
        <v>0</v>
      </c>
      <c r="T26" s="2">
        <v>0</v>
      </c>
      <c r="U26" s="2"/>
    </row>
    <row r="27" spans="1:21" hidden="1" x14ac:dyDescent="0.25">
      <c r="A27" t="s">
        <v>9021</v>
      </c>
      <c r="B27" t="s">
        <v>9287</v>
      </c>
      <c r="C27" t="s">
        <v>7706</v>
      </c>
      <c r="D27" t="s">
        <v>0</v>
      </c>
      <c r="E27">
        <v>6677585</v>
      </c>
      <c r="G27" t="s">
        <v>9060</v>
      </c>
      <c r="H27" s="2">
        <v>2.5499999999999998</v>
      </c>
      <c r="I27" s="2">
        <v>0</v>
      </c>
      <c r="J27" s="2">
        <v>0</v>
      </c>
      <c r="K27" s="15">
        <v>33.659999999999997</v>
      </c>
      <c r="L27" s="2">
        <v>0</v>
      </c>
      <c r="M27" s="2">
        <v>0</v>
      </c>
      <c r="N27" s="2">
        <v>0</v>
      </c>
      <c r="O27" s="2">
        <v>4.3757999999999999</v>
      </c>
      <c r="P27" s="2">
        <v>40.585799999999992</v>
      </c>
      <c r="Q27" t="s">
        <v>9061</v>
      </c>
      <c r="R27" t="s">
        <v>8045</v>
      </c>
      <c r="S27" s="2">
        <v>0</v>
      </c>
      <c r="T27" s="2">
        <v>0</v>
      </c>
      <c r="U27" s="2"/>
    </row>
    <row r="28" spans="1:21" hidden="1" x14ac:dyDescent="0.25">
      <c r="A28" t="s">
        <v>9021</v>
      </c>
      <c r="B28" t="s">
        <v>9286</v>
      </c>
      <c r="C28" t="s">
        <v>7706</v>
      </c>
      <c r="D28" t="s">
        <v>0</v>
      </c>
      <c r="E28">
        <v>39323</v>
      </c>
      <c r="F28" t="s">
        <v>2909</v>
      </c>
      <c r="G28" t="s">
        <v>2910</v>
      </c>
      <c r="H28" s="2">
        <v>1.3</v>
      </c>
      <c r="I28" s="2">
        <v>0</v>
      </c>
      <c r="J28" s="2">
        <v>0</v>
      </c>
      <c r="K28" s="15">
        <v>16.55</v>
      </c>
      <c r="L28" s="2">
        <v>0</v>
      </c>
      <c r="M28" s="2">
        <v>0</v>
      </c>
      <c r="N28" s="2">
        <v>0</v>
      </c>
      <c r="O28" s="2">
        <v>2.1515</v>
      </c>
      <c r="P28" s="2">
        <v>20.0015</v>
      </c>
      <c r="Q28"/>
      <c r="R28" t="s">
        <v>8045</v>
      </c>
      <c r="S28" s="2">
        <v>0</v>
      </c>
      <c r="T28" s="2">
        <v>0</v>
      </c>
      <c r="U28" s="2"/>
    </row>
    <row r="29" spans="1:21" hidden="1" x14ac:dyDescent="0.25">
      <c r="A29" t="s">
        <v>9021</v>
      </c>
      <c r="B29" t="s">
        <v>9285</v>
      </c>
      <c r="C29" t="s">
        <v>7706</v>
      </c>
      <c r="D29" t="s">
        <v>0</v>
      </c>
      <c r="E29">
        <v>666669</v>
      </c>
      <c r="G29" t="s">
        <v>9060</v>
      </c>
      <c r="H29" s="2">
        <v>1.32</v>
      </c>
      <c r="I29" s="2">
        <v>0</v>
      </c>
      <c r="J29" s="2">
        <v>0</v>
      </c>
      <c r="K29" s="15">
        <v>13.41</v>
      </c>
      <c r="L29" s="2">
        <v>0</v>
      </c>
      <c r="M29" s="2">
        <v>0</v>
      </c>
      <c r="N29" s="2">
        <v>0</v>
      </c>
      <c r="O29" s="2">
        <v>1.7433000000000001</v>
      </c>
      <c r="P29" s="2">
        <v>16.473300000000002</v>
      </c>
      <c r="Q29" t="s">
        <v>9061</v>
      </c>
      <c r="R29" t="s">
        <v>8045</v>
      </c>
      <c r="S29" s="2">
        <v>0</v>
      </c>
      <c r="T29" s="2">
        <v>0</v>
      </c>
      <c r="U29" s="2"/>
    </row>
    <row r="30" spans="1:21" hidden="1" x14ac:dyDescent="0.25">
      <c r="A30" t="s">
        <v>9021</v>
      </c>
      <c r="B30" t="s">
        <v>9284</v>
      </c>
      <c r="C30" t="s">
        <v>7706</v>
      </c>
      <c r="D30" t="s">
        <v>0</v>
      </c>
      <c r="E30">
        <v>38617</v>
      </c>
      <c r="F30" t="s">
        <v>2909</v>
      </c>
      <c r="G30" t="s">
        <v>2910</v>
      </c>
      <c r="H30" s="2">
        <v>2.83</v>
      </c>
      <c r="I30" s="2">
        <v>0</v>
      </c>
      <c r="J30" s="2">
        <v>0</v>
      </c>
      <c r="K30" s="15">
        <v>27.78</v>
      </c>
      <c r="L30" s="2">
        <v>0</v>
      </c>
      <c r="M30" s="2">
        <v>0</v>
      </c>
      <c r="N30" s="2">
        <v>0</v>
      </c>
      <c r="O30" s="2">
        <v>3.6114000000000002</v>
      </c>
      <c r="P30" s="2">
        <v>34.221400000000003</v>
      </c>
      <c r="Q30"/>
      <c r="R30" t="s">
        <v>8045</v>
      </c>
      <c r="S30" s="2">
        <v>0</v>
      </c>
      <c r="T30" s="2">
        <v>0</v>
      </c>
      <c r="U30" s="2"/>
    </row>
    <row r="31" spans="1:21" hidden="1" x14ac:dyDescent="0.25">
      <c r="A31" t="s">
        <v>9020</v>
      </c>
      <c r="B31" t="s">
        <v>9283</v>
      </c>
      <c r="C31" t="s">
        <v>7706</v>
      </c>
      <c r="D31" t="s">
        <v>0</v>
      </c>
      <c r="E31">
        <v>666147</v>
      </c>
      <c r="G31" t="s">
        <v>9060</v>
      </c>
      <c r="H31" s="2">
        <v>1.42</v>
      </c>
      <c r="I31" s="2">
        <v>0</v>
      </c>
      <c r="J31" s="2">
        <v>0</v>
      </c>
      <c r="K31" s="15">
        <v>16.440000000000001</v>
      </c>
      <c r="L31" s="2">
        <v>0</v>
      </c>
      <c r="M31" s="2">
        <v>0</v>
      </c>
      <c r="N31" s="2">
        <v>0</v>
      </c>
      <c r="O31" s="2">
        <v>2.1372000000000004</v>
      </c>
      <c r="P31" s="2">
        <v>19.997199999999999</v>
      </c>
      <c r="Q31" t="s">
        <v>9061</v>
      </c>
      <c r="R31" t="s">
        <v>8045</v>
      </c>
      <c r="S31" s="2">
        <v>0</v>
      </c>
      <c r="T31" s="2">
        <v>0</v>
      </c>
      <c r="U31" s="2"/>
    </row>
    <row r="32" spans="1:21" hidden="1" x14ac:dyDescent="0.25">
      <c r="A32" t="s">
        <v>9020</v>
      </c>
      <c r="B32" t="s">
        <v>9282</v>
      </c>
      <c r="C32" t="s">
        <v>7706</v>
      </c>
      <c r="D32" t="s">
        <v>0</v>
      </c>
      <c r="E32">
        <v>2401</v>
      </c>
      <c r="F32" t="s">
        <v>2493</v>
      </c>
      <c r="G32" t="s">
        <v>2494</v>
      </c>
      <c r="H32" s="2">
        <v>0.92999999999999994</v>
      </c>
      <c r="I32" s="2">
        <v>0</v>
      </c>
      <c r="J32" s="2">
        <v>0</v>
      </c>
      <c r="K32" s="15">
        <v>9.8000000000000007</v>
      </c>
      <c r="L32" s="2">
        <v>0</v>
      </c>
      <c r="M32" s="2">
        <v>0</v>
      </c>
      <c r="N32" s="2">
        <v>0</v>
      </c>
      <c r="O32" s="2">
        <v>1.2740000000000002</v>
      </c>
      <c r="P32" s="2">
        <v>12.004000000000001</v>
      </c>
      <c r="Q32"/>
      <c r="R32" t="s">
        <v>8045</v>
      </c>
      <c r="S32" s="2">
        <v>0</v>
      </c>
      <c r="T32" s="2">
        <v>0</v>
      </c>
      <c r="U32" s="2"/>
    </row>
    <row r="33" spans="1:21" hidden="1" x14ac:dyDescent="0.25">
      <c r="A33" t="s">
        <v>9020</v>
      </c>
      <c r="B33" t="s">
        <v>9279</v>
      </c>
      <c r="C33" t="s">
        <v>7706</v>
      </c>
      <c r="D33" t="s">
        <v>0</v>
      </c>
      <c r="E33">
        <v>79849</v>
      </c>
      <c r="F33" t="s">
        <v>9280</v>
      </c>
      <c r="G33" t="s">
        <v>9281</v>
      </c>
      <c r="H33" s="2">
        <v>4.45</v>
      </c>
      <c r="I33" s="2">
        <v>0</v>
      </c>
      <c r="J33" s="2">
        <v>0</v>
      </c>
      <c r="K33" s="15">
        <v>49.87</v>
      </c>
      <c r="L33" s="2">
        <v>0</v>
      </c>
      <c r="M33" s="2">
        <v>0</v>
      </c>
      <c r="N33" s="2">
        <v>0</v>
      </c>
      <c r="O33" s="2">
        <v>6.4831000000000003</v>
      </c>
      <c r="P33" s="2">
        <v>60.803100000000001</v>
      </c>
      <c r="Q33"/>
      <c r="R33" t="s">
        <v>8045</v>
      </c>
      <c r="S33" s="2">
        <v>0</v>
      </c>
      <c r="T33" s="2">
        <v>0</v>
      </c>
      <c r="U33" s="2"/>
    </row>
    <row r="34" spans="1:21" hidden="1" x14ac:dyDescent="0.25">
      <c r="A34" t="s">
        <v>9020</v>
      </c>
      <c r="B34" t="s">
        <v>9276</v>
      </c>
      <c r="C34" s="21" t="s">
        <v>9278</v>
      </c>
      <c r="D34" t="s">
        <v>0</v>
      </c>
      <c r="E34" t="s">
        <v>9277</v>
      </c>
      <c r="F34" t="s">
        <v>1340</v>
      </c>
      <c r="G34" t="s">
        <v>1341</v>
      </c>
      <c r="H34" s="2">
        <v>0</v>
      </c>
      <c r="I34" s="2">
        <v>0</v>
      </c>
      <c r="J34" s="2">
        <v>0</v>
      </c>
      <c r="K34" s="15">
        <v>6.3</v>
      </c>
      <c r="L34" s="2">
        <v>0</v>
      </c>
      <c r="M34" s="2">
        <v>0</v>
      </c>
      <c r="N34" s="2">
        <v>0</v>
      </c>
      <c r="O34" s="2">
        <v>0.81899999999999995</v>
      </c>
      <c r="P34" s="2">
        <v>7.1189999999999998</v>
      </c>
      <c r="Q34"/>
      <c r="R34" t="s">
        <v>8045</v>
      </c>
      <c r="S34" s="2">
        <v>0</v>
      </c>
      <c r="T34" s="2">
        <v>0</v>
      </c>
      <c r="U34" s="2"/>
    </row>
    <row r="35" spans="1:21" hidden="1" x14ac:dyDescent="0.25">
      <c r="A35" t="s">
        <v>9020</v>
      </c>
      <c r="B35" t="s">
        <v>9275</v>
      </c>
      <c r="C35" t="s">
        <v>7706</v>
      </c>
      <c r="D35" t="s">
        <v>0</v>
      </c>
      <c r="E35">
        <v>1886705</v>
      </c>
      <c r="F35" t="s">
        <v>5246</v>
      </c>
      <c r="G35" t="s">
        <v>5247</v>
      </c>
      <c r="H35" s="2">
        <v>0</v>
      </c>
      <c r="I35" s="2">
        <v>0</v>
      </c>
      <c r="J35" s="2">
        <v>0</v>
      </c>
      <c r="K35" s="15">
        <v>15.43</v>
      </c>
      <c r="L35" s="2">
        <v>0</v>
      </c>
      <c r="M35" s="2">
        <v>0</v>
      </c>
      <c r="N35" s="2">
        <v>0</v>
      </c>
      <c r="O35" s="2">
        <v>2.0059</v>
      </c>
      <c r="P35" s="2">
        <v>17.4359</v>
      </c>
      <c r="Q35"/>
      <c r="R35" t="s">
        <v>8045</v>
      </c>
      <c r="S35" s="2">
        <v>0</v>
      </c>
      <c r="T35" s="2">
        <v>0</v>
      </c>
      <c r="U35" s="2"/>
    </row>
    <row r="36" spans="1:21" hidden="1" x14ac:dyDescent="0.25">
      <c r="A36" t="s">
        <v>9020</v>
      </c>
      <c r="B36" t="s">
        <v>9274</v>
      </c>
      <c r="C36" t="s">
        <v>7706</v>
      </c>
      <c r="D36" t="s">
        <v>0</v>
      </c>
      <c r="E36">
        <v>110</v>
      </c>
      <c r="F36" t="s">
        <v>1449</v>
      </c>
      <c r="G36" t="s">
        <v>1450</v>
      </c>
      <c r="H36" s="2">
        <v>1.02</v>
      </c>
      <c r="I36" s="2">
        <v>0</v>
      </c>
      <c r="J36" s="2">
        <v>0</v>
      </c>
      <c r="K36" s="15">
        <v>11.48</v>
      </c>
      <c r="L36" s="2">
        <v>0</v>
      </c>
      <c r="M36" s="2">
        <v>0</v>
      </c>
      <c r="N36" s="2">
        <v>0</v>
      </c>
      <c r="O36" s="2">
        <v>1.4924000000000002</v>
      </c>
      <c r="P36" s="2">
        <v>13.9924</v>
      </c>
      <c r="Q36"/>
      <c r="R36" t="s">
        <v>8045</v>
      </c>
      <c r="S36" s="2">
        <v>0</v>
      </c>
      <c r="T36" s="2">
        <v>0</v>
      </c>
      <c r="U36" s="2"/>
    </row>
    <row r="37" spans="1:21" hidden="1" x14ac:dyDescent="0.25">
      <c r="A37" t="s">
        <v>9020</v>
      </c>
      <c r="B37" t="s">
        <v>9273</v>
      </c>
      <c r="C37" t="s">
        <v>7706</v>
      </c>
      <c r="D37" t="s">
        <v>0</v>
      </c>
      <c r="E37">
        <v>36676</v>
      </c>
      <c r="F37" t="s">
        <v>1459</v>
      </c>
      <c r="G37" t="s">
        <v>1460</v>
      </c>
      <c r="H37" s="2">
        <v>1.6300000000000001</v>
      </c>
      <c r="I37" s="2">
        <v>0</v>
      </c>
      <c r="J37" s="2">
        <v>0</v>
      </c>
      <c r="K37" s="15">
        <v>16.25</v>
      </c>
      <c r="L37" s="2">
        <v>0</v>
      </c>
      <c r="M37" s="2">
        <v>0</v>
      </c>
      <c r="N37" s="2">
        <v>0</v>
      </c>
      <c r="O37" s="2">
        <v>2.1125000000000003</v>
      </c>
      <c r="P37" s="2">
        <v>19.9925</v>
      </c>
      <c r="Q37"/>
      <c r="R37" t="s">
        <v>8045</v>
      </c>
      <c r="S37" s="2">
        <v>0</v>
      </c>
      <c r="T37" s="2">
        <v>0</v>
      </c>
      <c r="U37" s="2"/>
    </row>
    <row r="38" spans="1:21" hidden="1" x14ac:dyDescent="0.25">
      <c r="A38" t="s">
        <v>9020</v>
      </c>
      <c r="B38" t="s">
        <v>9270</v>
      </c>
      <c r="C38" t="s">
        <v>7706</v>
      </c>
      <c r="D38" t="s">
        <v>0</v>
      </c>
      <c r="E38">
        <v>507</v>
      </c>
      <c r="F38" t="s">
        <v>9271</v>
      </c>
      <c r="G38" t="s">
        <v>9272</v>
      </c>
      <c r="H38" s="2">
        <v>0</v>
      </c>
      <c r="I38" s="2">
        <v>0</v>
      </c>
      <c r="J38" s="2">
        <v>0</v>
      </c>
      <c r="K38" s="15">
        <v>70.790000000000006</v>
      </c>
      <c r="L38" s="2">
        <v>0</v>
      </c>
      <c r="M38" s="2">
        <v>0</v>
      </c>
      <c r="N38" s="2">
        <v>0</v>
      </c>
      <c r="O38" s="2">
        <v>9.2027000000000019</v>
      </c>
      <c r="P38" s="2">
        <v>79.992700000000013</v>
      </c>
      <c r="Q38"/>
      <c r="R38" t="s">
        <v>8045</v>
      </c>
      <c r="S38" s="2">
        <v>0</v>
      </c>
      <c r="T38" s="2">
        <v>0</v>
      </c>
      <c r="U38" s="2"/>
    </row>
    <row r="39" spans="1:21" hidden="1" x14ac:dyDescent="0.25">
      <c r="A39" t="s">
        <v>9020</v>
      </c>
      <c r="B39" t="s">
        <v>9269</v>
      </c>
      <c r="C39" t="s">
        <v>7706</v>
      </c>
      <c r="D39" t="s">
        <v>0</v>
      </c>
      <c r="E39">
        <v>74267</v>
      </c>
      <c r="F39" t="s">
        <v>1449</v>
      </c>
      <c r="G39" t="s">
        <v>1450</v>
      </c>
      <c r="H39" s="2">
        <v>3.05</v>
      </c>
      <c r="I39" s="2">
        <v>0</v>
      </c>
      <c r="J39" s="2">
        <v>0</v>
      </c>
      <c r="K39" s="15">
        <v>34.47</v>
      </c>
      <c r="L39" s="2">
        <v>0</v>
      </c>
      <c r="M39" s="2">
        <v>0</v>
      </c>
      <c r="N39" s="2">
        <v>0</v>
      </c>
      <c r="O39" s="2">
        <v>4.4810999999999996</v>
      </c>
      <c r="P39" s="2">
        <v>42.001099999999994</v>
      </c>
      <c r="Q39"/>
      <c r="R39" t="s">
        <v>8045</v>
      </c>
      <c r="S39" s="2">
        <v>0</v>
      </c>
      <c r="T39" s="2">
        <v>0</v>
      </c>
      <c r="U39" s="2"/>
    </row>
    <row r="40" spans="1:21" hidden="1" x14ac:dyDescent="0.25">
      <c r="A40" t="s">
        <v>9020</v>
      </c>
      <c r="B40" t="s">
        <v>9268</v>
      </c>
      <c r="C40" t="s">
        <v>7706</v>
      </c>
      <c r="D40" t="s">
        <v>0</v>
      </c>
      <c r="E40">
        <v>36162</v>
      </c>
      <c r="F40" t="s">
        <v>1459</v>
      </c>
      <c r="G40" t="s">
        <v>1460</v>
      </c>
      <c r="H40" s="2">
        <v>2.8899999999999997</v>
      </c>
      <c r="I40" s="2">
        <v>0</v>
      </c>
      <c r="J40" s="2">
        <v>0</v>
      </c>
      <c r="K40" s="15">
        <v>33.08</v>
      </c>
      <c r="L40" s="2">
        <v>0</v>
      </c>
      <c r="M40" s="2">
        <v>0</v>
      </c>
      <c r="N40" s="2">
        <v>0</v>
      </c>
      <c r="O40" s="2">
        <v>4.3003999999999998</v>
      </c>
      <c r="P40" s="2">
        <v>40.270399999999995</v>
      </c>
      <c r="Q40"/>
      <c r="R40" t="s">
        <v>8045</v>
      </c>
      <c r="S40" s="2">
        <v>0</v>
      </c>
      <c r="T40" s="2">
        <v>0</v>
      </c>
      <c r="U40" s="2"/>
    </row>
    <row r="41" spans="1:21" hidden="1" x14ac:dyDescent="0.25">
      <c r="A41" t="s">
        <v>9020</v>
      </c>
      <c r="B41" t="s">
        <v>9267</v>
      </c>
      <c r="C41" t="s">
        <v>7706</v>
      </c>
      <c r="D41" t="s">
        <v>0</v>
      </c>
      <c r="E41">
        <v>3033</v>
      </c>
      <c r="F41" t="s">
        <v>3424</v>
      </c>
      <c r="G41" t="s">
        <v>3425</v>
      </c>
      <c r="H41" s="2">
        <v>0</v>
      </c>
      <c r="I41" s="2">
        <v>0</v>
      </c>
      <c r="J41" s="2">
        <v>0</v>
      </c>
      <c r="K41" s="15">
        <v>161.77000000000001</v>
      </c>
      <c r="L41" s="2">
        <v>0</v>
      </c>
      <c r="M41" s="2">
        <v>0</v>
      </c>
      <c r="N41" s="2">
        <v>0</v>
      </c>
      <c r="O41" s="2">
        <v>21.030100000000001</v>
      </c>
      <c r="P41" s="2">
        <v>182.80010000000001</v>
      </c>
      <c r="Q41"/>
      <c r="R41" t="s">
        <v>8045</v>
      </c>
      <c r="S41" s="2">
        <v>0</v>
      </c>
      <c r="T41" s="2">
        <v>0</v>
      </c>
      <c r="U41" s="2"/>
    </row>
    <row r="42" spans="1:21" hidden="1" x14ac:dyDescent="0.25">
      <c r="A42" s="90" t="s">
        <v>8323</v>
      </c>
      <c r="B42" s="125">
        <v>45104</v>
      </c>
      <c r="C42" s="90" t="s">
        <v>1</v>
      </c>
      <c r="D42" s="90" t="s">
        <v>0</v>
      </c>
      <c r="E42" s="90">
        <v>939</v>
      </c>
      <c r="F42" s="90" t="s">
        <v>9056</v>
      </c>
      <c r="G42" s="90" t="s">
        <v>9057</v>
      </c>
      <c r="H42" s="126">
        <v>0</v>
      </c>
      <c r="I42" s="126">
        <v>0</v>
      </c>
      <c r="J42" s="126">
        <v>0</v>
      </c>
      <c r="K42" s="90">
        <v>265.49</v>
      </c>
      <c r="L42" s="126">
        <v>0</v>
      </c>
      <c r="M42" s="126">
        <v>0</v>
      </c>
      <c r="N42" s="126">
        <v>0</v>
      </c>
      <c r="O42" s="126">
        <v>34.5137</v>
      </c>
      <c r="P42" s="126">
        <v>300.00369999999998</v>
      </c>
      <c r="Q42" s="90"/>
      <c r="R42" s="90">
        <v>3</v>
      </c>
      <c r="S42" s="90"/>
      <c r="T42" s="90"/>
      <c r="U42" s="2"/>
    </row>
    <row r="43" spans="1:21" hidden="1" x14ac:dyDescent="0.25">
      <c r="A43" s="90" t="s">
        <v>8323</v>
      </c>
      <c r="B43" s="125">
        <v>45103</v>
      </c>
      <c r="C43" s="90" t="s">
        <v>1</v>
      </c>
      <c r="D43" s="90" t="s">
        <v>0</v>
      </c>
      <c r="E43" s="90">
        <v>67782</v>
      </c>
      <c r="F43" s="90" t="s">
        <v>1494</v>
      </c>
      <c r="G43" s="90" t="s">
        <v>9058</v>
      </c>
      <c r="H43" s="126">
        <v>3.54</v>
      </c>
      <c r="I43" s="126">
        <v>0</v>
      </c>
      <c r="J43" s="126">
        <v>0</v>
      </c>
      <c r="K43" s="90">
        <v>42</v>
      </c>
      <c r="L43" s="126">
        <v>0</v>
      </c>
      <c r="M43" s="126">
        <v>0</v>
      </c>
      <c r="N43" s="126">
        <v>0</v>
      </c>
      <c r="O43" s="126">
        <v>5.46</v>
      </c>
      <c r="P43" s="126">
        <v>51</v>
      </c>
      <c r="Q43" s="90"/>
      <c r="R43" s="90">
        <v>3</v>
      </c>
      <c r="S43" s="90"/>
      <c r="T43" s="90"/>
      <c r="U43" s="2"/>
    </row>
    <row r="44" spans="1:21" hidden="1" x14ac:dyDescent="0.25">
      <c r="A44" s="90" t="s">
        <v>8323</v>
      </c>
      <c r="B44" s="125">
        <v>45103</v>
      </c>
      <c r="C44" s="90" t="s">
        <v>1</v>
      </c>
      <c r="D44" s="90" t="s">
        <v>0</v>
      </c>
      <c r="E44" s="90">
        <v>183768</v>
      </c>
      <c r="F44" s="90" t="s">
        <v>1340</v>
      </c>
      <c r="G44" s="90" t="s">
        <v>9059</v>
      </c>
      <c r="H44" s="126">
        <v>0</v>
      </c>
      <c r="I44" s="126">
        <v>0</v>
      </c>
      <c r="J44" s="126">
        <v>0</v>
      </c>
      <c r="K44" s="90">
        <v>5.13</v>
      </c>
      <c r="L44" s="126">
        <v>0</v>
      </c>
      <c r="M44" s="126">
        <v>0</v>
      </c>
      <c r="N44" s="126">
        <v>0</v>
      </c>
      <c r="O44" s="126">
        <v>0.66690000000000005</v>
      </c>
      <c r="P44" s="126">
        <v>5.7968999999999999</v>
      </c>
      <c r="Q44" s="90"/>
      <c r="R44" s="90">
        <v>3</v>
      </c>
      <c r="S44" s="90"/>
      <c r="T44" s="90"/>
      <c r="U44" s="2"/>
    </row>
    <row r="45" spans="1:21" hidden="1" x14ac:dyDescent="0.25">
      <c r="A45" s="90" t="s">
        <v>8323</v>
      </c>
      <c r="B45" s="125">
        <v>45102</v>
      </c>
      <c r="C45" s="90" t="s">
        <v>1</v>
      </c>
      <c r="D45" s="90" t="s">
        <v>0</v>
      </c>
      <c r="E45" s="90">
        <v>662219</v>
      </c>
      <c r="F45" s="90"/>
      <c r="G45" s="90" t="s">
        <v>9060</v>
      </c>
      <c r="H45" s="126">
        <v>1.44</v>
      </c>
      <c r="I45" s="126">
        <v>0</v>
      </c>
      <c r="J45" s="126">
        <v>0</v>
      </c>
      <c r="K45" s="90">
        <v>16.420000000000002</v>
      </c>
      <c r="L45" s="126">
        <v>0</v>
      </c>
      <c r="M45" s="126">
        <v>0</v>
      </c>
      <c r="N45" s="126">
        <v>0</v>
      </c>
      <c r="O45" s="126">
        <v>2.1346000000000003</v>
      </c>
      <c r="P45" s="126">
        <v>19.994600000000002</v>
      </c>
      <c r="Q45" s="90" t="s">
        <v>9061</v>
      </c>
      <c r="R45" s="90">
        <v>3</v>
      </c>
      <c r="S45" s="90"/>
      <c r="T45" s="90"/>
      <c r="U45" s="2"/>
    </row>
    <row r="46" spans="1:21" hidden="1" x14ac:dyDescent="0.25">
      <c r="A46" s="90" t="s">
        <v>8323</v>
      </c>
      <c r="B46" s="125">
        <v>45097</v>
      </c>
      <c r="C46" s="90" t="s">
        <v>1</v>
      </c>
      <c r="D46" s="90" t="s">
        <v>0</v>
      </c>
      <c r="E46" s="90"/>
      <c r="F46" s="90" t="s">
        <v>1324</v>
      </c>
      <c r="G46" s="90" t="s">
        <v>1325</v>
      </c>
      <c r="H46" s="126">
        <v>2.61</v>
      </c>
      <c r="I46" s="126">
        <v>0</v>
      </c>
      <c r="J46" s="126">
        <v>0</v>
      </c>
      <c r="K46" s="90">
        <v>28.67</v>
      </c>
      <c r="L46" s="126">
        <v>0</v>
      </c>
      <c r="M46" s="126">
        <v>0</v>
      </c>
      <c r="N46" s="126">
        <v>0</v>
      </c>
      <c r="O46" s="126">
        <v>3.7271000000000005</v>
      </c>
      <c r="P46" s="126">
        <v>35.007100000000001</v>
      </c>
      <c r="Q46" s="90"/>
      <c r="R46" s="90">
        <v>3</v>
      </c>
      <c r="S46" s="90"/>
      <c r="T46" s="90"/>
      <c r="U46" s="2"/>
    </row>
    <row r="47" spans="1:21" hidden="1" x14ac:dyDescent="0.25">
      <c r="A47" s="90" t="s">
        <v>8323</v>
      </c>
      <c r="B47" s="125">
        <v>45096</v>
      </c>
      <c r="C47" s="90" t="s">
        <v>1</v>
      </c>
      <c r="D47" s="90" t="s">
        <v>0</v>
      </c>
      <c r="E47" s="90">
        <v>538868</v>
      </c>
      <c r="F47" s="90"/>
      <c r="G47" s="90" t="s">
        <v>9060</v>
      </c>
      <c r="H47" s="126">
        <v>4.1100000000000003</v>
      </c>
      <c r="I47" s="126">
        <v>0</v>
      </c>
      <c r="J47" s="126">
        <v>0</v>
      </c>
      <c r="K47" s="90">
        <v>46.8</v>
      </c>
      <c r="L47" s="126">
        <v>0</v>
      </c>
      <c r="M47" s="126">
        <v>0</v>
      </c>
      <c r="N47" s="126">
        <v>0</v>
      </c>
      <c r="O47" s="126">
        <v>6.0839999999999996</v>
      </c>
      <c r="P47" s="126">
        <v>56.994</v>
      </c>
      <c r="Q47" s="90" t="s">
        <v>9061</v>
      </c>
      <c r="R47" s="90">
        <v>3</v>
      </c>
      <c r="S47" s="90"/>
      <c r="T47" s="90"/>
      <c r="U47" s="2"/>
    </row>
    <row r="48" spans="1:21" hidden="1" x14ac:dyDescent="0.25">
      <c r="A48" s="90" t="s">
        <v>8323</v>
      </c>
      <c r="B48" s="125">
        <v>45090</v>
      </c>
      <c r="C48" s="90" t="s">
        <v>1</v>
      </c>
      <c r="D48" s="90" t="s">
        <v>0</v>
      </c>
      <c r="E48" s="90">
        <v>538449</v>
      </c>
      <c r="F48" s="90"/>
      <c r="G48" s="90" t="s">
        <v>9060</v>
      </c>
      <c r="H48" s="126">
        <v>2.34</v>
      </c>
      <c r="I48" s="126">
        <v>0</v>
      </c>
      <c r="J48" s="126">
        <v>0</v>
      </c>
      <c r="K48" s="90">
        <v>26.69</v>
      </c>
      <c r="L48" s="126">
        <v>0</v>
      </c>
      <c r="M48" s="126">
        <v>0</v>
      </c>
      <c r="N48" s="126">
        <v>0</v>
      </c>
      <c r="O48" s="126">
        <v>3.4697000000000005</v>
      </c>
      <c r="P48" s="126">
        <v>32.499700000000004</v>
      </c>
      <c r="Q48" s="90" t="s">
        <v>9061</v>
      </c>
      <c r="R48" s="90">
        <v>3</v>
      </c>
      <c r="S48" s="90"/>
      <c r="T48" s="90"/>
      <c r="U48" s="2"/>
    </row>
    <row r="49" spans="1:21" hidden="1" x14ac:dyDescent="0.25">
      <c r="A49" s="90" t="s">
        <v>8323</v>
      </c>
      <c r="B49" s="125">
        <v>45089</v>
      </c>
      <c r="C49" s="90" t="s">
        <v>1</v>
      </c>
      <c r="D49" s="90" t="s">
        <v>0</v>
      </c>
      <c r="E49" s="90">
        <v>188112</v>
      </c>
      <c r="F49" s="90" t="s">
        <v>1340</v>
      </c>
      <c r="G49" s="90" t="s">
        <v>9062</v>
      </c>
      <c r="H49" s="126">
        <v>0</v>
      </c>
      <c r="I49" s="126">
        <v>0</v>
      </c>
      <c r="J49" s="126">
        <v>0</v>
      </c>
      <c r="K49" s="90">
        <v>30.04</v>
      </c>
      <c r="L49" s="126">
        <v>0</v>
      </c>
      <c r="M49" s="126">
        <v>0</v>
      </c>
      <c r="N49" s="126">
        <v>0</v>
      </c>
      <c r="O49" s="126">
        <v>3.9052000000000002</v>
      </c>
      <c r="P49" s="126">
        <v>33.9452</v>
      </c>
      <c r="Q49" s="90"/>
      <c r="R49" s="90">
        <v>3</v>
      </c>
      <c r="S49" s="90"/>
      <c r="T49" s="90"/>
      <c r="U49" s="2"/>
    </row>
    <row r="50" spans="1:21" hidden="1" x14ac:dyDescent="0.25">
      <c r="A50" s="90" t="s">
        <v>8323</v>
      </c>
      <c r="B50" s="125">
        <v>45089</v>
      </c>
      <c r="C50" s="90" t="s">
        <v>1</v>
      </c>
      <c r="D50" s="90" t="s">
        <v>0</v>
      </c>
      <c r="E50" s="90">
        <v>744882</v>
      </c>
      <c r="F50" s="90" t="s">
        <v>1324</v>
      </c>
      <c r="G50" s="90" t="s">
        <v>9063</v>
      </c>
      <c r="H50" s="126">
        <v>3.66</v>
      </c>
      <c r="I50" s="126">
        <v>0</v>
      </c>
      <c r="J50" s="126">
        <v>0</v>
      </c>
      <c r="K50" s="90">
        <v>40.119999999999997</v>
      </c>
      <c r="L50" s="126">
        <v>0</v>
      </c>
      <c r="M50" s="126">
        <v>0</v>
      </c>
      <c r="N50" s="126">
        <v>0</v>
      </c>
      <c r="O50" s="126">
        <v>5.2156000000000002</v>
      </c>
      <c r="P50" s="126">
        <v>48.995600000000003</v>
      </c>
      <c r="Q50" s="90"/>
      <c r="R50" s="90">
        <v>3</v>
      </c>
      <c r="S50" s="90"/>
      <c r="T50" s="90"/>
      <c r="U50" s="2"/>
    </row>
    <row r="51" spans="1:21" hidden="1" x14ac:dyDescent="0.25">
      <c r="A51" s="90" t="s">
        <v>8323</v>
      </c>
      <c r="B51" s="125">
        <v>45085</v>
      </c>
      <c r="C51" s="90" t="s">
        <v>1</v>
      </c>
      <c r="D51" s="90" t="s">
        <v>0</v>
      </c>
      <c r="E51" s="90">
        <v>1325</v>
      </c>
      <c r="F51" s="90" t="s">
        <v>2493</v>
      </c>
      <c r="G51" s="90" t="s">
        <v>9064</v>
      </c>
      <c r="H51" s="126">
        <v>1.5</v>
      </c>
      <c r="I51" s="126">
        <v>0</v>
      </c>
      <c r="J51" s="126">
        <v>0</v>
      </c>
      <c r="K51" s="90">
        <v>15.97</v>
      </c>
      <c r="L51" s="126">
        <v>0</v>
      </c>
      <c r="M51" s="126">
        <v>0</v>
      </c>
      <c r="N51" s="126">
        <v>0</v>
      </c>
      <c r="O51" s="126">
        <v>2.0761000000000003</v>
      </c>
      <c r="P51" s="126">
        <v>19.546099999999999</v>
      </c>
      <c r="Q51" s="90"/>
      <c r="R51" s="90">
        <v>3</v>
      </c>
      <c r="S51" s="90"/>
      <c r="T51" s="90"/>
      <c r="U51" s="2"/>
    </row>
    <row r="52" spans="1:21" hidden="1" x14ac:dyDescent="0.25">
      <c r="A52" s="90" t="s">
        <v>8323</v>
      </c>
      <c r="B52" s="125">
        <v>45082</v>
      </c>
      <c r="C52" s="90" t="s">
        <v>1</v>
      </c>
      <c r="D52" s="90" t="s">
        <v>0</v>
      </c>
      <c r="E52" s="90">
        <v>142921</v>
      </c>
      <c r="F52" s="90" t="s">
        <v>1324</v>
      </c>
      <c r="G52" s="90" t="s">
        <v>9063</v>
      </c>
      <c r="H52" s="126">
        <v>2.92</v>
      </c>
      <c r="I52" s="126">
        <v>0</v>
      </c>
      <c r="J52" s="126">
        <v>0</v>
      </c>
      <c r="K52" s="90">
        <v>31.97</v>
      </c>
      <c r="L52" s="126">
        <v>0</v>
      </c>
      <c r="M52" s="126">
        <v>0</v>
      </c>
      <c r="N52" s="126">
        <v>0</v>
      </c>
      <c r="O52" s="126">
        <v>4.1561000000000003</v>
      </c>
      <c r="P52" s="126">
        <v>39.046100000000003</v>
      </c>
      <c r="Q52" s="90"/>
      <c r="R52" s="90">
        <v>3</v>
      </c>
      <c r="S52" s="90"/>
      <c r="T52" s="90"/>
      <c r="U52" s="2"/>
    </row>
    <row r="53" spans="1:21" hidden="1" x14ac:dyDescent="0.25">
      <c r="A53" s="90" t="s">
        <v>8323</v>
      </c>
      <c r="B53" s="125">
        <v>44991</v>
      </c>
      <c r="C53" s="90" t="s">
        <v>1</v>
      </c>
      <c r="D53" s="90" t="s">
        <v>0</v>
      </c>
      <c r="E53" s="90">
        <v>522993</v>
      </c>
      <c r="F53" s="90" t="s">
        <v>1317</v>
      </c>
      <c r="G53" s="90" t="s">
        <v>9065</v>
      </c>
      <c r="H53" s="126">
        <v>0</v>
      </c>
      <c r="I53" s="126">
        <v>0</v>
      </c>
      <c r="J53" s="126">
        <v>0</v>
      </c>
      <c r="K53" s="90">
        <v>91.15</v>
      </c>
      <c r="L53" s="126">
        <v>0</v>
      </c>
      <c r="M53" s="126">
        <v>0</v>
      </c>
      <c r="N53" s="126">
        <v>0</v>
      </c>
      <c r="O53" s="126">
        <v>11.849500000000001</v>
      </c>
      <c r="P53" s="126">
        <v>102.99950000000001</v>
      </c>
      <c r="Q53" s="90"/>
      <c r="R53" s="90">
        <v>3</v>
      </c>
      <c r="S53" s="90"/>
      <c r="T53" s="90"/>
      <c r="U53" s="2"/>
    </row>
    <row r="54" spans="1:21" hidden="1" x14ac:dyDescent="0.25">
      <c r="A54" s="90" t="s">
        <v>8322</v>
      </c>
      <c r="B54" s="125">
        <v>45076</v>
      </c>
      <c r="C54" s="90" t="s">
        <v>1</v>
      </c>
      <c r="D54" s="90" t="s">
        <v>0</v>
      </c>
      <c r="E54" s="90">
        <v>659442</v>
      </c>
      <c r="F54" s="90" t="s">
        <v>1369</v>
      </c>
      <c r="G54" s="90" t="s">
        <v>9060</v>
      </c>
      <c r="H54" s="126">
        <v>2.91</v>
      </c>
      <c r="I54" s="126">
        <v>0</v>
      </c>
      <c r="J54" s="126">
        <v>0</v>
      </c>
      <c r="K54" s="90">
        <v>32.82</v>
      </c>
      <c r="L54" s="126">
        <v>0</v>
      </c>
      <c r="M54" s="126">
        <v>0</v>
      </c>
      <c r="N54" s="126">
        <v>0</v>
      </c>
      <c r="O54" s="126">
        <v>4.2666000000000004</v>
      </c>
      <c r="P54" s="126">
        <v>39.996600000000001</v>
      </c>
      <c r="Q54" s="90" t="s">
        <v>9066</v>
      </c>
      <c r="R54" s="90">
        <v>3</v>
      </c>
      <c r="S54" s="90"/>
      <c r="T54" s="90"/>
      <c r="U54" s="2"/>
    </row>
    <row r="55" spans="1:21" hidden="1" x14ac:dyDescent="0.25">
      <c r="A55" s="90" t="s">
        <v>8322</v>
      </c>
      <c r="B55" s="125">
        <v>45075</v>
      </c>
      <c r="C55" s="90" t="s">
        <v>1</v>
      </c>
      <c r="D55" s="90" t="s">
        <v>0</v>
      </c>
      <c r="E55" s="90">
        <v>659357</v>
      </c>
      <c r="F55" s="90" t="s">
        <v>1369</v>
      </c>
      <c r="G55" s="90" t="s">
        <v>9060</v>
      </c>
      <c r="H55" s="126">
        <v>4</v>
      </c>
      <c r="I55" s="126">
        <v>0</v>
      </c>
      <c r="J55" s="126">
        <v>0</v>
      </c>
      <c r="K55" s="90">
        <v>45.11</v>
      </c>
      <c r="L55" s="126">
        <v>0</v>
      </c>
      <c r="M55" s="126">
        <v>0</v>
      </c>
      <c r="N55" s="126">
        <v>0</v>
      </c>
      <c r="O55" s="126">
        <v>5.8643000000000001</v>
      </c>
      <c r="P55" s="126">
        <v>54.974299999999999</v>
      </c>
      <c r="Q55" s="90" t="s">
        <v>9066</v>
      </c>
      <c r="R55" s="90">
        <v>3</v>
      </c>
      <c r="S55" s="90"/>
      <c r="T55" s="90"/>
      <c r="U55" s="2"/>
    </row>
    <row r="56" spans="1:21" hidden="1" x14ac:dyDescent="0.25">
      <c r="A56" s="90" t="s">
        <v>8322</v>
      </c>
      <c r="B56" s="125">
        <v>45069</v>
      </c>
      <c r="C56" s="90" t="s">
        <v>1</v>
      </c>
      <c r="D56" s="90" t="s">
        <v>0</v>
      </c>
      <c r="E56" s="90">
        <v>739239</v>
      </c>
      <c r="F56" s="90" t="s">
        <v>1324</v>
      </c>
      <c r="G56" s="90" t="s">
        <v>9063</v>
      </c>
      <c r="H56" s="126">
        <v>2.02</v>
      </c>
      <c r="I56" s="126">
        <v>0</v>
      </c>
      <c r="J56" s="126">
        <v>0</v>
      </c>
      <c r="K56" s="90">
        <v>22.1</v>
      </c>
      <c r="L56" s="126">
        <v>0</v>
      </c>
      <c r="M56" s="126">
        <v>0</v>
      </c>
      <c r="N56" s="126">
        <v>0</v>
      </c>
      <c r="O56" s="126">
        <v>2.8730000000000002</v>
      </c>
      <c r="P56" s="126">
        <v>26.993000000000002</v>
      </c>
      <c r="Q56" s="90" t="s">
        <v>9066</v>
      </c>
      <c r="R56" s="90">
        <v>3</v>
      </c>
      <c r="S56" s="90"/>
      <c r="T56" s="90"/>
      <c r="U56" s="2"/>
    </row>
    <row r="57" spans="1:21" hidden="1" x14ac:dyDescent="0.25">
      <c r="A57" s="90" t="s">
        <v>8322</v>
      </c>
      <c r="B57" s="125">
        <v>45074</v>
      </c>
      <c r="C57" s="90" t="s">
        <v>1</v>
      </c>
      <c r="D57" s="90" t="s">
        <v>0</v>
      </c>
      <c r="E57" s="90">
        <v>1079</v>
      </c>
      <c r="F57" s="90" t="s">
        <v>2493</v>
      </c>
      <c r="G57" s="90" t="s">
        <v>9064</v>
      </c>
      <c r="H57" s="126">
        <v>0.73</v>
      </c>
      <c r="I57" s="126">
        <v>0</v>
      </c>
      <c r="J57" s="126">
        <v>0</v>
      </c>
      <c r="K57" s="90">
        <v>8.1999999999999993</v>
      </c>
      <c r="L57" s="126">
        <v>0</v>
      </c>
      <c r="M57" s="126">
        <v>0</v>
      </c>
      <c r="N57" s="126">
        <v>0</v>
      </c>
      <c r="O57" s="126">
        <v>1.0659999999999998</v>
      </c>
      <c r="P57" s="126">
        <v>9.9959999999999987</v>
      </c>
      <c r="Q57" s="90" t="s">
        <v>9066</v>
      </c>
      <c r="R57" s="90">
        <v>3</v>
      </c>
      <c r="S57" s="90"/>
      <c r="T57" s="90"/>
      <c r="U57" s="2"/>
    </row>
    <row r="58" spans="1:21" hidden="1" x14ac:dyDescent="0.25">
      <c r="A58" s="90" t="s">
        <v>8322</v>
      </c>
      <c r="B58" s="125">
        <v>45065</v>
      </c>
      <c r="C58" s="90" t="s">
        <v>1</v>
      </c>
      <c r="D58" s="90" t="s">
        <v>0</v>
      </c>
      <c r="E58" s="90">
        <v>867</v>
      </c>
      <c r="F58" s="90" t="s">
        <v>2493</v>
      </c>
      <c r="G58" s="90" t="s">
        <v>9064</v>
      </c>
      <c r="H58" s="126">
        <v>1.46</v>
      </c>
      <c r="I58" s="126">
        <v>0</v>
      </c>
      <c r="J58" s="126">
        <v>0</v>
      </c>
      <c r="K58" s="90">
        <v>16.41</v>
      </c>
      <c r="L58" s="126">
        <v>0</v>
      </c>
      <c r="M58" s="126">
        <v>0</v>
      </c>
      <c r="N58" s="126">
        <v>0</v>
      </c>
      <c r="O58" s="126">
        <v>2.1333000000000002</v>
      </c>
      <c r="P58" s="126">
        <v>20.003300000000003</v>
      </c>
      <c r="Q58" s="90" t="s">
        <v>9066</v>
      </c>
      <c r="R58" s="90">
        <v>3</v>
      </c>
      <c r="S58" s="90"/>
      <c r="T58" s="90"/>
      <c r="U58" s="2"/>
    </row>
    <row r="59" spans="1:21" hidden="1" x14ac:dyDescent="0.25">
      <c r="A59" s="90" t="s">
        <v>8322</v>
      </c>
      <c r="B59" s="125">
        <v>45065</v>
      </c>
      <c r="C59" s="90" t="s">
        <v>1</v>
      </c>
      <c r="D59" s="90" t="s">
        <v>0</v>
      </c>
      <c r="E59" s="90">
        <v>736862</v>
      </c>
      <c r="F59" s="90" t="s">
        <v>1324</v>
      </c>
      <c r="G59" s="90" t="s">
        <v>9063</v>
      </c>
      <c r="H59" s="126">
        <v>1.46</v>
      </c>
      <c r="I59" s="126">
        <v>0</v>
      </c>
      <c r="J59" s="126">
        <v>0</v>
      </c>
      <c r="K59" s="90">
        <v>16.41</v>
      </c>
      <c r="L59" s="126">
        <v>0</v>
      </c>
      <c r="M59" s="126">
        <v>0</v>
      </c>
      <c r="N59" s="126">
        <v>0</v>
      </c>
      <c r="O59" s="126">
        <v>2.1333000000000002</v>
      </c>
      <c r="P59" s="126">
        <v>20.003300000000003</v>
      </c>
      <c r="Q59" s="90" t="s">
        <v>9066</v>
      </c>
      <c r="R59" s="90">
        <v>3</v>
      </c>
      <c r="S59" s="90"/>
      <c r="T59" s="90"/>
      <c r="U59" s="2"/>
    </row>
    <row r="60" spans="1:21" hidden="1" x14ac:dyDescent="0.25">
      <c r="A60" s="90" t="s">
        <v>8322</v>
      </c>
      <c r="B60" s="125">
        <v>45056</v>
      </c>
      <c r="C60" s="90" t="s">
        <v>1</v>
      </c>
      <c r="D60" s="90" t="s">
        <v>0</v>
      </c>
      <c r="E60" s="90">
        <v>623</v>
      </c>
      <c r="F60" s="90" t="s">
        <v>2493</v>
      </c>
      <c r="G60" s="90" t="s">
        <v>9064</v>
      </c>
      <c r="H60" s="126">
        <v>2.99</v>
      </c>
      <c r="I60" s="126">
        <v>0</v>
      </c>
      <c r="J60" s="126">
        <v>0</v>
      </c>
      <c r="K60" s="90">
        <v>33.64</v>
      </c>
      <c r="L60" s="126">
        <v>0</v>
      </c>
      <c r="M60" s="126">
        <v>0</v>
      </c>
      <c r="N60" s="126">
        <v>0</v>
      </c>
      <c r="O60" s="126">
        <v>4.3732000000000006</v>
      </c>
      <c r="P60" s="126">
        <v>41.003200000000007</v>
      </c>
      <c r="Q60" s="90" t="s">
        <v>9066</v>
      </c>
      <c r="R60" s="90">
        <v>3</v>
      </c>
      <c r="S60" s="90"/>
      <c r="T60" s="90"/>
      <c r="U60" s="2"/>
    </row>
    <row r="61" spans="1:21" hidden="1" x14ac:dyDescent="0.25">
      <c r="A61" s="90" t="s">
        <v>8322</v>
      </c>
      <c r="B61" s="125">
        <v>45049</v>
      </c>
      <c r="C61" s="90" t="s">
        <v>1</v>
      </c>
      <c r="D61" s="90" t="s">
        <v>0</v>
      </c>
      <c r="E61" s="90">
        <v>501</v>
      </c>
      <c r="F61" s="90" t="s">
        <v>2493</v>
      </c>
      <c r="G61" s="90" t="s">
        <v>9064</v>
      </c>
      <c r="H61" s="126">
        <v>2.91</v>
      </c>
      <c r="I61" s="126">
        <v>0</v>
      </c>
      <c r="J61" s="126">
        <v>0</v>
      </c>
      <c r="K61" s="90">
        <v>32.82</v>
      </c>
      <c r="L61" s="126">
        <v>0</v>
      </c>
      <c r="M61" s="126">
        <v>0</v>
      </c>
      <c r="N61" s="126">
        <v>0</v>
      </c>
      <c r="O61" s="126">
        <v>4.2666000000000004</v>
      </c>
      <c r="P61" s="126">
        <v>39.996600000000001</v>
      </c>
      <c r="Q61" s="90" t="s">
        <v>9066</v>
      </c>
      <c r="R61" s="90">
        <v>3</v>
      </c>
      <c r="S61" s="90"/>
      <c r="T61" s="90"/>
      <c r="U61" s="2"/>
    </row>
    <row r="62" spans="1:21" hidden="1" x14ac:dyDescent="0.25">
      <c r="A62" s="90" t="s">
        <v>8322</v>
      </c>
      <c r="B62" s="125">
        <v>45049</v>
      </c>
      <c r="C62" s="90" t="s">
        <v>1</v>
      </c>
      <c r="D62" s="90" t="s">
        <v>0</v>
      </c>
      <c r="E62" s="90">
        <v>733293</v>
      </c>
      <c r="F62" s="90" t="s">
        <v>1324</v>
      </c>
      <c r="G62" s="90" t="s">
        <v>9063</v>
      </c>
      <c r="H62" s="126">
        <v>3.21</v>
      </c>
      <c r="I62" s="126">
        <v>0</v>
      </c>
      <c r="J62" s="126">
        <v>0</v>
      </c>
      <c r="K62" s="90">
        <v>36.99</v>
      </c>
      <c r="L62" s="126">
        <v>0</v>
      </c>
      <c r="M62" s="126">
        <v>0</v>
      </c>
      <c r="N62" s="126">
        <v>0</v>
      </c>
      <c r="O62" s="126">
        <v>4.8087000000000009</v>
      </c>
      <c r="P62" s="126">
        <v>45.008700000000005</v>
      </c>
      <c r="Q62" s="90" t="s">
        <v>9066</v>
      </c>
      <c r="R62" s="90">
        <v>3</v>
      </c>
      <c r="S62" s="126"/>
      <c r="T62" s="126"/>
      <c r="U62" s="2"/>
    </row>
    <row r="63" spans="1:21" hidden="1" x14ac:dyDescent="0.25">
      <c r="A63" s="90" t="s">
        <v>8322</v>
      </c>
      <c r="B63" s="125">
        <v>45048</v>
      </c>
      <c r="C63" s="90" t="s">
        <v>1</v>
      </c>
      <c r="D63" s="90" t="s">
        <v>0</v>
      </c>
      <c r="E63" s="90">
        <v>354698</v>
      </c>
      <c r="F63" s="90" t="s">
        <v>1340</v>
      </c>
      <c r="G63" s="90" t="s">
        <v>9062</v>
      </c>
      <c r="H63" s="126">
        <v>0</v>
      </c>
      <c r="I63" s="126">
        <v>0</v>
      </c>
      <c r="J63" s="126">
        <v>0</v>
      </c>
      <c r="K63" s="90">
        <v>21.2</v>
      </c>
      <c r="L63" s="126">
        <v>0</v>
      </c>
      <c r="M63" s="126">
        <v>0</v>
      </c>
      <c r="N63" s="126">
        <v>0</v>
      </c>
      <c r="O63" s="126">
        <v>2.7559999999999998</v>
      </c>
      <c r="P63" s="126">
        <v>23.956</v>
      </c>
      <c r="Q63" s="90" t="s">
        <v>9066</v>
      </c>
      <c r="R63" s="90">
        <v>3</v>
      </c>
      <c r="S63" s="126"/>
      <c r="T63" s="126"/>
      <c r="U63" s="2"/>
    </row>
    <row r="64" spans="1:21" hidden="1" x14ac:dyDescent="0.25">
      <c r="A64" t="s">
        <v>8265</v>
      </c>
      <c r="B64" t="s">
        <v>9067</v>
      </c>
      <c r="C64" t="s">
        <v>1</v>
      </c>
      <c r="D64" t="s">
        <v>0</v>
      </c>
      <c r="E64">
        <v>653129</v>
      </c>
      <c r="F64" t="s">
        <v>1369</v>
      </c>
      <c r="G64" t="s">
        <v>9060</v>
      </c>
      <c r="H64" s="2">
        <v>0.71</v>
      </c>
      <c r="I64" s="2">
        <v>0</v>
      </c>
      <c r="J64" s="2">
        <v>0</v>
      </c>
      <c r="K64" s="2">
        <v>8.2200000000000006</v>
      </c>
      <c r="L64" s="2">
        <v>0</v>
      </c>
      <c r="M64" s="2">
        <v>0</v>
      </c>
      <c r="N64" s="2">
        <v>0</v>
      </c>
      <c r="O64" s="2">
        <v>1.0686000000000002</v>
      </c>
      <c r="P64" s="2">
        <v>9.9985999999999997</v>
      </c>
      <c r="R64">
        <v>3</v>
      </c>
      <c r="S64" s="2"/>
      <c r="T64" s="2"/>
      <c r="U64" s="2"/>
    </row>
    <row r="65" spans="1:21" hidden="1" x14ac:dyDescent="0.25">
      <c r="A65" t="s">
        <v>8265</v>
      </c>
      <c r="B65" t="s">
        <v>9068</v>
      </c>
      <c r="C65" t="s">
        <v>1</v>
      </c>
      <c r="D65" t="s">
        <v>0</v>
      </c>
      <c r="E65">
        <v>653312</v>
      </c>
      <c r="F65" t="s">
        <v>1369</v>
      </c>
      <c r="G65" t="s">
        <v>9060</v>
      </c>
      <c r="H65" s="2">
        <v>1.26</v>
      </c>
      <c r="I65" s="2">
        <v>0</v>
      </c>
      <c r="J65" s="2">
        <v>0</v>
      </c>
      <c r="K65" s="2">
        <v>15.26</v>
      </c>
      <c r="L65" s="2">
        <v>0</v>
      </c>
      <c r="M65" s="2">
        <v>0</v>
      </c>
      <c r="N65" s="2">
        <v>0</v>
      </c>
      <c r="O65" s="2">
        <v>1.9838</v>
      </c>
      <c r="P65" s="2">
        <v>18.503799999999998</v>
      </c>
      <c r="R65">
        <v>3</v>
      </c>
      <c r="S65" s="2"/>
      <c r="T65" s="2"/>
      <c r="U65" s="2"/>
    </row>
    <row r="66" spans="1:21" hidden="1" x14ac:dyDescent="0.25">
      <c r="A66" t="s">
        <v>8265</v>
      </c>
      <c r="B66" t="s">
        <v>9069</v>
      </c>
      <c r="C66" t="s">
        <v>1</v>
      </c>
      <c r="D66" t="s">
        <v>0</v>
      </c>
      <c r="E66">
        <v>24391</v>
      </c>
      <c r="F66" t="s">
        <v>1324</v>
      </c>
      <c r="G66" t="s">
        <v>9063</v>
      </c>
      <c r="H66" s="2">
        <v>1.84</v>
      </c>
      <c r="I66" s="2">
        <v>0</v>
      </c>
      <c r="J66" s="2">
        <v>0</v>
      </c>
      <c r="K66" s="2">
        <v>19.649999999999999</v>
      </c>
      <c r="L66" s="2">
        <v>0</v>
      </c>
      <c r="M66" s="2">
        <v>0</v>
      </c>
      <c r="N66" s="2">
        <v>0</v>
      </c>
      <c r="O66" s="2">
        <v>2.5545</v>
      </c>
      <c r="P66" s="2">
        <v>24.044499999999999</v>
      </c>
      <c r="R66">
        <v>3</v>
      </c>
      <c r="S66" s="2"/>
      <c r="T66" s="2"/>
      <c r="U66" s="2"/>
    </row>
    <row r="67" spans="1:21" hidden="1" x14ac:dyDescent="0.25">
      <c r="A67" t="s">
        <v>8265</v>
      </c>
      <c r="B67" t="s">
        <v>9070</v>
      </c>
      <c r="C67" t="s">
        <v>1</v>
      </c>
      <c r="D67" t="s">
        <v>0</v>
      </c>
      <c r="E67">
        <v>654496</v>
      </c>
      <c r="F67" t="s">
        <v>1369</v>
      </c>
      <c r="G67" t="s">
        <v>9060</v>
      </c>
      <c r="H67" s="2">
        <v>0.63</v>
      </c>
      <c r="I67" s="2">
        <v>0</v>
      </c>
      <c r="J67" s="2">
        <v>0</v>
      </c>
      <c r="K67" s="2">
        <v>7.74</v>
      </c>
      <c r="L67" s="2">
        <v>0</v>
      </c>
      <c r="M67" s="2">
        <v>0</v>
      </c>
      <c r="N67" s="2">
        <v>0</v>
      </c>
      <c r="O67" s="2">
        <v>1.0062</v>
      </c>
      <c r="P67" s="2">
        <v>9.3762000000000008</v>
      </c>
      <c r="R67">
        <v>3</v>
      </c>
      <c r="S67" s="2"/>
      <c r="T67" s="2"/>
      <c r="U67" s="2"/>
    </row>
    <row r="68" spans="1:21" hidden="1" x14ac:dyDescent="0.25">
      <c r="A68" t="s">
        <v>8265</v>
      </c>
      <c r="B68" t="s">
        <v>9071</v>
      </c>
      <c r="C68" t="s">
        <v>1</v>
      </c>
      <c r="D68" t="s">
        <v>0</v>
      </c>
      <c r="E68">
        <v>247348</v>
      </c>
      <c r="F68" t="s">
        <v>1324</v>
      </c>
      <c r="G68" t="s">
        <v>9063</v>
      </c>
      <c r="H68" s="2">
        <v>1.27</v>
      </c>
      <c r="I68" s="2">
        <v>0</v>
      </c>
      <c r="J68" s="2">
        <v>0</v>
      </c>
      <c r="K68" s="2">
        <v>13.48</v>
      </c>
      <c r="L68" s="2">
        <v>0</v>
      </c>
      <c r="M68" s="2">
        <v>0</v>
      </c>
      <c r="N68" s="2">
        <v>0</v>
      </c>
      <c r="O68" s="2">
        <v>1.7524000000000002</v>
      </c>
      <c r="P68" s="2">
        <v>16.502400000000002</v>
      </c>
      <c r="R68">
        <v>3</v>
      </c>
      <c r="S68" s="2"/>
      <c r="T68" s="2"/>
      <c r="U68" s="2"/>
    </row>
    <row r="69" spans="1:21" hidden="1" x14ac:dyDescent="0.25">
      <c r="A69" t="s">
        <v>8265</v>
      </c>
      <c r="B69" t="s">
        <v>9072</v>
      </c>
      <c r="C69" t="s">
        <v>1</v>
      </c>
      <c r="D69" t="s">
        <v>0</v>
      </c>
      <c r="E69">
        <v>25730</v>
      </c>
      <c r="F69" t="s">
        <v>1324</v>
      </c>
      <c r="G69" t="s">
        <v>9063</v>
      </c>
      <c r="H69" s="2">
        <v>1.65</v>
      </c>
      <c r="I69" s="2">
        <v>0</v>
      </c>
      <c r="J69" s="2">
        <v>0</v>
      </c>
      <c r="K69" s="2">
        <v>19.16</v>
      </c>
      <c r="L69" s="2">
        <v>0</v>
      </c>
      <c r="M69" s="2">
        <v>0</v>
      </c>
      <c r="N69" s="2">
        <v>0</v>
      </c>
      <c r="O69" s="2">
        <v>2.4908000000000001</v>
      </c>
      <c r="P69" s="2">
        <v>23.300799999999999</v>
      </c>
      <c r="R69">
        <v>3</v>
      </c>
      <c r="S69" s="2"/>
      <c r="T69" s="2"/>
      <c r="U69" s="2"/>
    </row>
    <row r="70" spans="1:21" hidden="1" x14ac:dyDescent="0.25">
      <c r="A70" t="s">
        <v>8153</v>
      </c>
      <c r="B70" t="s">
        <v>9073</v>
      </c>
      <c r="C70" t="s">
        <v>1</v>
      </c>
      <c r="D70" t="s">
        <v>0</v>
      </c>
      <c r="E70">
        <v>1064839</v>
      </c>
      <c r="F70" t="s">
        <v>1340</v>
      </c>
      <c r="G70" t="s">
        <v>9062</v>
      </c>
      <c r="H70" s="2">
        <v>0</v>
      </c>
      <c r="I70" s="2">
        <v>0</v>
      </c>
      <c r="J70" s="2">
        <v>0</v>
      </c>
      <c r="K70" s="2">
        <v>155.96</v>
      </c>
      <c r="L70" s="2">
        <v>0</v>
      </c>
      <c r="M70" s="2">
        <v>0</v>
      </c>
      <c r="N70" s="2">
        <v>0</v>
      </c>
      <c r="O70" s="2">
        <v>20.274800000000003</v>
      </c>
      <c r="P70" s="2">
        <v>176.23480000000001</v>
      </c>
      <c r="R70">
        <v>3</v>
      </c>
      <c r="S70" s="2"/>
      <c r="T70" s="2"/>
      <c r="U70" s="2"/>
    </row>
    <row r="71" spans="1:21" hidden="1" x14ac:dyDescent="0.25">
      <c r="A71" t="s">
        <v>8153</v>
      </c>
      <c r="B71" t="s">
        <v>9074</v>
      </c>
      <c r="C71" t="s">
        <v>1</v>
      </c>
      <c r="D71" t="s">
        <v>0</v>
      </c>
      <c r="E71">
        <v>44566</v>
      </c>
      <c r="F71" t="s">
        <v>1340</v>
      </c>
      <c r="G71" t="s">
        <v>9062</v>
      </c>
      <c r="H71" s="2">
        <v>0</v>
      </c>
      <c r="I71" s="2">
        <v>0</v>
      </c>
      <c r="J71" s="2">
        <v>0</v>
      </c>
      <c r="K71" s="2">
        <v>11.04</v>
      </c>
      <c r="L71" s="2">
        <v>0</v>
      </c>
      <c r="M71" s="2">
        <v>0</v>
      </c>
      <c r="N71" s="2">
        <v>0</v>
      </c>
      <c r="O71" s="2">
        <v>1.4352</v>
      </c>
      <c r="P71" s="2">
        <v>12.475199999999999</v>
      </c>
      <c r="R71">
        <v>3</v>
      </c>
      <c r="S71" s="2"/>
      <c r="T71" s="2"/>
      <c r="U71" s="2"/>
    </row>
    <row r="72" spans="1:21" hidden="1" x14ac:dyDescent="0.25">
      <c r="A72" t="s">
        <v>8153</v>
      </c>
      <c r="B72" t="s">
        <v>9075</v>
      </c>
      <c r="C72" t="s">
        <v>1</v>
      </c>
      <c r="D72" t="s">
        <v>0</v>
      </c>
      <c r="E72">
        <v>681859</v>
      </c>
      <c r="F72" t="s">
        <v>1369</v>
      </c>
      <c r="G72" t="s">
        <v>9060</v>
      </c>
      <c r="H72" s="2">
        <v>0.6</v>
      </c>
      <c r="I72" s="2">
        <v>0</v>
      </c>
      <c r="J72" s="2">
        <v>0</v>
      </c>
      <c r="K72" s="2">
        <v>7.43</v>
      </c>
      <c r="L72" s="2">
        <v>0</v>
      </c>
      <c r="M72" s="2">
        <v>0</v>
      </c>
      <c r="N72" s="2">
        <v>0</v>
      </c>
      <c r="O72" s="2">
        <v>0.96589999999999998</v>
      </c>
      <c r="P72" s="2">
        <v>8.9958999999999989</v>
      </c>
      <c r="R72">
        <v>3</v>
      </c>
      <c r="S72" s="2"/>
      <c r="T72" s="2"/>
      <c r="U72" s="2"/>
    </row>
    <row r="73" spans="1:21" hidden="1" x14ac:dyDescent="0.25">
      <c r="A73" t="s">
        <v>8153</v>
      </c>
      <c r="B73" t="s">
        <v>9076</v>
      </c>
      <c r="C73" t="s">
        <v>1</v>
      </c>
      <c r="D73" t="s">
        <v>0</v>
      </c>
      <c r="E73">
        <v>682470</v>
      </c>
      <c r="F73" t="s">
        <v>1369</v>
      </c>
      <c r="G73" t="s">
        <v>9060</v>
      </c>
      <c r="H73" s="2">
        <v>0.72</v>
      </c>
      <c r="I73" s="2">
        <v>0</v>
      </c>
      <c r="J73" s="2">
        <v>0</v>
      </c>
      <c r="K73" s="2">
        <v>8.2200000000000006</v>
      </c>
      <c r="L73" s="2">
        <v>0</v>
      </c>
      <c r="M73" s="2">
        <v>0</v>
      </c>
      <c r="N73" s="2">
        <v>0</v>
      </c>
      <c r="O73" s="2">
        <v>1.0686000000000002</v>
      </c>
      <c r="P73" s="2">
        <v>10.008600000000001</v>
      </c>
      <c r="R73">
        <v>3</v>
      </c>
      <c r="S73" s="2"/>
      <c r="T73" s="2"/>
      <c r="U73" s="2"/>
    </row>
    <row r="74" spans="1:21" hidden="1" x14ac:dyDescent="0.25">
      <c r="A74" t="s">
        <v>8153</v>
      </c>
      <c r="B74" t="s">
        <v>9077</v>
      </c>
      <c r="C74" t="s">
        <v>1</v>
      </c>
      <c r="D74" t="s">
        <v>0</v>
      </c>
      <c r="E74">
        <v>22786</v>
      </c>
      <c r="F74" t="s">
        <v>2909</v>
      </c>
      <c r="G74" t="s">
        <v>9078</v>
      </c>
      <c r="H74" s="2">
        <v>0.99</v>
      </c>
      <c r="I74" s="2">
        <v>0</v>
      </c>
      <c r="J74" s="2">
        <v>0</v>
      </c>
      <c r="K74" s="2">
        <v>11.08</v>
      </c>
      <c r="L74" s="2">
        <v>0</v>
      </c>
      <c r="M74" s="2">
        <v>0</v>
      </c>
      <c r="N74" s="2">
        <v>0</v>
      </c>
      <c r="O74" s="2">
        <v>1.4404000000000001</v>
      </c>
      <c r="P74" s="2">
        <v>13.510400000000001</v>
      </c>
      <c r="R74">
        <v>3</v>
      </c>
      <c r="S74" s="2"/>
      <c r="T74" s="2"/>
      <c r="U74" s="2"/>
    </row>
    <row r="75" spans="1:21" hidden="1" x14ac:dyDescent="0.25">
      <c r="A75" t="s">
        <v>8153</v>
      </c>
      <c r="B75" t="s">
        <v>9079</v>
      </c>
      <c r="C75" t="s">
        <v>1</v>
      </c>
      <c r="D75" t="s">
        <v>0</v>
      </c>
      <c r="E75">
        <v>8963</v>
      </c>
      <c r="F75" t="s">
        <v>2493</v>
      </c>
      <c r="G75" t="s">
        <v>9064</v>
      </c>
      <c r="H75" s="2">
        <v>0.44</v>
      </c>
      <c r="I75" s="2">
        <v>0</v>
      </c>
      <c r="J75" s="2">
        <v>0</v>
      </c>
      <c r="K75" s="2">
        <v>4.92</v>
      </c>
      <c r="L75" s="2">
        <v>0</v>
      </c>
      <c r="M75" s="2">
        <v>0</v>
      </c>
      <c r="N75" s="2">
        <v>0</v>
      </c>
      <c r="O75" s="2">
        <v>0.63960000000000006</v>
      </c>
      <c r="P75" s="2">
        <v>5.9996</v>
      </c>
      <c r="R75">
        <v>3</v>
      </c>
      <c r="S75" s="2"/>
      <c r="T75" s="2"/>
      <c r="U75" s="2"/>
    </row>
    <row r="76" spans="1:21" hidden="1" x14ac:dyDescent="0.25">
      <c r="A76" t="s">
        <v>8153</v>
      </c>
      <c r="B76" t="s">
        <v>9074</v>
      </c>
      <c r="C76" t="s">
        <v>1</v>
      </c>
      <c r="D76" t="s">
        <v>0</v>
      </c>
      <c r="E76">
        <v>1166020</v>
      </c>
      <c r="F76" t="s">
        <v>1340</v>
      </c>
      <c r="G76" t="s">
        <v>9062</v>
      </c>
      <c r="H76" s="2">
        <v>0</v>
      </c>
      <c r="I76" s="2">
        <v>0</v>
      </c>
      <c r="J76" s="2">
        <v>0</v>
      </c>
      <c r="K76" s="2">
        <v>10.23</v>
      </c>
      <c r="L76" s="2">
        <v>0</v>
      </c>
      <c r="M76" s="2">
        <v>0</v>
      </c>
      <c r="N76" s="2">
        <v>0</v>
      </c>
      <c r="O76" s="2">
        <v>1.3299000000000001</v>
      </c>
      <c r="P76" s="2">
        <v>11.559900000000001</v>
      </c>
      <c r="R76">
        <v>3</v>
      </c>
      <c r="S76" s="2"/>
      <c r="T76" s="2"/>
      <c r="U76" s="2"/>
    </row>
    <row r="77" spans="1:21" hidden="1" x14ac:dyDescent="0.25">
      <c r="A77" t="s">
        <v>8153</v>
      </c>
      <c r="B77" t="s">
        <v>9080</v>
      </c>
      <c r="C77" t="s">
        <v>1</v>
      </c>
      <c r="D77" t="s">
        <v>0</v>
      </c>
      <c r="E77">
        <v>130122</v>
      </c>
      <c r="F77" t="s">
        <v>1324</v>
      </c>
      <c r="G77" t="s">
        <v>9063</v>
      </c>
      <c r="H77" s="2">
        <v>1.47</v>
      </c>
      <c r="I77" s="2">
        <v>0</v>
      </c>
      <c r="J77" s="2">
        <v>0</v>
      </c>
      <c r="K77" s="2">
        <v>16.489999999999998</v>
      </c>
      <c r="L77" s="2">
        <v>0</v>
      </c>
      <c r="M77" s="2">
        <v>0</v>
      </c>
      <c r="N77" s="2">
        <v>0</v>
      </c>
      <c r="O77" s="2">
        <v>2.1436999999999999</v>
      </c>
      <c r="P77" s="2">
        <v>20.103699999999996</v>
      </c>
      <c r="R77">
        <v>3</v>
      </c>
      <c r="S77" s="2"/>
      <c r="T77" s="2"/>
      <c r="U77" s="2"/>
    </row>
    <row r="78" spans="1:21" hidden="1" x14ac:dyDescent="0.25">
      <c r="A78" t="s">
        <v>8153</v>
      </c>
      <c r="B78" t="s">
        <v>9074</v>
      </c>
      <c r="C78" t="s">
        <v>1</v>
      </c>
      <c r="D78" t="s">
        <v>0</v>
      </c>
      <c r="E78">
        <v>651508</v>
      </c>
      <c r="F78" t="s">
        <v>1369</v>
      </c>
      <c r="G78" t="s">
        <v>9060</v>
      </c>
      <c r="H78" s="2">
        <v>1.61</v>
      </c>
      <c r="I78" s="2">
        <v>0</v>
      </c>
      <c r="J78" s="2">
        <v>0</v>
      </c>
      <c r="K78" s="2">
        <v>18.489999999999998</v>
      </c>
      <c r="L78" s="2">
        <v>0</v>
      </c>
      <c r="M78" s="2">
        <v>0</v>
      </c>
      <c r="N78" s="2">
        <v>0</v>
      </c>
      <c r="O78" s="2">
        <v>2.4036999999999997</v>
      </c>
      <c r="P78" s="2">
        <v>22.503699999999998</v>
      </c>
      <c r="R78">
        <v>3</v>
      </c>
      <c r="S78" s="2"/>
      <c r="T78" s="2"/>
      <c r="U78" s="2"/>
    </row>
    <row r="79" spans="1:21" hidden="1" x14ac:dyDescent="0.25">
      <c r="A79" t="s">
        <v>8153</v>
      </c>
      <c r="B79" t="s">
        <v>9081</v>
      </c>
      <c r="C79" t="s">
        <v>1</v>
      </c>
      <c r="D79" t="s">
        <v>0</v>
      </c>
      <c r="E79">
        <v>131373</v>
      </c>
      <c r="F79" t="s">
        <v>1324</v>
      </c>
      <c r="G79" t="s">
        <v>9063</v>
      </c>
      <c r="H79" s="2">
        <v>0.95</v>
      </c>
      <c r="I79" s="2">
        <v>0</v>
      </c>
      <c r="J79" s="2">
        <v>0</v>
      </c>
      <c r="K79" s="2">
        <v>10.72</v>
      </c>
      <c r="L79" s="2">
        <v>0</v>
      </c>
      <c r="M79" s="2">
        <v>0</v>
      </c>
      <c r="N79" s="2">
        <v>0</v>
      </c>
      <c r="O79" s="2">
        <v>1.3936000000000002</v>
      </c>
      <c r="P79" s="2">
        <v>13.063600000000001</v>
      </c>
      <c r="R79">
        <v>3</v>
      </c>
      <c r="S79" s="2"/>
      <c r="T79" s="2"/>
      <c r="U79" s="2"/>
    </row>
    <row r="80" spans="1:21" hidden="1" x14ac:dyDescent="0.25">
      <c r="A80" t="s">
        <v>8153</v>
      </c>
      <c r="B80" t="s">
        <v>9082</v>
      </c>
      <c r="C80" t="s">
        <v>1</v>
      </c>
      <c r="D80" t="s">
        <v>0</v>
      </c>
      <c r="E80">
        <v>9327</v>
      </c>
      <c r="F80" t="s">
        <v>2493</v>
      </c>
      <c r="G80" t="s">
        <v>9064</v>
      </c>
      <c r="H80" s="2">
        <v>0.75</v>
      </c>
      <c r="I80" s="2">
        <v>0</v>
      </c>
      <c r="J80" s="2">
        <v>0</v>
      </c>
      <c r="K80" s="2">
        <v>8.3699999999999992</v>
      </c>
      <c r="L80" s="2">
        <v>0</v>
      </c>
      <c r="M80" s="2">
        <v>0</v>
      </c>
      <c r="N80" s="2">
        <v>0</v>
      </c>
      <c r="O80" s="2">
        <v>1.0880999999999998</v>
      </c>
      <c r="P80" s="2">
        <v>10.208099999999998</v>
      </c>
      <c r="R80">
        <v>3</v>
      </c>
      <c r="S80" s="2"/>
      <c r="T80" s="2"/>
      <c r="U80" s="2"/>
    </row>
    <row r="81" spans="1:21" hidden="1" x14ac:dyDescent="0.25">
      <c r="A81" t="s">
        <v>8153</v>
      </c>
      <c r="B81" t="s">
        <v>9083</v>
      </c>
      <c r="C81" t="s">
        <v>1</v>
      </c>
      <c r="D81" t="s">
        <v>0</v>
      </c>
      <c r="E81">
        <v>532339</v>
      </c>
      <c r="F81" t="s">
        <v>1369</v>
      </c>
      <c r="G81" t="s">
        <v>9060</v>
      </c>
      <c r="H81" s="2">
        <v>0.92</v>
      </c>
      <c r="I81" s="2">
        <v>0</v>
      </c>
      <c r="J81" s="2">
        <v>0</v>
      </c>
      <c r="K81" s="2">
        <v>10.61</v>
      </c>
      <c r="L81" s="2">
        <v>0</v>
      </c>
      <c r="M81" s="2">
        <v>0</v>
      </c>
      <c r="N81" s="2">
        <v>0</v>
      </c>
      <c r="O81" s="2">
        <v>1.3793</v>
      </c>
      <c r="P81" s="2">
        <v>12.9093</v>
      </c>
      <c r="R81">
        <v>3</v>
      </c>
      <c r="S81" s="2"/>
      <c r="T81" s="2"/>
      <c r="U81" s="114"/>
    </row>
    <row r="82" spans="1:21" hidden="1" x14ac:dyDescent="0.25">
      <c r="A82" t="s">
        <v>8153</v>
      </c>
      <c r="B82" t="s">
        <v>9084</v>
      </c>
      <c r="C82" t="s">
        <v>1</v>
      </c>
      <c r="D82" t="s">
        <v>0</v>
      </c>
      <c r="E82">
        <v>65288</v>
      </c>
      <c r="F82" t="s">
        <v>1449</v>
      </c>
      <c r="G82" t="s">
        <v>1450</v>
      </c>
      <c r="H82" s="2">
        <v>0.71</v>
      </c>
      <c r="I82" s="2">
        <v>0</v>
      </c>
      <c r="J82" s="2">
        <v>0</v>
      </c>
      <c r="K82" s="2">
        <v>8.2200000000000006</v>
      </c>
      <c r="L82" s="2">
        <v>0</v>
      </c>
      <c r="M82" s="2">
        <v>0</v>
      </c>
      <c r="N82" s="2">
        <v>0</v>
      </c>
      <c r="O82" s="2">
        <v>1.0686000000000002</v>
      </c>
      <c r="P82" s="2">
        <v>9.9985999999999997</v>
      </c>
      <c r="R82">
        <v>3</v>
      </c>
      <c r="S82" s="2"/>
      <c r="T82" s="2"/>
      <c r="U82" s="114"/>
    </row>
    <row r="83" spans="1:21" hidden="1" x14ac:dyDescent="0.25">
      <c r="A83" t="s">
        <v>8153</v>
      </c>
      <c r="B83" t="s">
        <v>9085</v>
      </c>
      <c r="C83" t="s">
        <v>1</v>
      </c>
      <c r="D83" t="s">
        <v>0</v>
      </c>
      <c r="E83">
        <v>47490</v>
      </c>
      <c r="F83" t="s">
        <v>1340</v>
      </c>
      <c r="G83" t="s">
        <v>9062</v>
      </c>
      <c r="H83" s="2">
        <v>0</v>
      </c>
      <c r="I83" s="2">
        <v>0</v>
      </c>
      <c r="J83" s="2">
        <v>0</v>
      </c>
      <c r="K83" s="2">
        <v>19.27</v>
      </c>
      <c r="L83" s="2">
        <v>0</v>
      </c>
      <c r="M83" s="2">
        <v>0</v>
      </c>
      <c r="N83" s="2">
        <v>0</v>
      </c>
      <c r="O83" s="2">
        <v>2.5051000000000001</v>
      </c>
      <c r="P83" s="2">
        <v>21.775099999999998</v>
      </c>
      <c r="R83">
        <v>3</v>
      </c>
      <c r="S83" s="2"/>
      <c r="T83" s="2"/>
      <c r="U83" s="2"/>
    </row>
    <row r="84" spans="1:21" hidden="1" x14ac:dyDescent="0.25">
      <c r="A84" t="s">
        <v>8153</v>
      </c>
      <c r="B84" t="s">
        <v>9086</v>
      </c>
      <c r="C84" t="s">
        <v>1</v>
      </c>
      <c r="D84" t="s">
        <v>0</v>
      </c>
      <c r="E84">
        <v>9490</v>
      </c>
      <c r="F84" t="s">
        <v>2493</v>
      </c>
      <c r="G84" t="s">
        <v>9064</v>
      </c>
      <c r="H84" s="2">
        <v>0.75</v>
      </c>
      <c r="I84" s="2">
        <v>0</v>
      </c>
      <c r="J84" s="2">
        <v>0</v>
      </c>
      <c r="K84" s="2">
        <v>8.3699999999999992</v>
      </c>
      <c r="L84" s="2">
        <v>0</v>
      </c>
      <c r="M84" s="2">
        <v>0</v>
      </c>
      <c r="N84" s="2">
        <v>0</v>
      </c>
      <c r="O84" s="2">
        <v>1.0880999999999998</v>
      </c>
      <c r="P84" s="2">
        <v>10.208099999999998</v>
      </c>
      <c r="R84">
        <v>3</v>
      </c>
      <c r="S84" s="2"/>
      <c r="T84" s="2"/>
      <c r="U84" s="2"/>
    </row>
    <row r="85" spans="1:21" hidden="1" x14ac:dyDescent="0.25">
      <c r="A85" t="s">
        <v>7981</v>
      </c>
      <c r="B85" t="s">
        <v>9087</v>
      </c>
      <c r="C85" t="s">
        <v>1</v>
      </c>
      <c r="D85" t="s">
        <v>0</v>
      </c>
      <c r="E85">
        <v>930</v>
      </c>
      <c r="F85" t="s">
        <v>9088</v>
      </c>
      <c r="G85" t="s">
        <v>9089</v>
      </c>
      <c r="H85" s="2">
        <v>0</v>
      </c>
      <c r="I85" s="2">
        <v>0</v>
      </c>
      <c r="J85" s="2">
        <v>0</v>
      </c>
      <c r="K85" s="2">
        <v>24.78</v>
      </c>
      <c r="L85" s="2">
        <v>0</v>
      </c>
      <c r="M85" s="2">
        <v>0</v>
      </c>
      <c r="N85" s="2">
        <v>0</v>
      </c>
      <c r="O85" s="2">
        <v>3.2214</v>
      </c>
      <c r="P85" s="2">
        <v>28.0014</v>
      </c>
      <c r="R85">
        <v>3</v>
      </c>
      <c r="S85" s="2"/>
      <c r="T85" s="2"/>
      <c r="U85" s="2"/>
    </row>
    <row r="86" spans="1:21" hidden="1" x14ac:dyDescent="0.25">
      <c r="A86" t="s">
        <v>7981</v>
      </c>
      <c r="B86" t="s">
        <v>9087</v>
      </c>
      <c r="C86" t="s">
        <v>1</v>
      </c>
      <c r="D86" t="s">
        <v>0</v>
      </c>
      <c r="E86">
        <v>929</v>
      </c>
      <c r="F86" t="s">
        <v>9088</v>
      </c>
      <c r="G86" t="s">
        <v>9089</v>
      </c>
      <c r="H86" s="2">
        <v>0</v>
      </c>
      <c r="I86" s="2">
        <v>0</v>
      </c>
      <c r="J86" s="2">
        <v>0</v>
      </c>
      <c r="K86" s="2">
        <v>86.55</v>
      </c>
      <c r="L86" s="2">
        <v>0</v>
      </c>
      <c r="M86" s="2">
        <v>0</v>
      </c>
      <c r="N86" s="2">
        <v>0</v>
      </c>
      <c r="O86" s="2">
        <v>11.2515</v>
      </c>
      <c r="P86" s="2">
        <v>97.801500000000004</v>
      </c>
      <c r="R86">
        <v>3</v>
      </c>
      <c r="S86" s="2"/>
      <c r="T86" s="2"/>
      <c r="U86" s="2"/>
    </row>
    <row r="87" spans="1:21" hidden="1" x14ac:dyDescent="0.25">
      <c r="A87" t="s">
        <v>7981</v>
      </c>
      <c r="B87" t="s">
        <v>9090</v>
      </c>
      <c r="C87" t="s">
        <v>1</v>
      </c>
      <c r="D87" t="s">
        <v>0</v>
      </c>
      <c r="E87">
        <v>587228</v>
      </c>
      <c r="F87" t="s">
        <v>1340</v>
      </c>
      <c r="G87" t="s">
        <v>9062</v>
      </c>
      <c r="H87" s="2">
        <v>0</v>
      </c>
      <c r="I87" s="2">
        <v>0</v>
      </c>
      <c r="J87" s="2">
        <v>0</v>
      </c>
      <c r="K87" s="2">
        <v>43.73</v>
      </c>
      <c r="L87" s="2">
        <v>0</v>
      </c>
      <c r="M87" s="2">
        <v>0</v>
      </c>
      <c r="N87" s="2">
        <v>0</v>
      </c>
      <c r="O87" s="2">
        <v>5.6848999999999998</v>
      </c>
      <c r="P87" s="2">
        <v>49.414899999999996</v>
      </c>
      <c r="R87">
        <v>3</v>
      </c>
      <c r="S87" s="2"/>
      <c r="T87" s="2"/>
      <c r="U87" s="2"/>
    </row>
    <row r="88" spans="1:21" hidden="1" x14ac:dyDescent="0.25">
      <c r="A88" t="s">
        <v>7981</v>
      </c>
      <c r="B88" t="s">
        <v>9013</v>
      </c>
      <c r="C88" t="s">
        <v>1</v>
      </c>
      <c r="D88" t="s">
        <v>0</v>
      </c>
      <c r="E88">
        <v>18490</v>
      </c>
      <c r="F88" t="s">
        <v>1394</v>
      </c>
      <c r="G88" t="s">
        <v>9091</v>
      </c>
      <c r="H88" s="2">
        <v>0</v>
      </c>
      <c r="I88" s="2">
        <v>0</v>
      </c>
      <c r="J88" s="2">
        <v>0</v>
      </c>
      <c r="K88" s="2">
        <v>55.61</v>
      </c>
      <c r="L88" s="2">
        <v>0</v>
      </c>
      <c r="M88" s="2">
        <v>0</v>
      </c>
      <c r="N88" s="2">
        <v>0</v>
      </c>
      <c r="O88" s="2">
        <v>7.2293000000000003</v>
      </c>
      <c r="P88" s="2">
        <v>62.839300000000001</v>
      </c>
      <c r="R88">
        <v>3</v>
      </c>
      <c r="S88" s="2"/>
      <c r="T88" s="2"/>
      <c r="U88" s="2"/>
    </row>
    <row r="89" spans="1:21" hidden="1" x14ac:dyDescent="0.25">
      <c r="A89" t="s">
        <v>7981</v>
      </c>
      <c r="B89" t="s">
        <v>9090</v>
      </c>
      <c r="C89" t="s">
        <v>1</v>
      </c>
      <c r="D89" t="s">
        <v>0</v>
      </c>
      <c r="E89">
        <v>551525</v>
      </c>
      <c r="F89" t="s">
        <v>1340</v>
      </c>
      <c r="G89" t="s">
        <v>9062</v>
      </c>
      <c r="H89" s="2">
        <v>0</v>
      </c>
      <c r="I89" s="2">
        <v>0</v>
      </c>
      <c r="J89" s="2">
        <v>0</v>
      </c>
      <c r="K89" s="2">
        <v>29.14</v>
      </c>
      <c r="L89" s="2">
        <v>0</v>
      </c>
      <c r="M89" s="2">
        <v>0</v>
      </c>
      <c r="N89" s="2">
        <v>0</v>
      </c>
      <c r="O89" s="2">
        <v>3.7882000000000002</v>
      </c>
      <c r="P89" s="2">
        <v>32.928200000000004</v>
      </c>
      <c r="R89">
        <v>3</v>
      </c>
      <c r="S89" s="2"/>
      <c r="T89" s="2"/>
      <c r="U89" s="2"/>
    </row>
    <row r="90" spans="1:21" hidden="1" x14ac:dyDescent="0.25">
      <c r="A90" t="s">
        <v>7981</v>
      </c>
      <c r="B90" t="s">
        <v>9092</v>
      </c>
      <c r="C90" t="s">
        <v>1</v>
      </c>
      <c r="D90" t="s">
        <v>0</v>
      </c>
      <c r="E90">
        <v>62853</v>
      </c>
      <c r="F90" t="s">
        <v>1449</v>
      </c>
      <c r="G90" t="s">
        <v>1450</v>
      </c>
      <c r="H90" s="2">
        <v>1.18</v>
      </c>
      <c r="I90" s="2">
        <v>0</v>
      </c>
      <c r="J90" s="2">
        <v>0</v>
      </c>
      <c r="K90" s="2">
        <v>20.73</v>
      </c>
      <c r="L90" s="2">
        <v>0</v>
      </c>
      <c r="M90" s="2">
        <v>0</v>
      </c>
      <c r="N90" s="2">
        <v>0</v>
      </c>
      <c r="O90" s="2">
        <v>2.6949000000000001</v>
      </c>
      <c r="P90" s="2">
        <v>24.604900000000001</v>
      </c>
      <c r="R90">
        <v>3</v>
      </c>
      <c r="S90" s="2"/>
      <c r="T90" s="2"/>
      <c r="U90" s="2"/>
    </row>
    <row r="91" spans="1:21" hidden="1" x14ac:dyDescent="0.25">
      <c r="A91" t="s">
        <v>7981</v>
      </c>
      <c r="B91" t="s">
        <v>9093</v>
      </c>
      <c r="C91" t="s">
        <v>1</v>
      </c>
      <c r="D91" t="s">
        <v>0</v>
      </c>
      <c r="E91">
        <v>19642</v>
      </c>
      <c r="F91" t="s">
        <v>1324</v>
      </c>
      <c r="G91" t="s">
        <v>9063</v>
      </c>
      <c r="H91" s="2">
        <v>1.53</v>
      </c>
      <c r="I91" s="2">
        <v>0</v>
      </c>
      <c r="J91" s="2">
        <v>0</v>
      </c>
      <c r="K91" s="2">
        <v>17.68</v>
      </c>
      <c r="L91" s="2">
        <v>0</v>
      </c>
      <c r="M91" s="2">
        <v>0</v>
      </c>
      <c r="N91" s="2">
        <v>0</v>
      </c>
      <c r="O91" s="2">
        <v>2.2984</v>
      </c>
      <c r="P91" s="2">
        <v>21.508400000000002</v>
      </c>
      <c r="R91">
        <v>3</v>
      </c>
      <c r="S91" s="2"/>
      <c r="T91" s="2"/>
      <c r="U91" s="2"/>
    </row>
    <row r="92" spans="1:21" hidden="1" x14ac:dyDescent="0.25">
      <c r="A92" t="s">
        <v>7981</v>
      </c>
      <c r="B92" t="s">
        <v>9073</v>
      </c>
      <c r="C92" t="s">
        <v>1</v>
      </c>
      <c r="D92" t="s">
        <v>0</v>
      </c>
      <c r="E92">
        <v>77251</v>
      </c>
      <c r="F92" t="s">
        <v>1459</v>
      </c>
      <c r="G92" t="s">
        <v>9094</v>
      </c>
      <c r="H92" s="2">
        <v>0.63</v>
      </c>
      <c r="I92" s="2">
        <v>0</v>
      </c>
      <c r="J92" s="2">
        <v>0</v>
      </c>
      <c r="K92" s="2">
        <v>8.2899999999999991</v>
      </c>
      <c r="L92" s="2">
        <v>0</v>
      </c>
      <c r="M92" s="2">
        <v>0</v>
      </c>
      <c r="N92" s="2">
        <v>0</v>
      </c>
      <c r="O92" s="2">
        <v>1.0776999999999999</v>
      </c>
      <c r="P92" s="2">
        <v>9.9977</v>
      </c>
      <c r="R92">
        <v>3</v>
      </c>
      <c r="S92" s="2"/>
      <c r="T92" s="2"/>
      <c r="U92" s="2"/>
    </row>
    <row r="93" spans="1:21" hidden="1" x14ac:dyDescent="0.25">
      <c r="A93" t="s">
        <v>7981</v>
      </c>
      <c r="B93" t="s">
        <v>9095</v>
      </c>
      <c r="C93" t="s">
        <v>1</v>
      </c>
      <c r="D93" t="s">
        <v>0</v>
      </c>
      <c r="E93">
        <v>4217</v>
      </c>
      <c r="F93" t="s">
        <v>9096</v>
      </c>
      <c r="G93" t="s">
        <v>9097</v>
      </c>
      <c r="H93" s="2">
        <v>0</v>
      </c>
      <c r="I93" s="2">
        <v>0</v>
      </c>
      <c r="J93" s="2">
        <v>0</v>
      </c>
      <c r="K93" s="2">
        <v>19.91</v>
      </c>
      <c r="L93" s="2">
        <v>0</v>
      </c>
      <c r="M93" s="2">
        <v>0</v>
      </c>
      <c r="N93" s="2">
        <v>0</v>
      </c>
      <c r="O93" s="2">
        <v>2.5883000000000003</v>
      </c>
      <c r="P93" s="2">
        <v>22.4983</v>
      </c>
      <c r="R93">
        <v>3</v>
      </c>
      <c r="S93" s="2"/>
      <c r="T93" s="2"/>
      <c r="U93" s="2"/>
    </row>
    <row r="94" spans="1:21" hidden="1" x14ac:dyDescent="0.25">
      <c r="A94" t="s">
        <v>7944</v>
      </c>
      <c r="B94" t="s">
        <v>9098</v>
      </c>
      <c r="C94" t="s">
        <v>1</v>
      </c>
      <c r="D94" t="s">
        <v>0</v>
      </c>
      <c r="E94">
        <v>618874</v>
      </c>
      <c r="F94" t="s">
        <v>1369</v>
      </c>
      <c r="G94" t="s">
        <v>9060</v>
      </c>
      <c r="H94" s="2">
        <v>1.3</v>
      </c>
      <c r="I94" s="2">
        <v>0</v>
      </c>
      <c r="J94" s="2">
        <v>0</v>
      </c>
      <c r="K94" s="2">
        <v>14.53</v>
      </c>
      <c r="L94" s="2">
        <v>0</v>
      </c>
      <c r="M94" s="2">
        <v>0</v>
      </c>
      <c r="N94" s="2">
        <v>0</v>
      </c>
      <c r="O94" s="2">
        <v>1.8889</v>
      </c>
      <c r="P94" s="2">
        <v>17.718900000000001</v>
      </c>
      <c r="R94">
        <v>3</v>
      </c>
      <c r="S94" s="2"/>
      <c r="T94" s="2"/>
      <c r="U94" s="2"/>
    </row>
    <row r="95" spans="1:21" hidden="1" x14ac:dyDescent="0.25">
      <c r="A95" t="s">
        <v>7944</v>
      </c>
      <c r="B95" t="s">
        <v>9099</v>
      </c>
      <c r="C95" t="s">
        <v>1</v>
      </c>
      <c r="D95" t="s">
        <v>0</v>
      </c>
      <c r="E95">
        <v>227026</v>
      </c>
      <c r="F95" t="s">
        <v>1324</v>
      </c>
      <c r="G95" t="s">
        <v>9063</v>
      </c>
      <c r="H95" s="2">
        <v>2.0299999999999998</v>
      </c>
      <c r="I95" s="2">
        <v>0</v>
      </c>
      <c r="J95" s="2">
        <v>0</v>
      </c>
      <c r="K95" s="2">
        <v>23.88</v>
      </c>
      <c r="L95" s="2">
        <v>0</v>
      </c>
      <c r="M95" s="2">
        <v>0</v>
      </c>
      <c r="N95" s="2">
        <v>0</v>
      </c>
      <c r="O95" s="2">
        <v>3.1044</v>
      </c>
      <c r="P95" s="2">
        <v>29.014400000000002</v>
      </c>
      <c r="R95">
        <v>3</v>
      </c>
      <c r="S95" s="2"/>
      <c r="T95" s="2"/>
      <c r="U95" s="2"/>
    </row>
    <row r="96" spans="1:21" hidden="1" x14ac:dyDescent="0.25">
      <c r="A96" t="s">
        <v>7944</v>
      </c>
      <c r="B96" t="s">
        <v>9100</v>
      </c>
      <c r="C96" t="s">
        <v>1</v>
      </c>
      <c r="D96" t="s">
        <v>0</v>
      </c>
      <c r="E96">
        <v>618581</v>
      </c>
      <c r="F96" t="s">
        <v>1369</v>
      </c>
      <c r="G96" t="s">
        <v>9060</v>
      </c>
      <c r="H96" s="2">
        <v>2.2000000000000002</v>
      </c>
      <c r="I96" s="2">
        <v>0</v>
      </c>
      <c r="J96" s="2">
        <v>0</v>
      </c>
      <c r="K96" s="2">
        <v>27.08</v>
      </c>
      <c r="L96" s="2">
        <v>0</v>
      </c>
      <c r="M96" s="2">
        <v>0</v>
      </c>
      <c r="N96" s="2">
        <v>0</v>
      </c>
      <c r="O96" s="2">
        <v>3.5204</v>
      </c>
      <c r="P96" s="2">
        <v>32.800399999999996</v>
      </c>
      <c r="R96">
        <v>3</v>
      </c>
      <c r="S96" s="2"/>
      <c r="T96" s="2"/>
      <c r="U96" s="2"/>
    </row>
    <row r="97" spans="1:21" hidden="1" x14ac:dyDescent="0.25">
      <c r="A97" t="s">
        <v>7944</v>
      </c>
      <c r="B97" t="s">
        <v>9101</v>
      </c>
      <c r="C97" t="s">
        <v>1</v>
      </c>
      <c r="D97" t="s">
        <v>0</v>
      </c>
      <c r="E97">
        <v>324530</v>
      </c>
      <c r="F97" t="s">
        <v>1340</v>
      </c>
      <c r="G97" t="s">
        <v>9062</v>
      </c>
      <c r="H97" s="2">
        <v>0</v>
      </c>
      <c r="I97" s="2">
        <v>0</v>
      </c>
      <c r="J97" s="2">
        <v>0</v>
      </c>
      <c r="K97" s="2">
        <v>67.489999999999995</v>
      </c>
      <c r="L97" s="2">
        <v>0</v>
      </c>
      <c r="M97" s="2">
        <v>0</v>
      </c>
      <c r="N97" s="2">
        <v>0</v>
      </c>
      <c r="O97" s="2">
        <v>8.7736999999999998</v>
      </c>
      <c r="P97" s="2">
        <v>76.2637</v>
      </c>
      <c r="R97">
        <v>3</v>
      </c>
      <c r="S97" s="2"/>
      <c r="T97" s="2"/>
      <c r="U97" s="2"/>
    </row>
    <row r="98" spans="1:21" hidden="1" x14ac:dyDescent="0.25">
      <c r="A98" t="s">
        <v>7944</v>
      </c>
      <c r="B98" t="s">
        <v>9102</v>
      </c>
      <c r="C98" t="s">
        <v>1</v>
      </c>
      <c r="D98" t="s">
        <v>0</v>
      </c>
      <c r="E98">
        <v>73133</v>
      </c>
      <c r="F98" t="s">
        <v>1459</v>
      </c>
      <c r="G98" t="s">
        <v>9094</v>
      </c>
      <c r="H98" s="2">
        <v>0.81</v>
      </c>
      <c r="I98" s="2">
        <v>0</v>
      </c>
      <c r="J98" s="2">
        <v>0</v>
      </c>
      <c r="K98" s="2">
        <v>10.35</v>
      </c>
      <c r="L98" s="2">
        <v>0</v>
      </c>
      <c r="M98" s="2">
        <v>0</v>
      </c>
      <c r="N98" s="2">
        <v>0</v>
      </c>
      <c r="O98" s="2">
        <v>1.3454999999999999</v>
      </c>
      <c r="P98" s="2">
        <v>12.5055</v>
      </c>
      <c r="R98">
        <v>3</v>
      </c>
      <c r="S98" s="2"/>
      <c r="T98" s="2"/>
      <c r="U98" s="2"/>
    </row>
    <row r="99" spans="1:21" hidden="1" x14ac:dyDescent="0.25">
      <c r="A99" t="s">
        <v>7944</v>
      </c>
      <c r="B99" t="s">
        <v>9103</v>
      </c>
      <c r="C99" t="s">
        <v>1</v>
      </c>
      <c r="D99" t="s">
        <v>0</v>
      </c>
      <c r="E99">
        <v>7494</v>
      </c>
      <c r="F99" t="s">
        <v>2493</v>
      </c>
      <c r="G99" t="s">
        <v>9064</v>
      </c>
      <c r="H99" s="2">
        <v>0.77</v>
      </c>
      <c r="I99" s="2">
        <v>0</v>
      </c>
      <c r="J99" s="2">
        <v>0</v>
      </c>
      <c r="K99" s="2">
        <v>8.18</v>
      </c>
      <c r="L99" s="2">
        <v>0</v>
      </c>
      <c r="M99" s="2">
        <v>0</v>
      </c>
      <c r="N99" s="2">
        <v>0</v>
      </c>
      <c r="O99" s="2">
        <v>1.0633999999999999</v>
      </c>
      <c r="P99" s="2">
        <v>10.013399999999999</v>
      </c>
      <c r="R99">
        <v>3</v>
      </c>
      <c r="S99" s="2"/>
      <c r="T99" s="2"/>
      <c r="U99" s="2"/>
    </row>
    <row r="100" spans="1:21" hidden="1" x14ac:dyDescent="0.25">
      <c r="A100" t="s">
        <v>7944</v>
      </c>
      <c r="B100" t="s">
        <v>9104</v>
      </c>
      <c r="C100" t="s">
        <v>1</v>
      </c>
      <c r="D100" t="s">
        <v>0</v>
      </c>
      <c r="E100">
        <v>1019</v>
      </c>
      <c r="F100" t="s">
        <v>9088</v>
      </c>
      <c r="G100" t="s">
        <v>9089</v>
      </c>
      <c r="H100" s="2">
        <v>0</v>
      </c>
      <c r="I100" s="2">
        <v>0</v>
      </c>
      <c r="J100" s="2">
        <v>0</v>
      </c>
      <c r="K100" s="2">
        <v>27.32</v>
      </c>
      <c r="L100" s="2">
        <v>0</v>
      </c>
      <c r="M100" s="2">
        <v>0</v>
      </c>
      <c r="N100" s="2">
        <v>0</v>
      </c>
      <c r="O100" s="2">
        <v>3.5516000000000001</v>
      </c>
      <c r="P100" s="2">
        <v>30.871600000000001</v>
      </c>
      <c r="R100">
        <v>3</v>
      </c>
      <c r="S100" s="2"/>
      <c r="T100" s="2"/>
      <c r="U100" s="2"/>
    </row>
    <row r="101" spans="1:21" ht="15.75" hidden="1" thickBot="1" x14ac:dyDescent="0.3">
      <c r="T101" s="2"/>
      <c r="U101" s="2"/>
    </row>
    <row r="102" spans="1:21" ht="15.75" thickBot="1" x14ac:dyDescent="0.3">
      <c r="A102" s="132" t="s">
        <v>71</v>
      </c>
      <c r="B102" s="133"/>
      <c r="C102" s="133"/>
      <c r="D102" s="133"/>
      <c r="E102" s="133"/>
      <c r="F102" s="133"/>
      <c r="G102" s="134"/>
      <c r="H102" s="3">
        <f>+SUBTOTAL(9,Tabla1[C. EXENTAS])</f>
        <v>11.11</v>
      </c>
      <c r="I102" s="3">
        <f>+SUBTOTAL(9,Tabla1[I. EXENTAS])</f>
        <v>0</v>
      </c>
      <c r="J102" s="3">
        <f>+SUBTOTAL(9,Tabla1[IMPOR EX])</f>
        <v>0</v>
      </c>
      <c r="K102" s="3">
        <f>+SUBTOTAL(9,Tabla1[C. GRAVADA])</f>
        <v>195.04000000000002</v>
      </c>
      <c r="L102" s="3">
        <f>+SUBTOTAL(9,Tabla1[INTER GRAVA])</f>
        <v>0</v>
      </c>
      <c r="M102" s="3">
        <f>+SUBTOTAL(9,Tabla1[IMPOR BIENES])</f>
        <v>0</v>
      </c>
      <c r="N102" s="3">
        <f>+SUBTOTAL(9,Tabla1[IMPOR SERV])</f>
        <v>0</v>
      </c>
      <c r="O102" s="3">
        <f>+SUBTOTAL(9,Tabla1[IVA])</f>
        <v>25.355200000000004</v>
      </c>
      <c r="P102" s="3">
        <f>+SUBTOTAL(9,Tabla1[TOTAL C.])</f>
        <v>231.50520000000003</v>
      </c>
      <c r="Q102" s="3"/>
      <c r="R102" s="3">
        <f>+SUBTOTAL(9,Tabla1[ANEXO 3])</f>
        <v>0</v>
      </c>
      <c r="S102" s="3"/>
      <c r="T102" s="3">
        <f>+SUBTOTAL(9,Tabla1[PERCEPCIONES])</f>
        <v>0</v>
      </c>
      <c r="U102" s="2"/>
    </row>
    <row r="103" spans="1:21" x14ac:dyDescent="0.25">
      <c r="U103" s="2"/>
    </row>
    <row r="104" spans="1:21" x14ac:dyDescent="0.25">
      <c r="U104" s="2"/>
    </row>
    <row r="105" spans="1:21" x14ac:dyDescent="0.25">
      <c r="U105" s="2"/>
    </row>
    <row r="106" spans="1:21" x14ac:dyDescent="0.25">
      <c r="U106" s="2"/>
    </row>
    <row r="107" spans="1:21" x14ac:dyDescent="0.25">
      <c r="U107" s="2"/>
    </row>
    <row r="108" spans="1:21" x14ac:dyDescent="0.25">
      <c r="U108" s="2"/>
    </row>
    <row r="109" spans="1:21" x14ac:dyDescent="0.25">
      <c r="U109" s="2"/>
    </row>
    <row r="110" spans="1:21" x14ac:dyDescent="0.25">
      <c r="U110" s="2"/>
    </row>
    <row r="111" spans="1:21" x14ac:dyDescent="0.25">
      <c r="U111" s="2"/>
    </row>
    <row r="112" spans="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1063" spans="1:20" s="42" customFormat="1" x14ac:dyDescent="0.25">
      <c r="A1063"/>
      <c r="B1063"/>
      <c r="C1063"/>
      <c r="D1063"/>
      <c r="E1063"/>
      <c r="F1063"/>
      <c r="G1063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/>
      <c r="S1063"/>
      <c r="T1063"/>
    </row>
  </sheetData>
  <dataConsolidate/>
  <mergeCells count="1">
    <mergeCell ref="A102:G102"/>
  </mergeCells>
  <phoneticPr fontId="8" type="noConversion"/>
  <conditionalFormatting sqref="E101:E1048576 E1:E8 E10:E41">
    <cfRule type="duplicateValues" dxfId="95" priority="25"/>
    <cfRule type="duplicateValues" dxfId="94" priority="26"/>
  </conditionalFormatting>
  <conditionalFormatting sqref="E64:E100">
    <cfRule type="duplicateValues" dxfId="93" priority="3"/>
    <cfRule type="duplicateValues" dxfId="92" priority="4"/>
  </conditionalFormatting>
  <conditionalFormatting sqref="E9">
    <cfRule type="duplicateValues" dxfId="91" priority="1"/>
    <cfRule type="duplicateValues" dxfId="90" priority="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9025</v>
      </c>
      <c r="F2" s="2"/>
      <c r="XFD2" t="s">
        <v>8491</v>
      </c>
    </row>
    <row r="3" spans="1:9 16384:16384" x14ac:dyDescent="0.25">
      <c r="B3" s="23" t="s">
        <v>2</v>
      </c>
      <c r="D3" s="47">
        <v>45274</v>
      </c>
      <c r="F3" s="40"/>
      <c r="XFD3" t="s">
        <v>8486</v>
      </c>
    </row>
    <row r="4" spans="1:9 16384:16384" hidden="1" x14ac:dyDescent="0.25">
      <c r="B4" s="23" t="s">
        <v>3</v>
      </c>
      <c r="D4" s="73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3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4" t="s">
        <v>9026</v>
      </c>
      <c r="F6" s="2"/>
      <c r="XFD6" t="s">
        <v>8490</v>
      </c>
    </row>
    <row r="7" spans="1:9 16384:16384" hidden="1" x14ac:dyDescent="0.25">
      <c r="B7" s="23" t="s">
        <v>27</v>
      </c>
      <c r="D7" s="74" t="s">
        <v>9027</v>
      </c>
      <c r="F7" s="2"/>
      <c r="XFD7" t="s">
        <v>8489</v>
      </c>
    </row>
    <row r="8" spans="1:9 16384:16384" ht="16.5" customHeight="1" x14ac:dyDescent="0.25">
      <c r="B8" s="23" t="s">
        <v>26</v>
      </c>
      <c r="D8" s="107"/>
      <c r="F8" s="33"/>
      <c r="XFD8" t="s">
        <v>9020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9021</v>
      </c>
    </row>
    <row r="10" spans="1:9 16384:16384" ht="16.5" customHeight="1" x14ac:dyDescent="0.25">
      <c r="B10" s="23" t="s">
        <v>24</v>
      </c>
      <c r="D10" s="118" t="s">
        <v>3534</v>
      </c>
      <c r="F10" s="39"/>
      <c r="XFD10" t="s">
        <v>9022</v>
      </c>
    </row>
    <row r="11" spans="1:9 16384:16384" ht="16.5" customHeight="1" x14ac:dyDescent="0.25">
      <c r="B11" s="24" t="s">
        <v>72</v>
      </c>
      <c r="D11" s="103" t="str">
        <f>IFERROR(IF(D10&lt;&gt;"",VLOOKUP(D10,Tabla4[#All],2,0),IF(D19&lt;&gt;0,VLOOKUP(D19,Tabla4[#All],2,0),0)),"")</f>
        <v>UNION DE EXPORTADORES, S.A. DE C.V.</v>
      </c>
      <c r="F11" s="32"/>
      <c r="H11" s="1"/>
      <c r="I11" s="1"/>
      <c r="XFD11" t="s">
        <v>9023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9025</v>
      </c>
    </row>
    <row r="14" spans="1:9 16384:16384" x14ac:dyDescent="0.25">
      <c r="B14" s="23" t="s">
        <v>23</v>
      </c>
      <c r="D14" s="111">
        <v>0</v>
      </c>
      <c r="F14" s="32"/>
    </row>
    <row r="15" spans="1:9 16384:16384" x14ac:dyDescent="0.25">
      <c r="B15" s="23" t="s">
        <v>22</v>
      </c>
      <c r="D15" s="112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3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6"/>
  <sheetViews>
    <sheetView topLeftCell="F1" zoomScale="85" zoomScaleNormal="85" workbookViewId="0">
      <selection activeCell="B3" sqref="B3:S5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9025</v>
      </c>
      <c r="B3" s="40">
        <v>45289</v>
      </c>
      <c r="C3" s="2" t="s">
        <v>1</v>
      </c>
      <c r="D3" s="2" t="s">
        <v>0</v>
      </c>
      <c r="E3" s="2" t="s">
        <v>9026</v>
      </c>
      <c r="F3" s="2" t="s">
        <v>9027</v>
      </c>
      <c r="G3" s="33">
        <v>17</v>
      </c>
      <c r="H3" s="38">
        <v>17</v>
      </c>
      <c r="I3" s="39" t="s">
        <v>3534</v>
      </c>
      <c r="J3" s="32" t="s">
        <v>3535</v>
      </c>
      <c r="K3" s="2">
        <v>0</v>
      </c>
      <c r="L3" s="2">
        <v>0</v>
      </c>
      <c r="M3" s="32">
        <v>2432</v>
      </c>
      <c r="N3" s="2">
        <v>316.16000000000003</v>
      </c>
      <c r="O3" s="2">
        <v>0</v>
      </c>
      <c r="P3" s="2">
        <v>0</v>
      </c>
      <c r="Q3" s="32">
        <v>2748.16</v>
      </c>
      <c r="S3" s="2" t="s">
        <v>1</v>
      </c>
    </row>
    <row r="4" spans="1:19" x14ac:dyDescent="0.25">
      <c r="A4" s="2" t="s">
        <v>9025</v>
      </c>
      <c r="B4" s="40">
        <v>45274</v>
      </c>
      <c r="C4" s="2" t="s">
        <v>1</v>
      </c>
      <c r="D4" s="2" t="s">
        <v>0</v>
      </c>
      <c r="E4" s="2" t="s">
        <v>9026</v>
      </c>
      <c r="F4" s="2" t="s">
        <v>9027</v>
      </c>
      <c r="G4" s="33">
        <v>16</v>
      </c>
      <c r="H4" s="38">
        <v>16</v>
      </c>
      <c r="I4" s="39" t="s">
        <v>3534</v>
      </c>
      <c r="J4" s="32" t="s">
        <v>3535</v>
      </c>
      <c r="K4" s="2">
        <v>0</v>
      </c>
      <c r="L4" s="2">
        <v>0</v>
      </c>
      <c r="M4" s="32">
        <v>2313.36</v>
      </c>
      <c r="N4" s="2">
        <v>300.73680000000002</v>
      </c>
      <c r="O4" s="2">
        <v>0</v>
      </c>
      <c r="P4" s="2">
        <v>0</v>
      </c>
      <c r="Q4" s="32">
        <v>2614.0968000000003</v>
      </c>
      <c r="S4" s="2" t="s">
        <v>1</v>
      </c>
    </row>
    <row r="5" spans="1:19" ht="15.75" thickBot="1" x14ac:dyDescent="0.3">
      <c r="A5" s="2" t="s">
        <v>9025</v>
      </c>
      <c r="B5" s="40">
        <v>45267</v>
      </c>
      <c r="C5" s="2" t="s">
        <v>1</v>
      </c>
      <c r="D5" s="2" t="s">
        <v>0</v>
      </c>
      <c r="E5" s="2" t="s">
        <v>9026</v>
      </c>
      <c r="F5" s="2" t="s">
        <v>9027</v>
      </c>
      <c r="G5" s="33">
        <v>15</v>
      </c>
      <c r="H5" s="38">
        <v>15</v>
      </c>
      <c r="I5" s="39" t="s">
        <v>3534</v>
      </c>
      <c r="J5" s="32" t="s">
        <v>3535</v>
      </c>
      <c r="K5" s="2">
        <v>0</v>
      </c>
      <c r="L5" s="2">
        <v>0</v>
      </c>
      <c r="M5" s="32">
        <v>1732.8</v>
      </c>
      <c r="N5" s="2">
        <v>225.26400000000001</v>
      </c>
      <c r="O5" s="2">
        <v>0</v>
      </c>
      <c r="P5" s="2">
        <v>0</v>
      </c>
      <c r="Q5" s="32">
        <v>1958.0639999999999</v>
      </c>
      <c r="S5" s="2" t="s">
        <v>1</v>
      </c>
    </row>
    <row r="6" spans="1:19" hidden="1" x14ac:dyDescent="0.25">
      <c r="A6" s="2" t="s">
        <v>9024</v>
      </c>
      <c r="B6" s="40">
        <v>45252</v>
      </c>
      <c r="C6" s="2" t="s">
        <v>1</v>
      </c>
      <c r="D6" s="2" t="s">
        <v>0</v>
      </c>
      <c r="E6" s="2" t="s">
        <v>9026</v>
      </c>
      <c r="F6" s="2" t="s">
        <v>9027</v>
      </c>
      <c r="G6" s="33">
        <v>14</v>
      </c>
      <c r="H6" s="38">
        <v>14</v>
      </c>
      <c r="I6" s="39" t="s">
        <v>3534</v>
      </c>
      <c r="J6" s="32" t="s">
        <v>3535</v>
      </c>
      <c r="K6" s="2">
        <v>0</v>
      </c>
      <c r="L6" s="2">
        <v>0</v>
      </c>
      <c r="M6" s="32">
        <v>839.16</v>
      </c>
      <c r="N6" s="2">
        <v>109.0908</v>
      </c>
      <c r="O6" s="2">
        <v>0</v>
      </c>
      <c r="P6" s="2">
        <v>0</v>
      </c>
      <c r="Q6" s="32">
        <v>948.25080000000003</v>
      </c>
      <c r="S6" s="2" t="s">
        <v>1</v>
      </c>
    </row>
    <row r="7" spans="1:19" hidden="1" x14ac:dyDescent="0.25">
      <c r="A7" t="s">
        <v>8322</v>
      </c>
      <c r="B7" t="s">
        <v>9105</v>
      </c>
      <c r="C7" t="s">
        <v>1</v>
      </c>
      <c r="D7" t="s">
        <v>0</v>
      </c>
      <c r="E7" t="s">
        <v>9106</v>
      </c>
      <c r="F7" t="s">
        <v>9107</v>
      </c>
      <c r="G7">
        <v>12</v>
      </c>
      <c r="H7">
        <v>12</v>
      </c>
      <c r="I7" t="s">
        <v>3534</v>
      </c>
      <c r="J7" t="s">
        <v>9108</v>
      </c>
      <c r="K7">
        <v>0</v>
      </c>
      <c r="L7">
        <v>0</v>
      </c>
      <c r="M7">
        <v>1487.5</v>
      </c>
      <c r="N7">
        <v>193.375</v>
      </c>
      <c r="O7">
        <v>0</v>
      </c>
      <c r="P7">
        <v>0</v>
      </c>
      <c r="Q7">
        <v>1680.875</v>
      </c>
      <c r="R7"/>
      <c r="S7" t="s">
        <v>1</v>
      </c>
    </row>
    <row r="8" spans="1:19" hidden="1" x14ac:dyDescent="0.25">
      <c r="A8" t="s">
        <v>8322</v>
      </c>
      <c r="B8" t="s">
        <v>9105</v>
      </c>
      <c r="C8" t="s">
        <v>1</v>
      </c>
      <c r="D8" t="s">
        <v>0</v>
      </c>
      <c r="E8" t="s">
        <v>9106</v>
      </c>
      <c r="F8" t="s">
        <v>9107</v>
      </c>
      <c r="G8">
        <v>13</v>
      </c>
      <c r="H8">
        <v>13</v>
      </c>
      <c r="I8" t="s">
        <v>3534</v>
      </c>
      <c r="J8" t="s">
        <v>9108</v>
      </c>
      <c r="K8">
        <v>0</v>
      </c>
      <c r="L8">
        <v>0</v>
      </c>
      <c r="M8">
        <v>429.59</v>
      </c>
      <c r="N8">
        <v>55.846699999999998</v>
      </c>
      <c r="O8">
        <v>0</v>
      </c>
      <c r="P8">
        <v>0</v>
      </c>
      <c r="Q8">
        <v>485.43669999999997</v>
      </c>
      <c r="R8" t="s">
        <v>7868</v>
      </c>
      <c r="S8" t="s">
        <v>1</v>
      </c>
    </row>
    <row r="9" spans="1:19" hidden="1" x14ac:dyDescent="0.25">
      <c r="A9" t="s">
        <v>8265</v>
      </c>
      <c r="B9" t="s">
        <v>9109</v>
      </c>
      <c r="C9" t="s">
        <v>1</v>
      </c>
      <c r="D9" t="s">
        <v>0</v>
      </c>
      <c r="E9" t="s">
        <v>9106</v>
      </c>
      <c r="F9" t="s">
        <v>9107</v>
      </c>
      <c r="G9">
        <v>11</v>
      </c>
      <c r="H9">
        <v>11</v>
      </c>
      <c r="I9" t="s">
        <v>3534</v>
      </c>
      <c r="J9" t="s">
        <v>9108</v>
      </c>
      <c r="K9" s="2">
        <v>0</v>
      </c>
      <c r="L9" s="2">
        <v>0</v>
      </c>
      <c r="M9" s="2">
        <v>2560</v>
      </c>
      <c r="N9" s="2">
        <v>332.8</v>
      </c>
      <c r="O9" s="2">
        <v>0</v>
      </c>
      <c r="P9" s="2">
        <v>0</v>
      </c>
      <c r="Q9" s="2">
        <v>2892.8</v>
      </c>
      <c r="S9" t="s">
        <v>1</v>
      </c>
    </row>
    <row r="10" spans="1:19" hidden="1" x14ac:dyDescent="0.25">
      <c r="A10" t="s">
        <v>7944</v>
      </c>
      <c r="B10" t="s">
        <v>9110</v>
      </c>
      <c r="C10" t="s">
        <v>1</v>
      </c>
      <c r="D10" t="s">
        <v>0</v>
      </c>
      <c r="E10" t="s">
        <v>9106</v>
      </c>
      <c r="F10" t="s">
        <v>9107</v>
      </c>
      <c r="G10">
        <v>10</v>
      </c>
      <c r="H10">
        <v>10</v>
      </c>
      <c r="I10" t="s">
        <v>3534</v>
      </c>
      <c r="J10" t="s">
        <v>9108</v>
      </c>
      <c r="K10" s="2">
        <v>0</v>
      </c>
      <c r="L10" s="2">
        <v>0</v>
      </c>
      <c r="M10" s="2">
        <v>1455</v>
      </c>
      <c r="N10" s="2">
        <v>189.15</v>
      </c>
      <c r="O10" s="2">
        <v>0</v>
      </c>
      <c r="P10" s="2">
        <v>0</v>
      </c>
      <c r="Q10" s="2">
        <v>1644.15</v>
      </c>
      <c r="S10" t="s">
        <v>1</v>
      </c>
    </row>
    <row r="11" spans="1:19" ht="15.75" hidden="1" thickBot="1" x14ac:dyDescent="0.3">
      <c r="R11" s="15"/>
      <c r="S11" s="1"/>
    </row>
    <row r="12" spans="1:19" ht="15.75" thickBot="1" x14ac:dyDescent="0.3">
      <c r="A12" s="133"/>
      <c r="B12" s="133"/>
      <c r="C12" s="133"/>
      <c r="D12" s="133"/>
      <c r="E12" s="133"/>
      <c r="F12" s="133"/>
      <c r="G12" s="133"/>
      <c r="H12" s="133"/>
      <c r="I12" s="133"/>
      <c r="J12" s="134"/>
      <c r="K12" s="4">
        <f>+SUBTOTAL(9,Tabla2[VENTA EXENTA])</f>
        <v>0</v>
      </c>
      <c r="L12" s="4">
        <f>+SUBTOTAL(9,Tabla2[VENTA NO SUJETA])</f>
        <v>0</v>
      </c>
      <c r="M12" s="3">
        <f>+SUBTOTAL(9,Tabla2[V. GRAVADA])</f>
        <v>6478.1600000000008</v>
      </c>
      <c r="N12" s="4">
        <f>+SUBTOTAL(9,Tabla2[D.FISCAL])</f>
        <v>842.16079999999999</v>
      </c>
      <c r="O12" s="4">
        <f>+SUBTOTAL(9,Tabla2[V CTA DE 3])</f>
        <v>0</v>
      </c>
      <c r="P12" s="4">
        <f>+SUBTOTAL(9,Tabla2[D. FISCAL A 3])</f>
        <v>0</v>
      </c>
      <c r="Q12" s="4">
        <f>+SUBTOTAL(9,Tabla2[VENTA TOTAL])</f>
        <v>7320.3207999999995</v>
      </c>
      <c r="R12" s="31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12:J12"/>
  </mergeCells>
  <phoneticPr fontId="8" type="noConversion"/>
  <conditionalFormatting sqref="G1:G1048576">
    <cfRule type="duplicateValues" dxfId="87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7944</v>
      </c>
      <c r="XFD2" t="s">
        <v>7944</v>
      </c>
    </row>
    <row r="3" spans="2:4 16384:16384" x14ac:dyDescent="0.25">
      <c r="B3" s="67" t="s">
        <v>2</v>
      </c>
      <c r="D3" s="7" t="s">
        <v>9013</v>
      </c>
      <c r="XFD3" t="s">
        <v>7981</v>
      </c>
    </row>
    <row r="4" spans="2:4 16384:16384" hidden="1" x14ac:dyDescent="0.25">
      <c r="B4" s="67" t="s">
        <v>3</v>
      </c>
      <c r="D4" s="73" t="s">
        <v>1</v>
      </c>
      <c r="XFD4" t="s">
        <v>8153</v>
      </c>
    </row>
    <row r="5" spans="2:4 16384:16384" ht="14.25" hidden="1" customHeight="1" x14ac:dyDescent="0.25">
      <c r="B5" s="68" t="s">
        <v>4</v>
      </c>
      <c r="D5" s="73" t="s">
        <v>7706</v>
      </c>
      <c r="XFD5" t="s">
        <v>8265</v>
      </c>
    </row>
    <row r="6" spans="2:4 16384:16384" ht="14.25" hidden="1" customHeight="1" x14ac:dyDescent="0.25">
      <c r="B6" s="69" t="s">
        <v>69</v>
      </c>
      <c r="D6" s="74" t="s">
        <v>8136</v>
      </c>
      <c r="XFD6" t="s">
        <v>8322</v>
      </c>
    </row>
    <row r="7" spans="2:4 16384:16384" ht="14.25" hidden="1" customHeight="1" x14ac:dyDescent="0.25">
      <c r="B7" s="69" t="s">
        <v>68</v>
      </c>
      <c r="D7" s="74" t="s">
        <v>8137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70">
        <v>0</v>
      </c>
      <c r="XFD16" t="s">
        <v>8153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6"/>
  <sheetViews>
    <sheetView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ht="15.75" thickBot="1" x14ac:dyDescent="0.3"/>
    <row r="4" spans="1:22" ht="15.75" thickBot="1" x14ac:dyDescent="0.3">
      <c r="A4" s="132" t="s">
        <v>76</v>
      </c>
      <c r="B4" s="133"/>
      <c r="C4" s="133"/>
      <c r="D4" s="133"/>
      <c r="E4" s="133"/>
      <c r="F4" s="133"/>
      <c r="G4" s="133"/>
      <c r="H4" s="133"/>
      <c r="I4" s="133"/>
      <c r="J4" s="133"/>
      <c r="K4" s="134"/>
      <c r="L4" s="4">
        <f>+SUBTOTAL(9,Tabla3[V EXENTA])</f>
        <v>0</v>
      </c>
      <c r="M4" s="4">
        <f>+SUBTOTAL(9,Tabla3[VENTAS NO])</f>
        <v>0</v>
      </c>
      <c r="N4" s="4">
        <f>+SUBTOTAL(9,Tabla3[V NO SUJETAS])</f>
        <v>0</v>
      </c>
      <c r="O4" s="4">
        <f>+SUBTOTAL(9,Tabla3[V GRAVADAS])</f>
        <v>0</v>
      </c>
      <c r="P4" s="4">
        <f>+SUBTOTAL(9,Tabla3[EX IN CA])</f>
        <v>0</v>
      </c>
      <c r="Q4" s="4">
        <f>+SUBTOTAL(9,Tabla3[EX OUT CA])</f>
        <v>0</v>
      </c>
      <c r="R4" s="4">
        <f>+SUBTOTAL(9,Tabla3[EX SERVICE])</f>
        <v>0</v>
      </c>
      <c r="S4" s="4">
        <f>+SUBTOTAL(9,Tabla3[V ZONA FRAN])</f>
        <v>0</v>
      </c>
      <c r="T4" s="4">
        <f>+SUBTOTAL(9,Tabla3[V CTA A 3ERO])</f>
        <v>0</v>
      </c>
      <c r="U4" s="4">
        <f>+SUBTOTAL(9,Tabla3[TOTAL VENTA])</f>
        <v>0</v>
      </c>
    </row>
    <row r="5" spans="1:22" x14ac:dyDescent="0.25">
      <c r="O5" s="2">
        <f>O4/1.13</f>
        <v>0</v>
      </c>
    </row>
    <row r="6" spans="1:22" x14ac:dyDescent="0.25">
      <c r="O6" s="2">
        <f>O5*0.13</f>
        <v>0</v>
      </c>
    </row>
  </sheetData>
  <mergeCells count="1">
    <mergeCell ref="A4:K4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8329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3534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9304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80"/>
  <sheetViews>
    <sheetView showGridLines="0" workbookViewId="0">
      <selection activeCell="C2" sqref="C2:I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8329</v>
      </c>
      <c r="B2"/>
      <c r="C2" t="s">
        <v>3534</v>
      </c>
      <c r="D2" s="13">
        <v>45289</v>
      </c>
      <c r="E2" t="s">
        <v>8264</v>
      </c>
      <c r="F2" t="s">
        <v>9304</v>
      </c>
      <c r="G2" t="s">
        <v>9322</v>
      </c>
      <c r="H2" s="2">
        <v>2432</v>
      </c>
      <c r="I2" s="2">
        <v>24.32</v>
      </c>
      <c r="J2">
        <v>7</v>
      </c>
    </row>
    <row r="3" spans="1:10" s="18" customFormat="1" x14ac:dyDescent="0.25">
      <c r="A3" t="s">
        <v>8329</v>
      </c>
      <c r="B3"/>
      <c r="C3" t="s">
        <v>3534</v>
      </c>
      <c r="D3" s="13">
        <v>45274</v>
      </c>
      <c r="E3" t="s">
        <v>8264</v>
      </c>
      <c r="F3" t="s">
        <v>9304</v>
      </c>
      <c r="G3" t="s">
        <v>9321</v>
      </c>
      <c r="H3" s="2">
        <v>2313.36</v>
      </c>
      <c r="I3" s="2">
        <v>23.133600000000001</v>
      </c>
      <c r="J3">
        <v>7</v>
      </c>
    </row>
    <row r="4" spans="1:10" s="18" customFormat="1" x14ac:dyDescent="0.25">
      <c r="A4" t="s">
        <v>8329</v>
      </c>
      <c r="B4"/>
      <c r="C4" t="s">
        <v>3534</v>
      </c>
      <c r="D4" s="13">
        <v>45267</v>
      </c>
      <c r="E4" t="s">
        <v>8264</v>
      </c>
      <c r="F4" t="s">
        <v>9304</v>
      </c>
      <c r="G4" t="s">
        <v>9320</v>
      </c>
      <c r="H4" s="2">
        <v>1732.8</v>
      </c>
      <c r="I4" s="2">
        <v>17.327999999999999</v>
      </c>
      <c r="J4">
        <v>7</v>
      </c>
    </row>
    <row r="5" spans="1:10" s="18" customFormat="1" hidden="1" x14ac:dyDescent="0.25">
      <c r="A5" t="s">
        <v>8328</v>
      </c>
      <c r="B5"/>
      <c r="C5" t="s">
        <v>3534</v>
      </c>
      <c r="D5" s="13">
        <v>45252</v>
      </c>
      <c r="E5" t="s">
        <v>8264</v>
      </c>
      <c r="F5" t="s">
        <v>9304</v>
      </c>
      <c r="G5" t="s">
        <v>9305</v>
      </c>
      <c r="H5" s="2">
        <v>839.16</v>
      </c>
      <c r="I5" s="2">
        <v>8.3916000000000004</v>
      </c>
      <c r="J5">
        <v>7</v>
      </c>
    </row>
    <row r="6" spans="1:10" s="18" customFormat="1" hidden="1" x14ac:dyDescent="0.25">
      <c r="A6" s="18" t="s">
        <v>8322</v>
      </c>
      <c r="C6" s="18" t="s">
        <v>3534</v>
      </c>
      <c r="D6" s="127" t="s">
        <v>9105</v>
      </c>
      <c r="E6" s="18" t="s">
        <v>9111</v>
      </c>
      <c r="F6" s="18" t="s">
        <v>9112</v>
      </c>
      <c r="G6" s="18" t="s">
        <v>9113</v>
      </c>
      <c r="H6" s="128">
        <v>1487.5</v>
      </c>
      <c r="I6" s="18">
        <v>14.88</v>
      </c>
      <c r="J6" s="129" t="s">
        <v>8264</v>
      </c>
    </row>
    <row r="7" spans="1:10" s="18" customFormat="1" hidden="1" x14ac:dyDescent="0.25">
      <c r="A7" s="18" t="s">
        <v>8322</v>
      </c>
      <c r="C7" s="18" t="s">
        <v>3534</v>
      </c>
      <c r="D7" s="127" t="s">
        <v>9105</v>
      </c>
      <c r="E7" s="18" t="s">
        <v>9111</v>
      </c>
      <c r="F7" s="18" t="s">
        <v>9112</v>
      </c>
      <c r="G7" s="18" t="s">
        <v>9114</v>
      </c>
      <c r="H7" s="128">
        <v>429.59</v>
      </c>
      <c r="I7" s="18">
        <v>4.3</v>
      </c>
      <c r="J7" s="129" t="s">
        <v>8264</v>
      </c>
    </row>
    <row r="8" spans="1:10" s="18" customFormat="1" hidden="1" x14ac:dyDescent="0.25">
      <c r="A8" s="18" t="s">
        <v>8265</v>
      </c>
      <c r="C8" s="18" t="s">
        <v>3534</v>
      </c>
      <c r="D8" s="127" t="s">
        <v>9109</v>
      </c>
      <c r="E8" s="18" t="s">
        <v>9111</v>
      </c>
      <c r="F8" s="18" t="s">
        <v>9112</v>
      </c>
      <c r="G8" s="18" t="s">
        <v>9115</v>
      </c>
      <c r="H8" s="128">
        <v>2560</v>
      </c>
      <c r="I8" s="18">
        <v>25.6</v>
      </c>
      <c r="J8" s="129" t="s">
        <v>8264</v>
      </c>
    </row>
    <row r="9" spans="1:10" s="18" customFormat="1" hidden="1" x14ac:dyDescent="0.25">
      <c r="A9"/>
      <c r="B9"/>
      <c r="C9"/>
      <c r="D9" s="13"/>
      <c r="E9" s="1"/>
      <c r="F9" s="34"/>
      <c r="G9" s="34"/>
      <c r="H9" s="75"/>
      <c r="I9" s="2"/>
      <c r="J9" s="81"/>
    </row>
    <row r="10" spans="1:10" s="18" customFormat="1" x14ac:dyDescent="0.25">
      <c r="A10" t="s">
        <v>7719</v>
      </c>
      <c r="B10"/>
      <c r="C10"/>
      <c r="D10" s="13"/>
      <c r="E10" s="15">
        <f>SUBTOTAL(109,Tabla6[Tipo de documento])</f>
        <v>0</v>
      </c>
      <c r="F10" s="15">
        <f>SUBTOTAL(109,Tabla6[Serie])</f>
        <v>0</v>
      </c>
      <c r="G10" s="15"/>
      <c r="H10" s="36">
        <f>SUBTOTAL(109,Tabla6[Monto sujeto])</f>
        <v>6478.1600000000008</v>
      </c>
      <c r="I10" s="36">
        <f>SUBTOTAL(109,Tabla6[Monto Retención 1%])</f>
        <v>64.781599999999997</v>
      </c>
      <c r="J10" s="19">
        <f>SUBTOTAL(109,Tabla6[ANEXO])</f>
        <v>21</v>
      </c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0"/>
      <c r="I274" s="80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80"/>
      <c r="I275" s="80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80"/>
      <c r="I276" s="80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80"/>
      <c r="I277" s="80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80"/>
      <c r="I278" s="80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80"/>
      <c r="I279" s="80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80"/>
      <c r="I280" s="80"/>
      <c r="J280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28"/>
  <sheetViews>
    <sheetView topLeftCell="A4507" workbookViewId="0">
      <selection activeCell="B4529" sqref="B4529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2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4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3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9014</v>
      </c>
      <c r="B4409" t="s">
        <v>9015</v>
      </c>
    </row>
    <row r="4410" spans="1:2" x14ac:dyDescent="0.25">
      <c r="A4410" s="1" t="s">
        <v>9016</v>
      </c>
      <c r="B4410" t="s">
        <v>9017</v>
      </c>
    </row>
    <row r="4411" spans="1:2" x14ac:dyDescent="0.25">
      <c r="A4411" s="1" t="s">
        <v>9018</v>
      </c>
      <c r="B4411" t="s">
        <v>9019</v>
      </c>
    </row>
    <row r="4412" spans="1:2" x14ac:dyDescent="0.25">
      <c r="A4412" s="1" t="s">
        <v>9029</v>
      </c>
      <c r="B4412" t="s">
        <v>9028</v>
      </c>
    </row>
    <row r="4413" spans="1:2" x14ac:dyDescent="0.25">
      <c r="A4413" s="1" t="s">
        <v>9031</v>
      </c>
      <c r="B4413" t="s">
        <v>9030</v>
      </c>
    </row>
    <row r="4414" spans="1:2" x14ac:dyDescent="0.25">
      <c r="A4414" s="1" t="s">
        <v>9032</v>
      </c>
      <c r="B4414" t="s">
        <v>9044</v>
      </c>
    </row>
    <row r="4415" spans="1:2" x14ac:dyDescent="0.25">
      <c r="A4415" s="1" t="s">
        <v>9033</v>
      </c>
      <c r="B4415" t="s">
        <v>9045</v>
      </c>
    </row>
    <row r="4416" spans="1:2" x14ac:dyDescent="0.25">
      <c r="A4416" s="1" t="s">
        <v>9034</v>
      </c>
      <c r="B4416" t="s">
        <v>9046</v>
      </c>
    </row>
    <row r="4417" spans="1:2" x14ac:dyDescent="0.25">
      <c r="A4417" s="1" t="s">
        <v>9035</v>
      </c>
      <c r="B4417" t="s">
        <v>9047</v>
      </c>
    </row>
    <row r="4418" spans="1:2" x14ac:dyDescent="0.25">
      <c r="A4418" s="1" t="s">
        <v>9036</v>
      </c>
      <c r="B4418" t="s">
        <v>9048</v>
      </c>
    </row>
    <row r="4419" spans="1:2" x14ac:dyDescent="0.25">
      <c r="A4419" s="1" t="s">
        <v>9037</v>
      </c>
      <c r="B4419" t="s">
        <v>9049</v>
      </c>
    </row>
    <row r="4420" spans="1:2" x14ac:dyDescent="0.25">
      <c r="A4420" s="1" t="s">
        <v>9038</v>
      </c>
      <c r="B4420" t="s">
        <v>9050</v>
      </c>
    </row>
    <row r="4421" spans="1:2" x14ac:dyDescent="0.25">
      <c r="A4421" s="1" t="s">
        <v>9039</v>
      </c>
      <c r="B4421" t="s">
        <v>9051</v>
      </c>
    </row>
    <row r="4422" spans="1:2" x14ac:dyDescent="0.25">
      <c r="A4422" s="1" t="s">
        <v>9040</v>
      </c>
      <c r="B4422" t="s">
        <v>9052</v>
      </c>
    </row>
    <row r="4423" spans="1:2" x14ac:dyDescent="0.25">
      <c r="A4423" s="1" t="s">
        <v>9041</v>
      </c>
      <c r="B4423" t="s">
        <v>9053</v>
      </c>
    </row>
    <row r="4424" spans="1:2" x14ac:dyDescent="0.25">
      <c r="A4424" s="1" t="s">
        <v>9042</v>
      </c>
      <c r="B4424" t="s">
        <v>9054</v>
      </c>
    </row>
    <row r="4425" spans="1:2" x14ac:dyDescent="0.25">
      <c r="A4425" s="1" t="s">
        <v>9043</v>
      </c>
      <c r="B4425" t="s">
        <v>9055</v>
      </c>
    </row>
    <row r="4426" spans="1:2" x14ac:dyDescent="0.25">
      <c r="A4426" s="1" t="s">
        <v>9061</v>
      </c>
      <c r="B4426" t="s">
        <v>9060</v>
      </c>
    </row>
    <row r="4427" spans="1:2" x14ac:dyDescent="0.25">
      <c r="A4427" s="1" t="s">
        <v>9116</v>
      </c>
      <c r="B4427" t="s">
        <v>9117</v>
      </c>
    </row>
    <row r="4428" spans="1:2" x14ac:dyDescent="0.25">
      <c r="A4428" s="1" t="s">
        <v>9118</v>
      </c>
      <c r="B4428" t="s">
        <v>9119</v>
      </c>
    </row>
    <row r="4429" spans="1:2" x14ac:dyDescent="0.25">
      <c r="A4429" s="1" t="s">
        <v>9120</v>
      </c>
      <c r="B4429" t="s">
        <v>9121</v>
      </c>
    </row>
    <row r="4430" spans="1:2" x14ac:dyDescent="0.25">
      <c r="A4430" s="1" t="s">
        <v>9122</v>
      </c>
      <c r="B4430" t="s">
        <v>9123</v>
      </c>
    </row>
    <row r="4431" spans="1:2" x14ac:dyDescent="0.25">
      <c r="A4431" s="1" t="s">
        <v>9124</v>
      </c>
      <c r="B4431" t="s">
        <v>9125</v>
      </c>
    </row>
    <row r="4432" spans="1:2" x14ac:dyDescent="0.25">
      <c r="A4432" s="1" t="s">
        <v>9126</v>
      </c>
      <c r="B4432" t="s">
        <v>9127</v>
      </c>
    </row>
    <row r="4433" spans="1:2" x14ac:dyDescent="0.25">
      <c r="A4433" s="1" t="s">
        <v>9128</v>
      </c>
      <c r="B4433" t="s">
        <v>9129</v>
      </c>
    </row>
    <row r="4434" spans="1:2" x14ac:dyDescent="0.25">
      <c r="A4434" s="1" t="s">
        <v>9130</v>
      </c>
      <c r="B4434" t="s">
        <v>9131</v>
      </c>
    </row>
    <row r="4435" spans="1:2" x14ac:dyDescent="0.25">
      <c r="A4435" s="1" t="s">
        <v>9132</v>
      </c>
      <c r="B4435" t="s">
        <v>9133</v>
      </c>
    </row>
    <row r="4436" spans="1:2" x14ac:dyDescent="0.25">
      <c r="A4436" s="1" t="s">
        <v>9134</v>
      </c>
      <c r="B4436" t="s">
        <v>9135</v>
      </c>
    </row>
    <row r="4437" spans="1:2" x14ac:dyDescent="0.25">
      <c r="A4437" s="1" t="s">
        <v>52</v>
      </c>
      <c r="B4437" t="s">
        <v>9136</v>
      </c>
    </row>
    <row r="4438" spans="1:2" x14ac:dyDescent="0.25">
      <c r="A4438" s="1" t="s">
        <v>9137</v>
      </c>
      <c r="B4438" t="s">
        <v>9138</v>
      </c>
    </row>
    <row r="4439" spans="1:2" x14ac:dyDescent="0.25">
      <c r="A4439" s="1" t="s">
        <v>9139</v>
      </c>
      <c r="B4439" t="s">
        <v>9140</v>
      </c>
    </row>
    <row r="4440" spans="1:2" x14ac:dyDescent="0.25">
      <c r="A4440" s="1" t="s">
        <v>9141</v>
      </c>
      <c r="B4440" t="s">
        <v>9142</v>
      </c>
    </row>
    <row r="4441" spans="1:2" x14ac:dyDescent="0.25">
      <c r="A4441" s="1" t="s">
        <v>9143</v>
      </c>
      <c r="B4441" t="s">
        <v>9144</v>
      </c>
    </row>
    <row r="4442" spans="1:2" x14ac:dyDescent="0.25">
      <c r="A4442" s="1" t="s">
        <v>9145</v>
      </c>
      <c r="B4442" t="s">
        <v>9146</v>
      </c>
    </row>
    <row r="4443" spans="1:2" x14ac:dyDescent="0.25">
      <c r="A4443" s="1" t="s">
        <v>9147</v>
      </c>
      <c r="B4443" t="s">
        <v>9148</v>
      </c>
    </row>
    <row r="4444" spans="1:2" x14ac:dyDescent="0.25">
      <c r="A4444" s="1" t="s">
        <v>49</v>
      </c>
      <c r="B4444" t="s">
        <v>9149</v>
      </c>
    </row>
    <row r="4445" spans="1:2" x14ac:dyDescent="0.25">
      <c r="A4445" s="1" t="s">
        <v>9150</v>
      </c>
      <c r="B4445" t="s">
        <v>9151</v>
      </c>
    </row>
    <row r="4446" spans="1:2" x14ac:dyDescent="0.25">
      <c r="A4446" s="1" t="s">
        <v>9152</v>
      </c>
      <c r="B4446" t="s">
        <v>9153</v>
      </c>
    </row>
    <row r="4447" spans="1:2" x14ac:dyDescent="0.25">
      <c r="A4447" s="1" t="s">
        <v>48</v>
      </c>
      <c r="B4447" t="s">
        <v>9154</v>
      </c>
    </row>
    <row r="4448" spans="1:2" x14ac:dyDescent="0.25">
      <c r="A4448" s="1" t="s">
        <v>9155</v>
      </c>
      <c r="B4448" t="s">
        <v>9156</v>
      </c>
    </row>
    <row r="4449" spans="1:2" x14ac:dyDescent="0.25">
      <c r="A4449" s="1" t="s">
        <v>7810</v>
      </c>
      <c r="B4449" t="s">
        <v>9157</v>
      </c>
    </row>
    <row r="4450" spans="1:2" x14ac:dyDescent="0.25">
      <c r="A4450" s="1" t="s">
        <v>47</v>
      </c>
      <c r="B4450" t="s">
        <v>9158</v>
      </c>
    </row>
    <row r="4451" spans="1:2" x14ac:dyDescent="0.25">
      <c r="A4451" s="1" t="s">
        <v>9159</v>
      </c>
      <c r="B4451" t="s">
        <v>9160</v>
      </c>
    </row>
    <row r="4452" spans="1:2" x14ac:dyDescent="0.25">
      <c r="A4452" s="1" t="s">
        <v>46</v>
      </c>
      <c r="B4452" t="s">
        <v>9161</v>
      </c>
    </row>
    <row r="4453" spans="1:2" x14ac:dyDescent="0.25">
      <c r="A4453" s="1" t="s">
        <v>9162</v>
      </c>
      <c r="B4453" t="s">
        <v>9163</v>
      </c>
    </row>
    <row r="4454" spans="1:2" x14ac:dyDescent="0.25">
      <c r="A4454" s="1" t="s">
        <v>9164</v>
      </c>
      <c r="B4454" t="s">
        <v>9165</v>
      </c>
    </row>
    <row r="4455" spans="1:2" x14ac:dyDescent="0.25">
      <c r="A4455" s="1" t="s">
        <v>9166</v>
      </c>
      <c r="B4455" t="s">
        <v>9167</v>
      </c>
    </row>
    <row r="4456" spans="1:2" x14ac:dyDescent="0.25">
      <c r="A4456" s="1" t="s">
        <v>9168</v>
      </c>
      <c r="B4456" t="s">
        <v>9169</v>
      </c>
    </row>
    <row r="4457" spans="1:2" x14ac:dyDescent="0.25">
      <c r="A4457" s="1" t="s">
        <v>9170</v>
      </c>
      <c r="B4457" t="s">
        <v>9171</v>
      </c>
    </row>
    <row r="4458" spans="1:2" x14ac:dyDescent="0.25">
      <c r="A4458" s="1" t="s">
        <v>9172</v>
      </c>
      <c r="B4458" t="s">
        <v>9173</v>
      </c>
    </row>
    <row r="4459" spans="1:2" x14ac:dyDescent="0.25">
      <c r="A4459" s="1" t="s">
        <v>9174</v>
      </c>
      <c r="B4459" t="s">
        <v>9175</v>
      </c>
    </row>
    <row r="4460" spans="1:2" x14ac:dyDescent="0.25">
      <c r="A4460" s="1" t="s">
        <v>45</v>
      </c>
      <c r="B4460" t="s">
        <v>9176</v>
      </c>
    </row>
    <row r="4461" spans="1:2" x14ac:dyDescent="0.25">
      <c r="A4461" s="1" t="s">
        <v>9177</v>
      </c>
      <c r="B4461" t="s">
        <v>9178</v>
      </c>
    </row>
    <row r="4462" spans="1:2" x14ac:dyDescent="0.25">
      <c r="A4462" s="1" t="s">
        <v>44</v>
      </c>
      <c r="B4462" t="s">
        <v>9179</v>
      </c>
    </row>
    <row r="4463" spans="1:2" x14ac:dyDescent="0.25">
      <c r="A4463" s="1" t="s">
        <v>9180</v>
      </c>
      <c r="B4463" t="s">
        <v>9181</v>
      </c>
    </row>
    <row r="4464" spans="1:2" x14ac:dyDescent="0.25">
      <c r="A4464" s="1" t="s">
        <v>9182</v>
      </c>
      <c r="B4464" t="s">
        <v>9183</v>
      </c>
    </row>
    <row r="4465" spans="1:5" x14ac:dyDescent="0.25">
      <c r="A4465" s="1" t="s">
        <v>9184</v>
      </c>
      <c r="B4465" t="s">
        <v>9185</v>
      </c>
    </row>
    <row r="4466" spans="1:5" x14ac:dyDescent="0.25">
      <c r="A4466" s="1" t="s">
        <v>43</v>
      </c>
      <c r="B4466" t="s">
        <v>9186</v>
      </c>
    </row>
    <row r="4467" spans="1:5" x14ac:dyDescent="0.25">
      <c r="A4467" s="1" t="s">
        <v>9187</v>
      </c>
      <c r="B4467" t="s">
        <v>9188</v>
      </c>
    </row>
    <row r="4468" spans="1:5" x14ac:dyDescent="0.25">
      <c r="A4468" s="1" t="s">
        <v>9189</v>
      </c>
      <c r="B4468" t="s">
        <v>9190</v>
      </c>
    </row>
    <row r="4469" spans="1:5" x14ac:dyDescent="0.25">
      <c r="A4469" s="1" t="s">
        <v>42</v>
      </c>
      <c r="B4469" t="s">
        <v>9191</v>
      </c>
    </row>
    <row r="4470" spans="1:5" x14ac:dyDescent="0.25">
      <c r="A4470" s="1" t="s">
        <v>9192</v>
      </c>
      <c r="B4470" t="s">
        <v>9193</v>
      </c>
    </row>
    <row r="4471" spans="1:5" x14ac:dyDescent="0.25">
      <c r="A4471" s="1" t="s">
        <v>9194</v>
      </c>
      <c r="B4471" t="s">
        <v>41</v>
      </c>
    </row>
    <row r="4472" spans="1:5" x14ac:dyDescent="0.25">
      <c r="A4472" s="1" t="s">
        <v>9195</v>
      </c>
      <c r="B4472" t="s">
        <v>9196</v>
      </c>
    </row>
    <row r="4473" spans="1:5" x14ac:dyDescent="0.25">
      <c r="A4473" s="1" t="s">
        <v>40</v>
      </c>
      <c r="B4473" t="s">
        <v>9197</v>
      </c>
    </row>
    <row r="4474" spans="1:5" x14ac:dyDescent="0.25">
      <c r="A4474" s="1" t="s">
        <v>39</v>
      </c>
      <c r="B4474" t="s">
        <v>9198</v>
      </c>
      <c r="E4474">
        <v>288.04000000000002</v>
      </c>
    </row>
    <row r="4475" spans="1:5" x14ac:dyDescent="0.25">
      <c r="A4475" s="1" t="s">
        <v>38</v>
      </c>
      <c r="B4475" t="s">
        <v>9199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9200</v>
      </c>
      <c r="C4476">
        <v>1946.16</v>
      </c>
      <c r="E4476">
        <v>191.61</v>
      </c>
    </row>
    <row r="4477" spans="1:5" x14ac:dyDescent="0.25">
      <c r="A4477" s="1" t="s">
        <v>9201</v>
      </c>
      <c r="B4477" t="s">
        <v>9202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9203</v>
      </c>
      <c r="E4478">
        <v>393.22</v>
      </c>
    </row>
    <row r="4479" spans="1:5" x14ac:dyDescent="0.25">
      <c r="A4479" s="1" t="s">
        <v>35</v>
      </c>
      <c r="B4479" t="s">
        <v>9204</v>
      </c>
      <c r="E4479">
        <f>SUM(E4474:E4478)</f>
        <v>1946.16</v>
      </c>
    </row>
    <row r="4480" spans="1:5" x14ac:dyDescent="0.25">
      <c r="A4480" s="1" t="s">
        <v>34</v>
      </c>
      <c r="B4480" t="s">
        <v>9205</v>
      </c>
    </row>
    <row r="4481" spans="1:2" x14ac:dyDescent="0.25">
      <c r="A4481" s="1" t="s">
        <v>9206</v>
      </c>
      <c r="B4481" t="s">
        <v>9207</v>
      </c>
    </row>
    <row r="4482" spans="1:2" x14ac:dyDescent="0.25">
      <c r="A4482" s="1" t="s">
        <v>33</v>
      </c>
      <c r="B4482" t="s">
        <v>9208</v>
      </c>
    </row>
    <row r="4483" spans="1:2" x14ac:dyDescent="0.25">
      <c r="A4483" s="1" t="s">
        <v>32</v>
      </c>
      <c r="B4483" t="s">
        <v>9209</v>
      </c>
    </row>
    <row r="4484" spans="1:2" x14ac:dyDescent="0.25">
      <c r="A4484" s="1" t="s">
        <v>9210</v>
      </c>
      <c r="B4484" t="s">
        <v>9211</v>
      </c>
    </row>
    <row r="4485" spans="1:2" x14ac:dyDescent="0.25">
      <c r="A4485" s="1" t="s">
        <v>31</v>
      </c>
      <c r="B4485" t="s">
        <v>9212</v>
      </c>
    </row>
    <row r="4486" spans="1:2" x14ac:dyDescent="0.25">
      <c r="A4486" s="1" t="s">
        <v>9213</v>
      </c>
      <c r="B4486" t="s">
        <v>9214</v>
      </c>
    </row>
    <row r="4487" spans="1:2" x14ac:dyDescent="0.25">
      <c r="A4487" s="1" t="s">
        <v>9215</v>
      </c>
      <c r="B4487" t="s">
        <v>9216</v>
      </c>
    </row>
    <row r="4488" spans="1:2" x14ac:dyDescent="0.25">
      <c r="A4488" s="1" t="s">
        <v>30</v>
      </c>
      <c r="B4488" t="s">
        <v>9217</v>
      </c>
    </row>
    <row r="4489" spans="1:2" x14ac:dyDescent="0.25">
      <c r="A4489" s="1" t="s">
        <v>9218</v>
      </c>
      <c r="B4489" t="s">
        <v>9219</v>
      </c>
    </row>
    <row r="4490" spans="1:2" x14ac:dyDescent="0.25">
      <c r="A4490" s="1" t="s">
        <v>9220</v>
      </c>
      <c r="B4490" t="s">
        <v>9221</v>
      </c>
    </row>
    <row r="4491" spans="1:2" x14ac:dyDescent="0.25">
      <c r="A4491" s="1" t="s">
        <v>29</v>
      </c>
      <c r="B4491" t="s">
        <v>9222</v>
      </c>
    </row>
    <row r="4492" spans="1:2" x14ac:dyDescent="0.25">
      <c r="A4492" s="1" t="s">
        <v>9223</v>
      </c>
      <c r="B4492" t="s">
        <v>9224</v>
      </c>
    </row>
    <row r="4493" spans="1:2" x14ac:dyDescent="0.25">
      <c r="A4493" s="1" t="s">
        <v>9225</v>
      </c>
      <c r="B4493" t="s">
        <v>9226</v>
      </c>
    </row>
    <row r="4494" spans="1:2" x14ac:dyDescent="0.25">
      <c r="A4494" s="1" t="s">
        <v>9227</v>
      </c>
      <c r="B4494" t="s">
        <v>9228</v>
      </c>
    </row>
    <row r="4495" spans="1:2" x14ac:dyDescent="0.25">
      <c r="A4495" s="1" t="s">
        <v>9229</v>
      </c>
      <c r="B4495" t="s">
        <v>9230</v>
      </c>
    </row>
    <row r="4496" spans="1:2" x14ac:dyDescent="0.25">
      <c r="A4496" s="1" t="s">
        <v>9231</v>
      </c>
      <c r="B4496" t="s">
        <v>9232</v>
      </c>
    </row>
    <row r="4497" spans="1:2" x14ac:dyDescent="0.25">
      <c r="A4497" s="1" t="s">
        <v>9233</v>
      </c>
      <c r="B4497" t="s">
        <v>9234</v>
      </c>
    </row>
    <row r="4498" spans="1:2" x14ac:dyDescent="0.25">
      <c r="A4498" s="1" t="s">
        <v>9235</v>
      </c>
      <c r="B4498" t="s">
        <v>9236</v>
      </c>
    </row>
    <row r="4499" spans="1:2" x14ac:dyDescent="0.25">
      <c r="A4499" s="1" t="s">
        <v>3103</v>
      </c>
      <c r="B4499" t="s">
        <v>9237</v>
      </c>
    </row>
    <row r="4500" spans="1:2" x14ac:dyDescent="0.25">
      <c r="A4500" s="1" t="s">
        <v>6499</v>
      </c>
      <c r="B4500" t="s">
        <v>9238</v>
      </c>
    </row>
    <row r="4501" spans="1:2" x14ac:dyDescent="0.25">
      <c r="A4501" s="1" t="s">
        <v>2641</v>
      </c>
      <c r="B4501" t="s">
        <v>9239</v>
      </c>
    </row>
    <row r="4502" spans="1:2" x14ac:dyDescent="0.25">
      <c r="A4502" s="1" t="s">
        <v>2802</v>
      </c>
      <c r="B4502" t="s">
        <v>9240</v>
      </c>
    </row>
    <row r="4503" spans="1:2" x14ac:dyDescent="0.25">
      <c r="A4503" s="1" t="s">
        <v>5902</v>
      </c>
      <c r="B4503" t="s">
        <v>9241</v>
      </c>
    </row>
    <row r="4504" spans="1:2" x14ac:dyDescent="0.25">
      <c r="A4504" s="1" t="s">
        <v>5071</v>
      </c>
      <c r="B4504" t="s">
        <v>9242</v>
      </c>
    </row>
    <row r="4505" spans="1:2" x14ac:dyDescent="0.25">
      <c r="A4505" s="1" t="s">
        <v>3067</v>
      </c>
      <c r="B4505" t="s">
        <v>9243</v>
      </c>
    </row>
    <row r="4506" spans="1:2" x14ac:dyDescent="0.25">
      <c r="A4506" s="1" t="s">
        <v>6517</v>
      </c>
      <c r="B4506" t="s">
        <v>9244</v>
      </c>
    </row>
    <row r="4507" spans="1:2" x14ac:dyDescent="0.25">
      <c r="A4507" s="1" t="s">
        <v>9245</v>
      </c>
      <c r="B4507" t="s">
        <v>9246</v>
      </c>
    </row>
    <row r="4508" spans="1:2" x14ac:dyDescent="0.25">
      <c r="A4508" s="1" t="s">
        <v>3527</v>
      </c>
      <c r="B4508" t="s">
        <v>9247</v>
      </c>
    </row>
    <row r="4509" spans="1:2" x14ac:dyDescent="0.25">
      <c r="A4509" s="1" t="s">
        <v>1320</v>
      </c>
      <c r="B4509" t="s">
        <v>9248</v>
      </c>
    </row>
    <row r="4510" spans="1:2" x14ac:dyDescent="0.25">
      <c r="A4510" s="1" t="s">
        <v>9249</v>
      </c>
      <c r="B4510" t="s">
        <v>9250</v>
      </c>
    </row>
    <row r="4511" spans="1:2" x14ac:dyDescent="0.25">
      <c r="A4511" s="1" t="s">
        <v>2579</v>
      </c>
      <c r="B4511" t="s">
        <v>9251</v>
      </c>
    </row>
    <row r="4512" spans="1:2" x14ac:dyDescent="0.25">
      <c r="A4512" s="1" t="s">
        <v>3051</v>
      </c>
      <c r="B4512" t="s">
        <v>9252</v>
      </c>
    </row>
    <row r="4513" spans="1:2" x14ac:dyDescent="0.25">
      <c r="A4513" s="1" t="s">
        <v>2196</v>
      </c>
      <c r="B4513" t="s">
        <v>9253</v>
      </c>
    </row>
    <row r="4514" spans="1:2" x14ac:dyDescent="0.25">
      <c r="A4514" s="1" t="s">
        <v>1470</v>
      </c>
      <c r="B4514" t="s">
        <v>9254</v>
      </c>
    </row>
    <row r="4515" spans="1:2" x14ac:dyDescent="0.25">
      <c r="A4515" s="1" t="s">
        <v>9255</v>
      </c>
      <c r="B4515" t="s">
        <v>9256</v>
      </c>
    </row>
    <row r="4516" spans="1:2" x14ac:dyDescent="0.25">
      <c r="A4516" s="1" t="s">
        <v>9257</v>
      </c>
      <c r="B4516" t="s">
        <v>9258</v>
      </c>
    </row>
    <row r="4517" spans="1:2" x14ac:dyDescent="0.25">
      <c r="A4517" s="1" t="s">
        <v>2355</v>
      </c>
      <c r="B4517" t="s">
        <v>9259</v>
      </c>
    </row>
    <row r="4518" spans="1:2" x14ac:dyDescent="0.25">
      <c r="A4518" s="1" t="s">
        <v>9260</v>
      </c>
      <c r="B4518" t="s">
        <v>9261</v>
      </c>
    </row>
    <row r="4519" spans="1:2" x14ac:dyDescent="0.25">
      <c r="A4519" s="1" t="s">
        <v>5398</v>
      </c>
      <c r="B4519" t="s">
        <v>9262</v>
      </c>
    </row>
    <row r="4520" spans="1:2" x14ac:dyDescent="0.25">
      <c r="A4520" s="1" t="s">
        <v>3534</v>
      </c>
      <c r="B4520" t="s">
        <v>9108</v>
      </c>
    </row>
    <row r="4521" spans="1:2" x14ac:dyDescent="0.25">
      <c r="A4521" s="1" t="s">
        <v>9263</v>
      </c>
      <c r="B4521" t="s">
        <v>9264</v>
      </c>
    </row>
    <row r="4522" spans="1:2" x14ac:dyDescent="0.25">
      <c r="A4522" s="1" t="s">
        <v>9265</v>
      </c>
      <c r="B4522" t="s">
        <v>9266</v>
      </c>
    </row>
    <row r="4523" spans="1:2" x14ac:dyDescent="0.25">
      <c r="A4523" s="1" t="s">
        <v>1340</v>
      </c>
      <c r="B4523" t="s">
        <v>9059</v>
      </c>
    </row>
    <row r="4524" spans="1:2" x14ac:dyDescent="0.25">
      <c r="A4524" s="1" t="s">
        <v>1494</v>
      </c>
      <c r="B4524" t="s">
        <v>9058</v>
      </c>
    </row>
    <row r="4525" spans="1:2" x14ac:dyDescent="0.25">
      <c r="A4525" s="1" t="s">
        <v>9056</v>
      </c>
      <c r="B4525" t="s">
        <v>9057</v>
      </c>
    </row>
    <row r="4526" spans="1:2" x14ac:dyDescent="0.25">
      <c r="A4526" s="22" t="s">
        <v>9271</v>
      </c>
      <c r="B4526" t="s">
        <v>9272</v>
      </c>
    </row>
    <row r="4527" spans="1:2" x14ac:dyDescent="0.25">
      <c r="A4527" s="22" t="s">
        <v>9280</v>
      </c>
      <c r="B4527" t="s">
        <v>9281</v>
      </c>
    </row>
    <row r="4528" spans="1:2" x14ac:dyDescent="0.25">
      <c r="A4528" s="22" t="s">
        <v>9309</v>
      </c>
      <c r="B4528" t="s">
        <v>9310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topLeftCell="I1" workbookViewId="0">
      <selection activeCell="R3" sqref="R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abSelected="1" topLeftCell="B1" zoomScaleNormal="100" workbookViewId="0">
      <selection activeCell="E14" sqref="E14"/>
    </sheetView>
  </sheetViews>
  <sheetFormatPr baseColWidth="10" defaultRowHeight="15" x14ac:dyDescent="0.25"/>
  <cols>
    <col min="1" max="1" width="2.28515625" style="90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7" customFormat="1" ht="44.25" customHeight="1" x14ac:dyDescent="0.2">
      <c r="A1" s="89"/>
      <c r="B1" s="137"/>
      <c r="C1" s="138"/>
      <c r="D1" s="135" t="s">
        <v>8954</v>
      </c>
      <c r="E1" s="136"/>
      <c r="F1" s="136"/>
      <c r="I1" s="88"/>
    </row>
    <row r="3" spans="1:10 16383:16383" ht="21.75" customHeight="1" x14ac:dyDescent="0.25">
      <c r="D3" s="84" t="s">
        <v>8573</v>
      </c>
      <c r="E3" s="85" t="s">
        <v>8329</v>
      </c>
      <c r="F3" s="86" t="s">
        <v>8775</v>
      </c>
      <c r="G3" s="76"/>
      <c r="H3" s="84" t="s">
        <v>8776</v>
      </c>
      <c r="I3" s="85" t="s">
        <v>8757</v>
      </c>
      <c r="XFC3" t="s">
        <v>7944</v>
      </c>
    </row>
    <row r="4" spans="1:10 16383:16383" ht="18" customHeight="1" x14ac:dyDescent="0.25">
      <c r="D4" s="91" t="s">
        <v>8758</v>
      </c>
      <c r="E4" s="92">
        <f>ROUND(SUMIFS(Tabla3[[#All],[V GRAVADAS]],Tabla3[[#All],[MES]],Tabla7[[#Headers],[DICIEMBRE]])/(1.13),2)</f>
        <v>0</v>
      </c>
      <c r="F4" s="93"/>
      <c r="G4" s="110"/>
      <c r="H4" s="91" t="s">
        <v>8759</v>
      </c>
      <c r="I4" s="115">
        <f>ROUND(F7*0.13-F11*0.13-E13-E14,2)</f>
        <v>752.02</v>
      </c>
      <c r="XFC4" t="s">
        <v>7981</v>
      </c>
    </row>
    <row r="5" spans="1:10 16383:16383" ht="18" customHeight="1" x14ac:dyDescent="0.25">
      <c r="D5" s="91" t="s">
        <v>8760</v>
      </c>
      <c r="E5" s="92">
        <f>ROUND(SUMIFS(Tabla2[[#All],[V. GRAVADA]],Tabla2[[#All],[MES]],Tabla7[[#Headers],[DICIEMBRE]],Tabla2[[#All],[TIPO DE DOC]],3),2)</f>
        <v>6478.16</v>
      </c>
      <c r="F5" s="93"/>
      <c r="G5" s="76"/>
      <c r="H5" s="91" t="s">
        <v>8761</v>
      </c>
      <c r="I5" s="101">
        <f>ROUND(F7*0.0175,2)+E15</f>
        <v>113.37</v>
      </c>
      <c r="XFC5" t="s">
        <v>8153</v>
      </c>
    </row>
    <row r="6" spans="1:10 16383:16383" ht="18" customHeight="1" x14ac:dyDescent="0.25">
      <c r="D6" s="91" t="s">
        <v>8762</v>
      </c>
      <c r="E6" s="92">
        <f>ROUND(SUMIFS(Tabla2[[#All],[V. GRAVADA]],Tabla2[[#All],[MES]],Tabla7[[#Headers],[DICIEMBRE]],Tabla2[[#All],[TIPO DE DOC]],5),2)</f>
        <v>0</v>
      </c>
      <c r="F6" s="93"/>
      <c r="G6" s="110"/>
      <c r="H6" s="108" t="s">
        <v>8763</v>
      </c>
      <c r="I6" s="102">
        <f>SUM(I4:I5)</f>
        <v>865.39</v>
      </c>
      <c r="XFC6" t="s">
        <v>8265</v>
      </c>
    </row>
    <row r="7" spans="1:10 16383:16383" ht="18" customHeight="1" x14ac:dyDescent="0.25">
      <c r="D7" s="119" t="s">
        <v>8773</v>
      </c>
      <c r="E7" s="120"/>
      <c r="F7" s="121">
        <f>+E4+E5-E6</f>
        <v>6478.16</v>
      </c>
      <c r="G7" s="76"/>
      <c r="H7" s="82"/>
      <c r="I7" s="83"/>
      <c r="XFC7" t="s">
        <v>8322</v>
      </c>
    </row>
    <row r="8" spans="1:10 16383:16383" ht="18" customHeight="1" x14ac:dyDescent="0.25">
      <c r="D8" s="91" t="s">
        <v>8764</v>
      </c>
      <c r="E8" s="92">
        <f>SUMIFS(Tabla1[[#All],[C. GRAVADA]],Tabla1[[#All],[MES]],Tabla7[[#Headers],[DICIEMBRE]],Tabla1[[#All],[TIPO DE DOC]],"03")</f>
        <v>195.04000000000002</v>
      </c>
      <c r="F8" s="94"/>
      <c r="G8" s="110"/>
      <c r="H8" s="76"/>
      <c r="I8" s="77"/>
      <c r="J8" s="15"/>
      <c r="XFC8" t="s">
        <v>8323</v>
      </c>
    </row>
    <row r="9" spans="1:10 16383:16383" ht="18" customHeight="1" x14ac:dyDescent="0.25">
      <c r="D9" s="91" t="s">
        <v>8765</v>
      </c>
      <c r="E9" s="92">
        <f>SUMIFS(Tabla1[[#All],[IMPOR BIENES]],Tabla1[[#All],[MES]],Tabla7[[#Headers],[DICIEMBRE]],Tabla1[[#All],[TIPO DE DOC]],12)</f>
        <v>0</v>
      </c>
      <c r="F9" s="94"/>
      <c r="G9" s="110"/>
      <c r="H9" s="76"/>
      <c r="I9" s="77"/>
      <c r="J9" s="15"/>
      <c r="XFC9" t="s">
        <v>8324</v>
      </c>
    </row>
    <row r="10" spans="1:10 16383:16383" ht="18" customHeight="1" x14ac:dyDescent="0.25">
      <c r="D10" s="91" t="s">
        <v>8766</v>
      </c>
      <c r="E10" s="92">
        <f>SUMIFS(Tabla1[[#All],[C. GRAVADA]],Tabla1[[#All],[MES]],Tabla7[[#Headers],[DICIEMBRE]],Tabla1[[#All],[TIPO DE DOC]],"05")</f>
        <v>0</v>
      </c>
      <c r="F10" s="95"/>
      <c r="XFC10" t="s">
        <v>8325</v>
      </c>
    </row>
    <row r="11" spans="1:10 16383:16383" ht="18" customHeight="1" x14ac:dyDescent="0.25">
      <c r="D11" s="119" t="s">
        <v>8774</v>
      </c>
      <c r="E11" s="120"/>
      <c r="F11" s="121">
        <f>IFERROR(+E8+E9-E10,"")</f>
        <v>195.04000000000002</v>
      </c>
      <c r="G11" s="15"/>
      <c r="XFC11" t="s">
        <v>8326</v>
      </c>
    </row>
    <row r="12" spans="1:10 16383:16383" ht="18" customHeight="1" x14ac:dyDescent="0.25">
      <c r="D12" s="91" t="s">
        <v>8767</v>
      </c>
      <c r="E12" s="92">
        <f>SUMIFS(Tabla1[[#All],[C. EXENTAS]],Tabla1[[#All],[MES]],Tabla7[[#Headers],[DICIEMBRE]],Tabla1[[#All],[TIPO DE DOC]],"03")</f>
        <v>11.11</v>
      </c>
      <c r="F12" s="96"/>
      <c r="G12" s="15"/>
      <c r="XFC12" t="s">
        <v>8327</v>
      </c>
    </row>
    <row r="13" spans="1:10 16383:16383" ht="18" customHeight="1" x14ac:dyDescent="0.25">
      <c r="D13" s="91" t="s">
        <v>8768</v>
      </c>
      <c r="E13" s="92">
        <f>SUMIFS(Tabla1[[#All],[PERCEPCIONES]],Tabla1[[#All],[MES]],Tabla7[[#Headers],[DICIEMBRE]],Tabla1[[#All],[TIPO DE DOC]],"03")</f>
        <v>0</v>
      </c>
      <c r="F13" s="97"/>
      <c r="XFC13" t="s">
        <v>8328</v>
      </c>
    </row>
    <row r="14" spans="1:10 16383:16383" ht="18" customHeight="1" x14ac:dyDescent="0.25">
      <c r="D14" s="91" t="s">
        <v>8769</v>
      </c>
      <c r="E14" s="92">
        <f>SUMIFS(Tabla6[[#Headers],[#Data],[Monto Retención 1%]],Tabla6[[#Headers],[#Data],[Mes]],Tabla7[[#Headers],[DICIEMBRE]])</f>
        <v>64.781599999999997</v>
      </c>
      <c r="F14" s="98"/>
      <c r="XFC14" t="s">
        <v>8329</v>
      </c>
    </row>
    <row r="15" spans="1:10 16383:16383" ht="18" customHeight="1" x14ac:dyDescent="0.25">
      <c r="D15" s="99" t="s">
        <v>8770</v>
      </c>
      <c r="E15" s="100">
        <f>+Tabla9[[#Totals],[IMPUESTO RETENIDO ]]</f>
        <v>0</v>
      </c>
      <c r="F15" s="96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2024-02-15T17:18:03Z</dcterms:modified>
</cp:coreProperties>
</file>