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05" yWindow="-105" windowWidth="15465" windowHeight="7845" tabRatio="726"/>
  </bookViews>
  <sheets>
    <sheet name="COMPRAS 2021" sheetId="1" r:id="rId1"/>
    <sheet name="CONSUMIDOR 2021" sheetId="4" r:id="rId2"/>
    <sheet name="VENTAS CONTRIBUYENTE 2021" sheetId="2" r:id="rId3"/>
    <sheet name="base de clientes" sheetId="3" r:id="rId4"/>
    <sheet name="RET 1%" sheetId="7" r:id="rId5"/>
    <sheet name="PERCEPCION" sheetId="10" r:id="rId6"/>
    <sheet name="RET 10%" sheetId="8" r:id="rId7"/>
    <sheet name="DECLARACION" sheetId="5" r:id="rId8"/>
  </sheets>
  <externalReferences>
    <externalReference r:id="rId9"/>
  </externalReferences>
  <definedNames>
    <definedName name="_xlnm._FilterDatabase" localSheetId="0" hidden="1">'COMPRAS 2021'!$A$1:$V$130</definedName>
    <definedName name="_xlnm._FilterDatabase" localSheetId="1" hidden="1">'CONSUMIDOR 2021'!$A$1:$V$18</definedName>
    <definedName name="_xlnm._FilterDatabase" localSheetId="4" hidden="1">'RET 1%'!$A$1:$I$40</definedName>
    <definedName name="_xlnm._FilterDatabase" localSheetId="6" hidden="1">'RET 10%'!$A$1:$S$19</definedName>
    <definedName name="_xlnm._FilterDatabase" localSheetId="2" hidden="1">'VENTAS CONTRIBUYENTE 2021'!$A$1:$W$141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99" i="10" l="1"/>
  <c r="I19" i="5" s="1"/>
  <c r="F1999" i="10"/>
  <c r="M122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T119" i="1"/>
  <c r="U119" i="1" s="1"/>
  <c r="L119" i="1"/>
  <c r="D119" i="1"/>
  <c r="C119" i="1"/>
  <c r="T120" i="1"/>
  <c r="U120" i="1" s="1"/>
  <c r="L120" i="1"/>
  <c r="D120" i="1"/>
  <c r="C120" i="1"/>
  <c r="T118" i="1"/>
  <c r="U118" i="1" s="1"/>
  <c r="L118" i="1"/>
  <c r="D118" i="1"/>
  <c r="C118" i="1"/>
  <c r="T109" i="1"/>
  <c r="U109" i="1" s="1"/>
  <c r="L109" i="1"/>
  <c r="D109" i="1"/>
  <c r="C109" i="1"/>
  <c r="T111" i="1"/>
  <c r="U111" i="1" s="1"/>
  <c r="L111" i="1"/>
  <c r="D111" i="1"/>
  <c r="C111" i="1"/>
  <c r="T113" i="1"/>
  <c r="U113" i="1" s="1"/>
  <c r="L113" i="1"/>
  <c r="D113" i="1"/>
  <c r="C113" i="1"/>
  <c r="T112" i="1"/>
  <c r="U112" i="1" s="1"/>
  <c r="L112" i="1"/>
  <c r="D112" i="1"/>
  <c r="C112" i="1"/>
  <c r="T114" i="1"/>
  <c r="U114" i="1" s="1"/>
  <c r="L114" i="1"/>
  <c r="D114" i="1"/>
  <c r="C114" i="1"/>
  <c r="T115" i="1"/>
  <c r="U115" i="1" s="1"/>
  <c r="L115" i="1"/>
  <c r="D115" i="1"/>
  <c r="C115" i="1"/>
  <c r="T116" i="1"/>
  <c r="U116" i="1" s="1"/>
  <c r="L116" i="1"/>
  <c r="D116" i="1"/>
  <c r="C116" i="1"/>
  <c r="T104" i="1"/>
  <c r="U104" i="1" s="1"/>
  <c r="L104" i="1"/>
  <c r="D104" i="1"/>
  <c r="C104" i="1"/>
  <c r="T127" i="1"/>
  <c r="U127" i="1" s="1"/>
  <c r="L127" i="1"/>
  <c r="D127" i="1"/>
  <c r="C127" i="1"/>
  <c r="T130" i="1"/>
  <c r="U130" i="1" s="1"/>
  <c r="L130" i="1"/>
  <c r="D130" i="1"/>
  <c r="C130" i="1"/>
  <c r="T121" i="1"/>
  <c r="U121" i="1" s="1"/>
  <c r="L121" i="1"/>
  <c r="D121" i="1"/>
  <c r="C121" i="1"/>
  <c r="T108" i="1"/>
  <c r="U108" i="1" s="1"/>
  <c r="L108" i="1"/>
  <c r="D108" i="1"/>
  <c r="C108" i="1"/>
  <c r="T124" i="1"/>
  <c r="U124" i="1" s="1"/>
  <c r="L124" i="1"/>
  <c r="D124" i="1"/>
  <c r="C124" i="1"/>
  <c r="T123" i="1"/>
  <c r="U123" i="1" s="1"/>
  <c r="L123" i="1"/>
  <c r="D123" i="1"/>
  <c r="C123" i="1"/>
  <c r="T125" i="1"/>
  <c r="U125" i="1" s="1"/>
  <c r="L125" i="1"/>
  <c r="D125" i="1"/>
  <c r="C125" i="1"/>
  <c r="T105" i="1"/>
  <c r="U105" i="1" s="1"/>
  <c r="L105" i="1"/>
  <c r="D105" i="1"/>
  <c r="C105" i="1"/>
  <c r="T106" i="1"/>
  <c r="U106" i="1" s="1"/>
  <c r="L106" i="1"/>
  <c r="D106" i="1"/>
  <c r="C106" i="1"/>
  <c r="T126" i="1"/>
  <c r="U126" i="1" s="1"/>
  <c r="L126" i="1"/>
  <c r="D126" i="1"/>
  <c r="C126" i="1"/>
  <c r="T129" i="1"/>
  <c r="U129" i="1" s="1"/>
  <c r="L129" i="1"/>
  <c r="D129" i="1"/>
  <c r="C129" i="1"/>
  <c r="T117" i="1"/>
  <c r="U117" i="1" s="1"/>
  <c r="L117" i="1"/>
  <c r="D117" i="1"/>
  <c r="C117" i="1"/>
  <c r="T128" i="1"/>
  <c r="U128" i="1" s="1"/>
  <c r="L128" i="1"/>
  <c r="D128" i="1"/>
  <c r="C128" i="1"/>
  <c r="T122" i="1"/>
  <c r="U122" i="1" s="1"/>
  <c r="L122" i="1"/>
  <c r="D122" i="1"/>
  <c r="C122" i="1"/>
  <c r="T107" i="1"/>
  <c r="U107" i="1" s="1"/>
  <c r="L107" i="1"/>
  <c r="D107" i="1"/>
  <c r="C107" i="1"/>
  <c r="T110" i="1"/>
  <c r="U110" i="1" s="1"/>
  <c r="L110" i="1"/>
  <c r="D110" i="1"/>
  <c r="C110" i="1"/>
  <c r="U18" i="4"/>
  <c r="U17" i="4"/>
  <c r="U16" i="4"/>
  <c r="U15" i="4"/>
  <c r="U14" i="4"/>
  <c r="U13" i="4"/>
  <c r="U12" i="4"/>
  <c r="U11" i="4"/>
  <c r="U10" i="4"/>
  <c r="U9" i="4"/>
  <c r="U8" i="4"/>
  <c r="U7" i="4"/>
  <c r="U6" i="4"/>
  <c r="U5" i="4"/>
  <c r="U4" i="4"/>
  <c r="U3" i="4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S141" i="2"/>
  <c r="V141" i="2" s="1"/>
  <c r="S140" i="2"/>
  <c r="V140" i="2" s="1"/>
  <c r="S139" i="2"/>
  <c r="V139" i="2" s="1"/>
  <c r="S138" i="2"/>
  <c r="V138" i="2" s="1"/>
  <c r="S137" i="2"/>
  <c r="V137" i="2" s="1"/>
  <c r="S136" i="2"/>
  <c r="V136" i="2" s="1"/>
  <c r="S135" i="2"/>
  <c r="V135" i="2" s="1"/>
  <c r="S134" i="2"/>
  <c r="V134" i="2" s="1"/>
  <c r="S133" i="2"/>
  <c r="V133" i="2" s="1"/>
  <c r="S132" i="2"/>
  <c r="V132" i="2" s="1"/>
  <c r="S131" i="2"/>
  <c r="V131" i="2" s="1"/>
  <c r="S130" i="2"/>
  <c r="V130" i="2" s="1"/>
  <c r="S129" i="2"/>
  <c r="V129" i="2" s="1"/>
  <c r="S128" i="2"/>
  <c r="V128" i="2" s="1"/>
  <c r="S127" i="2"/>
  <c r="V127" i="2" s="1"/>
  <c r="S126" i="2"/>
  <c r="V126" i="2" s="1"/>
  <c r="S125" i="2"/>
  <c r="V125" i="2" s="1"/>
  <c r="S124" i="2"/>
  <c r="V124" i="2" s="1"/>
  <c r="S123" i="2"/>
  <c r="V123" i="2" s="1"/>
  <c r="S122" i="2"/>
  <c r="V122" i="2" s="1"/>
  <c r="S121" i="2"/>
  <c r="V121" i="2" s="1"/>
  <c r="S120" i="2"/>
  <c r="V120" i="2" s="1"/>
  <c r="S119" i="2"/>
  <c r="V119" i="2" s="1"/>
  <c r="S118" i="2"/>
  <c r="V118" i="2" s="1"/>
  <c r="S117" i="2"/>
  <c r="V117" i="2" s="1"/>
  <c r="S116" i="2"/>
  <c r="V116" i="2" s="1"/>
  <c r="S115" i="2"/>
  <c r="V115" i="2" s="1"/>
  <c r="S114" i="2"/>
  <c r="V114" i="2" s="1"/>
  <c r="S113" i="2"/>
  <c r="V113" i="2" s="1"/>
  <c r="S112" i="2"/>
  <c r="V112" i="2" s="1"/>
  <c r="S111" i="2"/>
  <c r="V111" i="2" s="1"/>
  <c r="S110" i="2"/>
  <c r="V110" i="2" s="1"/>
  <c r="S109" i="2"/>
  <c r="V109" i="2" s="1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D141" i="2"/>
  <c r="C141" i="2"/>
  <c r="D140" i="2"/>
  <c r="C140" i="2"/>
  <c r="D139" i="2"/>
  <c r="C139" i="2"/>
  <c r="D138" i="2"/>
  <c r="C138" i="2"/>
  <c r="D137" i="2"/>
  <c r="C137" i="2"/>
  <c r="D136" i="2"/>
  <c r="C136" i="2"/>
  <c r="D135" i="2"/>
  <c r="C135" i="2"/>
  <c r="D134" i="2"/>
  <c r="C134" i="2"/>
  <c r="D133" i="2"/>
  <c r="C133" i="2"/>
  <c r="D132" i="2"/>
  <c r="C132" i="2"/>
  <c r="D131" i="2"/>
  <c r="C131" i="2"/>
  <c r="D130" i="2"/>
  <c r="C130" i="2"/>
  <c r="D129" i="2"/>
  <c r="C129" i="2"/>
  <c r="D128" i="2"/>
  <c r="C128" i="2"/>
  <c r="D127" i="2"/>
  <c r="C127" i="2"/>
  <c r="D126" i="2"/>
  <c r="C126" i="2"/>
  <c r="D125" i="2"/>
  <c r="C125" i="2"/>
  <c r="D124" i="2"/>
  <c r="C124" i="2"/>
  <c r="D123" i="2"/>
  <c r="C123" i="2"/>
  <c r="D122" i="2"/>
  <c r="C122" i="2"/>
  <c r="D121" i="2"/>
  <c r="C121" i="2"/>
  <c r="D120" i="2"/>
  <c r="C120" i="2"/>
  <c r="D119" i="2"/>
  <c r="C119" i="2"/>
  <c r="D118" i="2"/>
  <c r="C118" i="2"/>
  <c r="D117" i="2"/>
  <c r="C117" i="2"/>
  <c r="D116" i="2"/>
  <c r="C116" i="2"/>
  <c r="D115" i="2"/>
  <c r="C115" i="2"/>
  <c r="D114" i="2"/>
  <c r="C114" i="2"/>
  <c r="D113" i="2"/>
  <c r="C113" i="2"/>
  <c r="D112" i="2"/>
  <c r="C112" i="2"/>
  <c r="D111" i="2"/>
  <c r="C111" i="2"/>
  <c r="D110" i="2"/>
  <c r="C110" i="2"/>
  <c r="D109" i="2"/>
  <c r="C109" i="2"/>
  <c r="D108" i="2"/>
  <c r="C108" i="2"/>
  <c r="D107" i="2"/>
  <c r="C107" i="2"/>
  <c r="D106" i="2"/>
  <c r="C106" i="2"/>
  <c r="D105" i="2"/>
  <c r="C105" i="2"/>
  <c r="D104" i="2"/>
  <c r="C104" i="2"/>
  <c r="D103" i="2"/>
  <c r="C103" i="2"/>
  <c r="D102" i="2"/>
  <c r="C102" i="2"/>
  <c r="D101" i="2"/>
  <c r="C101" i="2"/>
  <c r="D100" i="2"/>
  <c r="C100" i="2"/>
  <c r="D99" i="2"/>
  <c r="C99" i="2"/>
  <c r="D98" i="2"/>
  <c r="C98" i="2"/>
  <c r="D97" i="2"/>
  <c r="C97" i="2"/>
  <c r="D96" i="2"/>
  <c r="C96" i="2"/>
  <c r="D95" i="2"/>
  <c r="C95" i="2"/>
  <c r="D94" i="2"/>
  <c r="C94" i="2"/>
  <c r="D93" i="2"/>
  <c r="C93" i="2"/>
  <c r="D92" i="2"/>
  <c r="C92" i="2"/>
  <c r="D91" i="2"/>
  <c r="C91" i="2"/>
  <c r="D90" i="2"/>
  <c r="C90" i="2"/>
  <c r="D89" i="2"/>
  <c r="C89" i="2"/>
  <c r="D88" i="2"/>
  <c r="C88" i="2"/>
  <c r="D87" i="2"/>
  <c r="C87" i="2"/>
  <c r="D86" i="2"/>
  <c r="C86" i="2"/>
  <c r="D85" i="2"/>
  <c r="C85" i="2"/>
  <c r="D84" i="2"/>
  <c r="C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G32" i="1" l="1"/>
  <c r="G34" i="1"/>
  <c r="G36" i="1"/>
  <c r="G38" i="1"/>
  <c r="G42" i="1"/>
  <c r="G48" i="1"/>
  <c r="G50" i="1"/>
  <c r="G52" i="1"/>
  <c r="G54" i="1"/>
  <c r="G58" i="1"/>
  <c r="G64" i="1"/>
  <c r="G66" i="1"/>
  <c r="G68" i="1"/>
  <c r="G70" i="1"/>
  <c r="G74" i="1"/>
  <c r="G78" i="1"/>
  <c r="G39" i="1"/>
  <c r="G59" i="1"/>
  <c r="G71" i="1"/>
  <c r="G90" i="1"/>
  <c r="G96" i="1"/>
  <c r="G98" i="1"/>
  <c r="G100" i="1"/>
  <c r="G102" i="1"/>
  <c r="G49" i="1"/>
  <c r="G53" i="1"/>
  <c r="G75" i="1"/>
  <c r="G87" i="1"/>
  <c r="G91" i="1"/>
  <c r="G103" i="1"/>
  <c r="G129" i="1"/>
  <c r="G106" i="1"/>
  <c r="G124" i="1"/>
  <c r="G121" i="1"/>
  <c r="G117" i="2"/>
  <c r="G121" i="2"/>
  <c r="G125" i="2"/>
  <c r="G114" i="2"/>
  <c r="G118" i="2"/>
  <c r="G122" i="2"/>
  <c r="G126" i="2"/>
  <c r="G134" i="2"/>
  <c r="G138" i="2"/>
  <c r="G111" i="2"/>
  <c r="G129" i="2"/>
  <c r="G131" i="2"/>
  <c r="G133" i="2"/>
  <c r="G127" i="1"/>
  <c r="G116" i="1"/>
  <c r="G65" i="1"/>
  <c r="G69" i="1"/>
  <c r="G94" i="1"/>
  <c r="G122" i="1"/>
  <c r="G130" i="1"/>
  <c r="G46" i="1"/>
  <c r="G81" i="1"/>
  <c r="G85" i="1"/>
  <c r="G33" i="1"/>
  <c r="G37" i="1"/>
  <c r="G43" i="1"/>
  <c r="G55" i="1"/>
  <c r="G62" i="1"/>
  <c r="G80" i="1"/>
  <c r="G82" i="1"/>
  <c r="G84" i="1"/>
  <c r="G86" i="1"/>
  <c r="G97" i="1"/>
  <c r="G101" i="1"/>
  <c r="G109" i="1"/>
  <c r="G113" i="1"/>
  <c r="G112" i="1"/>
  <c r="G57" i="1"/>
  <c r="G89" i="1"/>
  <c r="G40" i="1"/>
  <c r="G45" i="1"/>
  <c r="G47" i="1"/>
  <c r="G56" i="1"/>
  <c r="G61" i="1"/>
  <c r="G63" i="1"/>
  <c r="G72" i="1"/>
  <c r="G77" i="1"/>
  <c r="G79" i="1"/>
  <c r="G88" i="1"/>
  <c r="G93" i="1"/>
  <c r="G95" i="1"/>
  <c r="G107" i="1"/>
  <c r="G117" i="1"/>
  <c r="G125" i="1"/>
  <c r="G123" i="1"/>
  <c r="G104" i="1"/>
  <c r="G114" i="1"/>
  <c r="G120" i="1"/>
  <c r="G119" i="1"/>
  <c r="G41" i="1"/>
  <c r="G73" i="1"/>
  <c r="G35" i="1"/>
  <c r="G44" i="1"/>
  <c r="G51" i="1"/>
  <c r="G60" i="1"/>
  <c r="G67" i="1"/>
  <c r="G76" i="1"/>
  <c r="G83" i="1"/>
  <c r="G92" i="1"/>
  <c r="G99" i="1"/>
  <c r="G126" i="1"/>
  <c r="G108" i="1"/>
  <c r="G111" i="1"/>
  <c r="G128" i="1"/>
  <c r="G105" i="1"/>
  <c r="G115" i="1"/>
  <c r="G118" i="1"/>
  <c r="G110" i="1"/>
  <c r="G140" i="2"/>
  <c r="G127" i="2"/>
  <c r="G120" i="2"/>
  <c r="G113" i="2"/>
  <c r="G115" i="2"/>
  <c r="G124" i="2"/>
  <c r="G135" i="2"/>
  <c r="G137" i="2"/>
  <c r="G110" i="2"/>
  <c r="G112" i="2"/>
  <c r="G119" i="2"/>
  <c r="G128" i="2"/>
  <c r="G130" i="2"/>
  <c r="G132" i="2"/>
  <c r="G139" i="2"/>
  <c r="G141" i="2"/>
  <c r="G116" i="2"/>
  <c r="G123" i="2"/>
  <c r="G136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109" i="2"/>
  <c r="T103" i="1"/>
  <c r="U103" i="1" s="1"/>
  <c r="T102" i="1"/>
  <c r="U102" i="1" s="1"/>
  <c r="T101" i="1"/>
  <c r="U101" i="1" s="1"/>
  <c r="T100" i="1"/>
  <c r="U100" i="1" s="1"/>
  <c r="T99" i="1"/>
  <c r="U99" i="1" s="1"/>
  <c r="T98" i="1"/>
  <c r="U98" i="1" s="1"/>
  <c r="T97" i="1"/>
  <c r="U97" i="1" s="1"/>
  <c r="T96" i="1"/>
  <c r="U96" i="1" s="1"/>
  <c r="T95" i="1"/>
  <c r="U95" i="1" s="1"/>
  <c r="T94" i="1"/>
  <c r="U94" i="1" s="1"/>
  <c r="T93" i="1"/>
  <c r="U93" i="1" s="1"/>
  <c r="T92" i="1"/>
  <c r="U92" i="1" s="1"/>
  <c r="T91" i="1"/>
  <c r="U91" i="1" s="1"/>
  <c r="T90" i="1"/>
  <c r="U90" i="1" s="1"/>
  <c r="T89" i="1"/>
  <c r="U89" i="1" s="1"/>
  <c r="T88" i="1"/>
  <c r="U88" i="1" s="1"/>
  <c r="T87" i="1"/>
  <c r="U87" i="1" s="1"/>
  <c r="T86" i="1"/>
  <c r="U86" i="1" s="1"/>
  <c r="T85" i="1"/>
  <c r="U85" i="1" s="1"/>
  <c r="T84" i="1"/>
  <c r="U84" i="1" s="1"/>
  <c r="T83" i="1"/>
  <c r="U83" i="1" s="1"/>
  <c r="T82" i="1"/>
  <c r="U82" i="1" s="1"/>
  <c r="T81" i="1"/>
  <c r="U81" i="1" s="1"/>
  <c r="T80" i="1"/>
  <c r="U80" i="1" s="1"/>
  <c r="T79" i="1"/>
  <c r="U79" i="1" s="1"/>
  <c r="T78" i="1"/>
  <c r="U78" i="1" s="1"/>
  <c r="T77" i="1"/>
  <c r="U77" i="1" s="1"/>
  <c r="T76" i="1"/>
  <c r="U76" i="1" s="1"/>
  <c r="T75" i="1"/>
  <c r="U75" i="1" s="1"/>
  <c r="T74" i="1"/>
  <c r="U74" i="1" s="1"/>
  <c r="T73" i="1"/>
  <c r="U73" i="1" s="1"/>
  <c r="T72" i="1"/>
  <c r="U72" i="1" s="1"/>
  <c r="T71" i="1"/>
  <c r="U71" i="1" s="1"/>
  <c r="T70" i="1"/>
  <c r="U70" i="1" s="1"/>
  <c r="T69" i="1"/>
  <c r="U69" i="1" s="1"/>
  <c r="T68" i="1"/>
  <c r="U68" i="1" s="1"/>
  <c r="T67" i="1"/>
  <c r="U67" i="1" s="1"/>
  <c r="T66" i="1"/>
  <c r="U66" i="1" s="1"/>
  <c r="T65" i="1"/>
  <c r="U65" i="1" s="1"/>
  <c r="T64" i="1"/>
  <c r="U64" i="1" s="1"/>
  <c r="T63" i="1"/>
  <c r="U63" i="1" s="1"/>
  <c r="T62" i="1"/>
  <c r="U62" i="1" s="1"/>
  <c r="T61" i="1"/>
  <c r="U61" i="1" s="1"/>
  <c r="T60" i="1"/>
  <c r="U60" i="1" s="1"/>
  <c r="T59" i="1"/>
  <c r="U59" i="1" s="1"/>
  <c r="T58" i="1"/>
  <c r="U58" i="1" s="1"/>
  <c r="T57" i="1"/>
  <c r="U57" i="1" s="1"/>
  <c r="T56" i="1"/>
  <c r="U56" i="1" s="1"/>
  <c r="T55" i="1"/>
  <c r="U55" i="1" s="1"/>
  <c r="T54" i="1"/>
  <c r="U54" i="1" s="1"/>
  <c r="T53" i="1"/>
  <c r="U53" i="1" s="1"/>
  <c r="T52" i="1"/>
  <c r="U52" i="1" s="1"/>
  <c r="T51" i="1"/>
  <c r="U51" i="1" s="1"/>
  <c r="T50" i="1"/>
  <c r="U50" i="1" s="1"/>
  <c r="T49" i="1"/>
  <c r="U49" i="1" s="1"/>
  <c r="T48" i="1"/>
  <c r="U48" i="1" s="1"/>
  <c r="T47" i="1"/>
  <c r="U47" i="1" s="1"/>
  <c r="T46" i="1"/>
  <c r="U46" i="1" s="1"/>
  <c r="T45" i="1"/>
  <c r="U45" i="1" s="1"/>
  <c r="T44" i="1"/>
  <c r="U44" i="1" s="1"/>
  <c r="T43" i="1"/>
  <c r="U43" i="1" s="1"/>
  <c r="T42" i="1"/>
  <c r="U42" i="1" s="1"/>
  <c r="T41" i="1"/>
  <c r="U41" i="1" s="1"/>
  <c r="T40" i="1"/>
  <c r="U40" i="1" s="1"/>
  <c r="T39" i="1"/>
  <c r="U39" i="1" s="1"/>
  <c r="T38" i="1"/>
  <c r="U38" i="1" s="1"/>
  <c r="T37" i="1"/>
  <c r="U37" i="1" s="1"/>
  <c r="T36" i="1"/>
  <c r="U36" i="1" s="1"/>
  <c r="T35" i="1"/>
  <c r="U35" i="1" s="1"/>
  <c r="T34" i="1"/>
  <c r="U34" i="1" s="1"/>
  <c r="T33" i="1"/>
  <c r="U33" i="1" s="1"/>
  <c r="T32" i="1"/>
  <c r="U32" i="1" s="1"/>
  <c r="T31" i="1"/>
  <c r="U31" i="1" s="1"/>
  <c r="T30" i="1"/>
  <c r="U30" i="1" s="1"/>
  <c r="T29" i="1"/>
  <c r="U29" i="1" s="1"/>
  <c r="T28" i="1"/>
  <c r="U28" i="1" s="1"/>
  <c r="T27" i="1"/>
  <c r="U27" i="1" s="1"/>
  <c r="T26" i="1"/>
  <c r="U26" i="1" s="1"/>
  <c r="T25" i="1"/>
  <c r="U25" i="1" s="1"/>
  <c r="T24" i="1"/>
  <c r="U24" i="1" s="1"/>
  <c r="T23" i="1"/>
  <c r="U23" i="1" s="1"/>
  <c r="T22" i="1"/>
  <c r="U22" i="1" s="1"/>
  <c r="T21" i="1"/>
  <c r="U21" i="1" s="1"/>
  <c r="T20" i="1"/>
  <c r="U20" i="1" s="1"/>
  <c r="T19" i="1"/>
  <c r="U19" i="1" s="1"/>
  <c r="T18" i="1"/>
  <c r="U18" i="1" s="1"/>
  <c r="T17" i="1"/>
  <c r="U17" i="1" s="1"/>
  <c r="T16" i="1"/>
  <c r="U16" i="1" s="1"/>
  <c r="T15" i="1"/>
  <c r="U15" i="1" s="1"/>
  <c r="T14" i="1"/>
  <c r="U14" i="1" s="1"/>
  <c r="T13" i="1"/>
  <c r="U13" i="1" s="1"/>
  <c r="T12" i="1"/>
  <c r="U12" i="1" s="1"/>
  <c r="T11" i="1"/>
  <c r="U11" i="1" s="1"/>
  <c r="T10" i="1"/>
  <c r="U10" i="1" s="1"/>
  <c r="T9" i="1"/>
  <c r="U9" i="1" s="1"/>
  <c r="T8" i="1"/>
  <c r="U8" i="1" s="1"/>
  <c r="T7" i="1"/>
  <c r="U7" i="1" s="1"/>
  <c r="T6" i="1"/>
  <c r="U6" i="1" s="1"/>
  <c r="T5" i="1"/>
  <c r="U5" i="1" s="1"/>
  <c r="T4" i="1"/>
  <c r="U4" i="1" s="1"/>
  <c r="T3" i="1"/>
  <c r="U3" i="1" s="1"/>
  <c r="T2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O109" i="2" l="1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R1000" i="4" l="1"/>
  <c r="J4" i="5" s="1"/>
  <c r="I2998" i="8" l="1"/>
  <c r="L10" i="5" s="1"/>
  <c r="G2998" i="8"/>
  <c r="H1999" i="7"/>
  <c r="I18" i="5" s="1"/>
  <c r="G1999" i="7"/>
  <c r="P1000" i="4"/>
  <c r="O1000" i="4"/>
  <c r="N1000" i="4"/>
  <c r="M1000" i="4"/>
  <c r="L1000" i="4"/>
  <c r="I8" i="5"/>
  <c r="M5000" i="1" l="1"/>
  <c r="G14" i="5" s="1"/>
  <c r="J9" i="5"/>
  <c r="I4" i="5"/>
  <c r="I5" i="5" s="1"/>
  <c r="I9" i="5" s="1"/>
  <c r="G4" i="5"/>
  <c r="G9" i="5" s="1"/>
  <c r="P5000" i="1"/>
  <c r="F14" i="5" s="1"/>
  <c r="F15" i="5" s="1"/>
  <c r="F18" i="5" s="1"/>
  <c r="R5000" i="2" l="1"/>
  <c r="H4" i="5" s="1"/>
  <c r="X507" i="1"/>
  <c r="X493" i="1"/>
  <c r="X483" i="1"/>
  <c r="X479" i="1"/>
  <c r="X457" i="1"/>
  <c r="X445" i="1"/>
  <c r="X440" i="1"/>
  <c r="X413" i="1"/>
  <c r="X410" i="1"/>
  <c r="X503" i="1"/>
  <c r="X489" i="1"/>
  <c r="X478" i="1"/>
  <c r="X502" i="1"/>
  <c r="X439" i="1"/>
  <c r="X422" i="1"/>
  <c r="X409" i="1"/>
  <c r="X396" i="1"/>
  <c r="X444" i="1"/>
  <c r="X464" i="1"/>
  <c r="X395" i="1"/>
  <c r="X421" i="1"/>
  <c r="X400" i="1"/>
  <c r="X393" i="1"/>
  <c r="X390" i="1"/>
  <c r="X399" i="1"/>
  <c r="X470" i="1"/>
  <c r="X456" i="1"/>
  <c r="X443" i="1"/>
  <c r="X438" i="1"/>
  <c r="X391" i="1"/>
  <c r="X420" i="1"/>
  <c r="X437" i="1"/>
  <c r="X463" i="1"/>
  <c r="X404" i="1"/>
  <c r="X388" i="1"/>
  <c r="X419" i="1"/>
  <c r="X386" i="1"/>
  <c r="X469" i="1"/>
  <c r="X397" i="1"/>
  <c r="X398" i="1"/>
  <c r="X407" i="1"/>
  <c r="X412" i="1"/>
  <c r="X418" i="1"/>
  <c r="X424" i="1"/>
  <c r="X436" i="1"/>
  <c r="X442" i="1"/>
  <c r="X454" i="1"/>
  <c r="X453" i="1"/>
  <c r="X462" i="1"/>
  <c r="X473" i="1"/>
  <c r="X477" i="1"/>
  <c r="X476" i="1"/>
  <c r="X475" i="1"/>
  <c r="X487" i="1"/>
  <c r="X492" i="1"/>
  <c r="X505" i="1"/>
  <c r="X514" i="1"/>
  <c r="X511" i="1"/>
  <c r="X506" i="1"/>
  <c r="X494" i="1"/>
  <c r="X488" i="1"/>
  <c r="X484" i="1"/>
  <c r="X474" i="1"/>
  <c r="X472" i="1"/>
  <c r="X460" i="1"/>
  <c r="X452" i="1"/>
  <c r="X441" i="1"/>
  <c r="X435" i="1"/>
  <c r="X429" i="1"/>
  <c r="X428" i="1"/>
  <c r="X423" i="1"/>
  <c r="X416" i="1"/>
  <c r="X415" i="1"/>
  <c r="X406" i="1"/>
  <c r="X405" i="1"/>
  <c r="X430" i="1"/>
  <c r="H9" i="5" l="1"/>
  <c r="K9" i="5" s="1"/>
  <c r="K13" i="5" s="1"/>
  <c r="K14" i="5" s="1"/>
  <c r="L14" i="5" s="1"/>
  <c r="G18" i="5" s="1"/>
  <c r="G19" i="5" s="1"/>
  <c r="X467" i="1"/>
  <c r="X496" i="1"/>
  <c r="X401" i="1"/>
  <c r="X403" i="1"/>
  <c r="X387" i="1"/>
  <c r="X498" i="1"/>
  <c r="X513" i="1"/>
  <c r="X504" i="1"/>
  <c r="X486" i="1"/>
  <c r="X461" i="1"/>
  <c r="X446" i="1"/>
  <c r="X431" i="1"/>
  <c r="X451" i="1"/>
  <c r="X468" i="1"/>
  <c r="X485" i="1"/>
  <c r="X495" i="1"/>
  <c r="X512" i="1"/>
  <c r="X501" i="1"/>
  <c r="X482" i="1"/>
  <c r="X447" i="1"/>
  <c r="X425" i="1"/>
  <c r="X432" i="1"/>
  <c r="X408" i="1"/>
  <c r="X389" i="1"/>
  <c r="X392" i="1"/>
  <c r="X455" i="1"/>
  <c r="X402" i="1"/>
  <c r="X394" i="1"/>
  <c r="X448" i="1"/>
  <c r="X385" i="1"/>
  <c r="X449" i="1"/>
  <c r="X499" i="1"/>
  <c r="X417" i="1"/>
  <c r="X471" i="1"/>
  <c r="X497" i="1"/>
  <c r="L9" i="5" l="1"/>
  <c r="M10" i="5" s="1"/>
  <c r="I14" i="5"/>
  <c r="I15" i="5" s="1"/>
  <c r="H18" i="5" s="1"/>
  <c r="X379" i="1"/>
  <c r="X335" i="1"/>
  <c r="X269" i="1"/>
  <c r="X384" i="1"/>
  <c r="X304" i="1"/>
  <c r="J18" i="5" l="1"/>
  <c r="L16" i="5" s="1"/>
  <c r="X315" i="1"/>
  <c r="X284" i="1"/>
  <c r="X268" i="1"/>
  <c r="X383" i="1" l="1"/>
  <c r="X334" i="1"/>
  <c r="X314" i="1"/>
  <c r="X293" i="1"/>
  <c r="X274" i="1"/>
  <c r="X354" i="1"/>
  <c r="X341" i="1"/>
  <c r="X303" i="1"/>
  <c r="X273" i="1"/>
  <c r="X371" i="1"/>
  <c r="X369" i="1"/>
  <c r="X356" i="1"/>
  <c r="X328" i="1"/>
  <c r="X321" i="1"/>
  <c r="X283" i="1"/>
  <c r="X278" i="1"/>
  <c r="X267" i="1"/>
  <c r="X333" i="1"/>
  <c r="X301" i="1"/>
  <c r="X339" i="1"/>
  <c r="X338" i="1"/>
  <c r="X312" i="1"/>
  <c r="X286" i="1"/>
  <c r="X282" i="1"/>
  <c r="X345" i="1"/>
  <c r="X250" i="1"/>
  <c r="X309" i="1"/>
  <c r="X244" i="1"/>
  <c r="X252" i="1"/>
  <c r="X272" i="1"/>
  <c r="X246" i="1"/>
  <c r="X260" i="1"/>
  <c r="X248" i="1"/>
  <c r="X259" i="1"/>
  <c r="X327" i="1"/>
  <c r="X281" i="1"/>
  <c r="X271" i="1"/>
  <c r="X308" i="1"/>
  <c r="X307" i="1"/>
  <c r="X251" i="1"/>
  <c r="X349" i="1"/>
  <c r="X348" i="1"/>
  <c r="X255" i="1"/>
  <c r="X263" i="1"/>
  <c r="X262" i="1"/>
  <c r="X285" i="1"/>
  <c r="X298" i="1"/>
  <c r="X323" i="1"/>
  <c r="X332" i="1"/>
  <c r="X353" i="1"/>
  <c r="X359" i="1"/>
  <c r="X368" i="1"/>
  <c r="X376" i="1"/>
  <c r="X375" i="1"/>
  <c r="X380" i="1"/>
  <c r="X372" i="1"/>
  <c r="X365" i="1"/>
  <c r="X364" i="1"/>
  <c r="X355" i="1"/>
  <c r="X352" i="1"/>
  <c r="X351" i="1"/>
  <c r="X346" i="1"/>
  <c r="X342" i="1"/>
  <c r="X336" i="1"/>
  <c r="X329" i="1"/>
  <c r="X322" i="1"/>
  <c r="X316" i="1"/>
  <c r="X305" i="1"/>
  <c r="X294" i="1"/>
  <c r="X290" i="1"/>
  <c r="X289" i="1"/>
  <c r="X280" i="1"/>
  <c r="X279" i="1"/>
  <c r="X270" i="1"/>
  <c r="X258" i="1"/>
  <c r="X326" i="1" l="1"/>
  <c r="X265" i="1"/>
  <c r="X245" i="1"/>
  <c r="X360" i="1"/>
  <c r="X264" i="1"/>
  <c r="X299" i="1"/>
  <c r="X357" i="1"/>
  <c r="X325" i="1"/>
  <c r="X320" i="1"/>
  <c r="X276" i="1"/>
  <c r="X319" i="1"/>
  <c r="X291" i="1"/>
  <c r="X366" i="1"/>
  <c r="X373" i="1"/>
  <c r="X253" i="1"/>
  <c r="X247" i="1"/>
  <c r="X292" i="1"/>
  <c r="X297" i="1"/>
  <c r="X362" i="1"/>
  <c r="X331" i="1"/>
  <c r="X249" i="1"/>
  <c r="X302" i="1"/>
  <c r="X296" i="1"/>
  <c r="X358" i="1"/>
  <c r="X343" i="1"/>
  <c r="X311" i="1"/>
  <c r="X318" i="1"/>
  <c r="X300" i="1"/>
  <c r="X288" i="1"/>
  <c r="X347" i="1"/>
  <c r="X367" i="1"/>
  <c r="X254" i="1"/>
  <c r="X256" i="1"/>
  <c r="X310" i="1"/>
  <c r="X382" i="1"/>
  <c r="X324" i="1"/>
  <c r="X363" i="1"/>
  <c r="X374" i="1"/>
  <c r="X361" i="1"/>
  <c r="X378" i="1"/>
  <c r="X261" i="1"/>
  <c r="X330" i="1"/>
  <c r="X381" i="1"/>
  <c r="X275" i="1"/>
  <c r="X337" i="1"/>
  <c r="X277" i="1"/>
  <c r="X266" i="1"/>
  <c r="X377" i="1"/>
  <c r="X317" i="1"/>
  <c r="X370" i="1"/>
  <c r="X306" i="1"/>
  <c r="X344" i="1"/>
  <c r="X295" i="1"/>
  <c r="X313" i="1"/>
  <c r="X340" i="1"/>
  <c r="X350" i="1"/>
  <c r="X287" i="1"/>
  <c r="Y123" i="2" l="1"/>
  <c r="Y121" i="2"/>
  <c r="Y119" i="2"/>
  <c r="Y118" i="2"/>
  <c r="Y117" i="2"/>
  <c r="Y113" i="2"/>
  <c r="Y110" i="2"/>
  <c r="Y109" i="2"/>
  <c r="Y105" i="2"/>
  <c r="Y103" i="2"/>
  <c r="Y102" i="2"/>
  <c r="Y99" i="2"/>
  <c r="Y95" i="2"/>
  <c r="Y94" i="2"/>
  <c r="Y91" i="2"/>
  <c r="Y89" i="2"/>
  <c r="Y87" i="2"/>
  <c r="Y86" i="2"/>
  <c r="Y85" i="2"/>
  <c r="Y81" i="2"/>
  <c r="Y114" i="2"/>
  <c r="Y112" i="2"/>
  <c r="Y106" i="2"/>
  <c r="Y98" i="2"/>
  <c r="Y96" i="2"/>
  <c r="Y88" i="2"/>
  <c r="Y97" i="2" l="1"/>
  <c r="Y93" i="2"/>
  <c r="Y101" i="2"/>
  <c r="Y122" i="2"/>
  <c r="Y120" i="2"/>
  <c r="Y104" i="2"/>
  <c r="Y90" i="2"/>
  <c r="Y82" i="2"/>
  <c r="Y80" i="2"/>
  <c r="Y84" i="2"/>
  <c r="Y100" i="2"/>
  <c r="Y116" i="2"/>
  <c r="Y92" i="2"/>
  <c r="Y108" i="2"/>
  <c r="Y124" i="2"/>
  <c r="Y83" i="2"/>
  <c r="Y107" i="2"/>
  <c r="Y111" i="2"/>
  <c r="Y115" i="2"/>
  <c r="Y79" i="2" l="1"/>
  <c r="Y78" i="2"/>
  <c r="Y76" i="2"/>
  <c r="Y75" i="2"/>
  <c r="Y74" i="2"/>
  <c r="Y71" i="2"/>
  <c r="Y70" i="2"/>
  <c r="Y68" i="2"/>
  <c r="Y67" i="2"/>
  <c r="Y66" i="2"/>
  <c r="Y64" i="2"/>
  <c r="Y63" i="2"/>
  <c r="Y62" i="2"/>
  <c r="Y59" i="2"/>
  <c r="Y58" i="2"/>
  <c r="Y56" i="2"/>
  <c r="Y55" i="2"/>
  <c r="Y54" i="2"/>
  <c r="Y51" i="2"/>
  <c r="Y50" i="2"/>
  <c r="Y48" i="2"/>
  <c r="Y47" i="2"/>
  <c r="Y46" i="2"/>
  <c r="Y43" i="2"/>
  <c r="U2" i="4"/>
  <c r="Y44" i="2" l="1"/>
  <c r="Y52" i="2"/>
  <c r="Y60" i="2"/>
  <c r="Y72" i="2"/>
  <c r="Y45" i="2"/>
  <c r="Y49" i="2"/>
  <c r="Y53" i="2"/>
  <c r="Y57" i="2"/>
  <c r="Y61" i="2"/>
  <c r="Y65" i="2"/>
  <c r="Y69" i="2"/>
  <c r="Y73" i="2"/>
  <c r="Y77" i="2"/>
  <c r="U497" i="4" l="1"/>
  <c r="V497" i="4" s="1"/>
  <c r="V498" i="4" s="1"/>
  <c r="Y41" i="2"/>
  <c r="Y27" i="2"/>
  <c r="Y28" i="2"/>
  <c r="Y40" i="2" l="1"/>
  <c r="Y35" i="2"/>
  <c r="S5000" i="2"/>
  <c r="Y24" i="2"/>
  <c r="Y32" i="2"/>
  <c r="Y31" i="2"/>
  <c r="Y39" i="2"/>
  <c r="Y38" i="2"/>
  <c r="Y33" i="2"/>
  <c r="Y36" i="2"/>
  <c r="Y42" i="2"/>
  <c r="Y30" i="2"/>
  <c r="Y37" i="2"/>
  <c r="Y34" i="2"/>
  <c r="Y26" i="2"/>
  <c r="Y13" i="2"/>
  <c r="Y12" i="2"/>
  <c r="Y11" i="2"/>
  <c r="Y10" i="2"/>
  <c r="Y4" i="2"/>
  <c r="Y3" i="2"/>
  <c r="Y2" i="2"/>
  <c r="Y14" i="2"/>
  <c r="Y5" i="2"/>
  <c r="Y23" i="2"/>
  <c r="Y19" i="2"/>
  <c r="Y6" i="2"/>
  <c r="Y25" i="2"/>
  <c r="Y22" i="2"/>
  <c r="Y21" i="2"/>
  <c r="Y20" i="2"/>
  <c r="Y18" i="2"/>
  <c r="Y17" i="2"/>
  <c r="Y16" i="2"/>
  <c r="Y8" i="2"/>
  <c r="Y7" i="2"/>
  <c r="Y29" i="2"/>
  <c r="Y15" i="2"/>
  <c r="Y9" i="2"/>
  <c r="V5000" i="2" l="1"/>
  <c r="X184" i="1"/>
  <c r="X223" i="1"/>
  <c r="X138" i="1"/>
  <c r="X146" i="1"/>
  <c r="X167" i="1"/>
  <c r="X199" i="1"/>
  <c r="X147" i="1"/>
  <c r="X202" i="1"/>
  <c r="X140" i="1"/>
  <c r="X162" i="1"/>
  <c r="X205" i="1"/>
  <c r="X237" i="1"/>
  <c r="X233" i="1"/>
  <c r="X163" i="1"/>
  <c r="X218" i="1"/>
  <c r="X220" i="1"/>
  <c r="X165" i="1"/>
  <c r="X206" i="1"/>
  <c r="X135" i="1"/>
  <c r="X169" i="1"/>
  <c r="X208" i="1"/>
  <c r="X203" i="1"/>
  <c r="X171" i="1"/>
  <c r="X157" i="1"/>
  <c r="X154" i="1"/>
  <c r="X136" i="1"/>
  <c r="X156" i="1"/>
  <c r="X174" i="1"/>
  <c r="X186" i="1"/>
  <c r="X194" i="1"/>
  <c r="X215" i="1"/>
  <c r="X229" i="1"/>
  <c r="X240" i="1"/>
  <c r="X216" i="1"/>
  <c r="X182" i="1"/>
  <c r="X150" i="1"/>
  <c r="X176" i="1"/>
  <c r="X129" i="1"/>
  <c r="X132" i="1"/>
  <c r="X197" i="1"/>
  <c r="X177" i="1"/>
  <c r="X224" i="1"/>
  <c r="X225" i="1"/>
  <c r="X159" i="1"/>
  <c r="X213" i="1"/>
  <c r="X141" i="1"/>
  <c r="X173" i="1"/>
  <c r="X211" i="1"/>
  <c r="X142" i="1"/>
  <c r="X242" i="1"/>
  <c r="X178" i="1"/>
  <c r="X219" i="1"/>
  <c r="X191" i="1"/>
  <c r="X133" i="1"/>
  <c r="X149" i="1"/>
  <c r="X160" i="1"/>
  <c r="X179" i="1"/>
  <c r="X214" i="1"/>
  <c r="X195" i="1"/>
  <c r="X221" i="1"/>
  <c r="X238" i="1"/>
  <c r="X235" i="1"/>
  <c r="X209" i="1"/>
  <c r="X175" i="1"/>
  <c r="X145" i="1"/>
  <c r="X127" i="1"/>
  <c r="X151" i="1"/>
  <c r="X131" i="1"/>
  <c r="X222" i="1"/>
  <c r="X204" i="1"/>
  <c r="X200" i="1"/>
  <c r="X180" i="1"/>
  <c r="X172" i="1"/>
  <c r="X232" i="1"/>
  <c r="X148" i="1"/>
  <c r="X185" i="1"/>
  <c r="X217" i="1"/>
  <c r="X168" i="1"/>
  <c r="X143" i="1"/>
  <c r="X257" i="1"/>
  <c r="X243" i="1"/>
  <c r="X226" i="1"/>
  <c r="X212" i="1"/>
  <c r="X155" i="1"/>
  <c r="X193" i="1"/>
  <c r="X228" i="1"/>
  <c r="X187" i="1"/>
  <c r="X128" i="1"/>
  <c r="X231" i="1"/>
  <c r="X134" i="1"/>
  <c r="X152" i="1"/>
  <c r="X166" i="1"/>
  <c r="X181" i="1"/>
  <c r="X192" i="1"/>
  <c r="X207" i="1"/>
  <c r="X227" i="1"/>
  <c r="X239" i="1"/>
  <c r="X230" i="1"/>
  <c r="X210" i="1"/>
  <c r="X170" i="1"/>
  <c r="X137" i="1"/>
  <c r="X130" i="1"/>
  <c r="X196" i="1"/>
  <c r="X158" i="1"/>
  <c r="X161" i="1"/>
  <c r="X198" i="1"/>
  <c r="X201" i="1"/>
  <c r="X139" i="1"/>
  <c r="X183" i="1"/>
  <c r="X241" i="1"/>
  <c r="X153" i="1"/>
  <c r="X188" i="1"/>
  <c r="X236" i="1"/>
  <c r="X189" i="1"/>
  <c r="X144" i="1"/>
  <c r="X190" i="1"/>
  <c r="X164" i="1"/>
  <c r="X234" i="1"/>
  <c r="X126" i="1" l="1"/>
  <c r="X114" i="1"/>
  <c r="X55" i="1"/>
  <c r="X113" i="1"/>
  <c r="X62" i="1"/>
  <c r="X120" i="1"/>
  <c r="X75" i="1" l="1"/>
  <c r="X87" i="1"/>
  <c r="X122" i="1"/>
  <c r="X76" i="1"/>
  <c r="X66" i="1"/>
  <c r="X35" i="1"/>
  <c r="X31" i="1"/>
  <c r="X14" i="1"/>
  <c r="X2" i="1"/>
  <c r="X5" i="1"/>
  <c r="X99" i="1"/>
  <c r="X19" i="1"/>
  <c r="X117" i="1"/>
  <c r="X105" i="1"/>
  <c r="X118" i="1"/>
  <c r="X95" i="1"/>
  <c r="X32" i="1"/>
  <c r="X53" i="1"/>
  <c r="X42" i="1"/>
  <c r="X91" i="1"/>
  <c r="X24" i="1"/>
  <c r="X58" i="1"/>
  <c r="X92" i="1"/>
  <c r="X111" i="1"/>
  <c r="X77" i="1"/>
  <c r="X61" i="1"/>
  <c r="X36" i="1"/>
  <c r="X26" i="1"/>
  <c r="X11" i="1"/>
  <c r="X73" i="1"/>
  <c r="X4" i="1"/>
  <c r="X100" i="1"/>
  <c r="X52" i="1"/>
  <c r="X102" i="1"/>
  <c r="X83" i="1"/>
  <c r="X94" i="1"/>
  <c r="X86" i="1"/>
  <c r="X39" i="1"/>
  <c r="X46" i="1"/>
  <c r="X54" i="1"/>
  <c r="X106" i="1"/>
  <c r="X33" i="1"/>
  <c r="X68" i="1"/>
  <c r="X108" i="1"/>
  <c r="X104" i="1"/>
  <c r="X78" i="1"/>
  <c r="X51" i="1"/>
  <c r="X37" i="1"/>
  <c r="X22" i="1"/>
  <c r="X12" i="1"/>
  <c r="X6" i="1"/>
  <c r="X98" i="1"/>
  <c r="X101" i="1"/>
  <c r="X8" i="1"/>
  <c r="X82" i="1"/>
  <c r="X84" i="1"/>
  <c r="X124" i="1"/>
  <c r="X67" i="1"/>
  <c r="X40" i="1"/>
  <c r="X15" i="1"/>
  <c r="X63" i="1"/>
  <c r="X119" i="1"/>
  <c r="X43" i="1"/>
  <c r="X71" i="1"/>
  <c r="X125" i="1"/>
  <c r="X29" i="1"/>
  <c r="X121" i="1"/>
  <c r="X90" i="1"/>
  <c r="X69" i="1"/>
  <c r="X47" i="1"/>
  <c r="X38" i="1"/>
  <c r="X18" i="1"/>
  <c r="X3" i="1"/>
  <c r="X7" i="1"/>
  <c r="X70" i="1"/>
  <c r="X23" i="1"/>
  <c r="X112" i="1"/>
  <c r="X20" i="1"/>
  <c r="X123" i="1"/>
  <c r="X85" i="1"/>
  <c r="X57" i="1"/>
  <c r="X45" i="1"/>
  <c r="X27" i="1"/>
  <c r="X74" i="1"/>
  <c r="X16" i="1"/>
  <c r="X48" i="1"/>
  <c r="X79" i="1"/>
  <c r="X107" i="1"/>
  <c r="X88" i="1"/>
  <c r="X28" i="1"/>
  <c r="X41" i="1"/>
  <c r="X13" i="1"/>
  <c r="T5000" i="1" l="1"/>
  <c r="X9" i="1"/>
  <c r="X49" i="1"/>
  <c r="X81" i="1"/>
  <c r="X89" i="1"/>
  <c r="X64" i="1"/>
  <c r="X65" i="1"/>
  <c r="X116" i="1"/>
  <c r="X109" i="1"/>
  <c r="X25" i="1"/>
  <c r="X59" i="1"/>
  <c r="U5000" i="1" l="1"/>
  <c r="X50" i="1"/>
  <c r="X10" i="1"/>
  <c r="X56" i="1"/>
  <c r="X21" i="1"/>
  <c r="X30" i="1"/>
  <c r="X110" i="1"/>
  <c r="X60" i="1"/>
  <c r="X44" i="1"/>
  <c r="X93" i="1"/>
  <c r="X97" i="1"/>
  <c r="X96" i="1"/>
  <c r="X34" i="1"/>
  <c r="X17" i="1"/>
  <c r="X103" i="1"/>
  <c r="X115" i="1"/>
  <c r="X80" i="1"/>
  <c r="X72" i="1"/>
</calcChain>
</file>

<file path=xl/comments1.xml><?xml version="1.0" encoding="utf-8"?>
<comments xmlns="http://schemas.openxmlformats.org/spreadsheetml/2006/main">
  <authors>
    <author>despacho rivas</author>
  </authors>
  <commentList>
    <comment ref="H1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2.xml><?xml version="1.0" encoding="utf-8"?>
<comments xmlns="http://schemas.openxmlformats.org/spreadsheetml/2006/main">
  <authors>
    <author>despacho rivas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01 FACTURA
02 FACTURA SIMPLIFICADA
10 TIQUETE
11 FAC EXPORTACION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CORRELATIVO INICIO: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 xml:space="preserve">CORRELATIVO FINAL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CORRELATIVO INICIO: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 xml:space="preserve">CORRELATIVO FINAL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" authorId="0">
      <text>
        <r>
          <rPr>
            <sz val="9"/>
            <color indexed="81"/>
            <rFont val="Tahoma"/>
            <family val="2"/>
          </rPr>
          <t xml:space="preserve">VENTAS NO SUJETAS A PROPORCIONALIDAD
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VENTAS LOCALES GRAVADAS:</t>
        </r>
        <r>
          <rPr>
            <sz val="9"/>
            <color indexed="81"/>
            <rFont val="Tahoma"/>
            <family val="2"/>
          </rPr>
          <t xml:space="preserve">
ESTAS VENTAS INCLUYEN IVA</t>
        </r>
      </text>
    </comment>
    <comment ref="V1" authorId="0">
      <text>
        <r>
          <rPr>
            <sz val="9"/>
            <color indexed="81"/>
            <rFont val="Tahoma"/>
            <family val="2"/>
          </rPr>
          <t xml:space="preserve">ANEXO PARA CONSUMIDOR SIEMPRE ES 2
</t>
        </r>
      </text>
    </comment>
  </commentList>
</comments>
</file>

<file path=xl/comments3.xml><?xml version="1.0" encoding="utf-8"?>
<comments xmlns="http://schemas.openxmlformats.org/spreadsheetml/2006/main">
  <authors>
    <author>despacho rivas</author>
  </authors>
  <commentList>
    <comment ref="G1" authorId="0">
      <text>
        <r>
          <rPr>
            <b/>
            <sz val="9"/>
            <color indexed="81"/>
            <rFont val="Tahoma"/>
            <family val="2"/>
          </rPr>
          <t>FECHA:
00/00/2021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CLASE DE DOCUMENTO:</t>
        </r>
        <r>
          <rPr>
            <sz val="9"/>
            <color indexed="81"/>
            <rFont val="Tahoma"/>
            <family val="2"/>
          </rPr>
          <t xml:space="preserve">
1 IMPRESO POR IMPRENTA
2 FORMULARIO UNICO
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TIPO DE DOC:
03 CCF
05 NC
06 ND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RESOLUCION:</t>
        </r>
        <r>
          <rPr>
            <sz val="9"/>
            <color indexed="81"/>
            <rFont val="Tahoma"/>
            <family val="2"/>
          </rPr>
          <t xml:space="preserve">
15041RESCR00002021
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SERIE DEL DOCUMENTO:</t>
        </r>
        <r>
          <rPr>
            <sz val="9"/>
            <color indexed="81"/>
            <rFont val="Tahoma"/>
            <family val="2"/>
          </rPr>
          <t xml:space="preserve">
00SD000C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CONTROL INTERNO:</t>
        </r>
        <r>
          <rPr>
            <sz val="9"/>
            <color indexed="81"/>
            <rFont val="Tahoma"/>
            <family val="2"/>
          </rPr>
          <t xml:space="preserve">
ES EL MISMO NUMERO DE DOCUMENTO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VENTA EXENTA: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" authorId="0">
      <text>
        <r>
          <rPr>
            <sz val="9"/>
            <color indexed="81"/>
            <rFont val="Tahoma"/>
            <family val="2"/>
          </rPr>
          <t>VENTA NO SUJETA
SINO HAY 0.00</t>
        </r>
      </text>
    </comment>
    <comment ref="W1" authorId="0">
      <text>
        <r>
          <rPr>
            <b/>
            <sz val="9"/>
            <color indexed="81"/>
            <rFont val="Tahoma"/>
            <family val="2"/>
          </rPr>
          <t>NUMERO DE ANEXO:</t>
        </r>
        <r>
          <rPr>
            <sz val="9"/>
            <color indexed="81"/>
            <rFont val="Tahoma"/>
            <family val="2"/>
          </rPr>
          <t xml:space="preserve">
SIEMPRE SERA 1</t>
        </r>
      </text>
    </comment>
  </commentList>
</comments>
</file>

<file path=xl/comments4.xml><?xml version="1.0" encoding="utf-8"?>
<comments xmlns="http://schemas.openxmlformats.org/spreadsheetml/2006/main">
  <authors>
    <author>despacho rivas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TIPO DE DOC:
03 CCF
05 NC
06 ND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<sst xmlns="http://schemas.openxmlformats.org/spreadsheetml/2006/main" count="4664" uniqueCount="644">
  <si>
    <t>03</t>
  </si>
  <si>
    <t>1</t>
  </si>
  <si>
    <t>0.00</t>
  </si>
  <si>
    <t>3</t>
  </si>
  <si>
    <t>FECHA</t>
  </si>
  <si>
    <t>CLASE DE DOC</t>
  </si>
  <si>
    <t>TIPO DE DOC</t>
  </si>
  <si>
    <t>CORRELATIVO</t>
  </si>
  <si>
    <t>NIT PROV</t>
  </si>
  <si>
    <t>NOMBRE DEL PROVEEDOR</t>
  </si>
  <si>
    <t>C. EXENTAS</t>
  </si>
  <si>
    <t>I. EXENTAS</t>
  </si>
  <si>
    <t>IMPOR EX</t>
  </si>
  <si>
    <t>C. GRAVADA</t>
  </si>
  <si>
    <t>INTER GRAVA</t>
  </si>
  <si>
    <t>IMPOR SERV</t>
  </si>
  <si>
    <t>IMPOR BIENES</t>
  </si>
  <si>
    <t>IVA</t>
  </si>
  <si>
    <t>TOTAL C.</t>
  </si>
  <si>
    <t>ANEXO 3</t>
  </si>
  <si>
    <t>02101911710016</t>
  </si>
  <si>
    <t>MES</t>
  </si>
  <si>
    <t>MARZO</t>
  </si>
  <si>
    <t>27</t>
  </si>
  <si>
    <t>17</t>
  </si>
  <si>
    <t>10</t>
  </si>
  <si>
    <t>06142410141010</t>
  </si>
  <si>
    <t>2021</t>
  </si>
  <si>
    <t>/</t>
  </si>
  <si>
    <t>DIA</t>
  </si>
  <si>
    <t>06</t>
  </si>
  <si>
    <t>09</t>
  </si>
  <si>
    <t>29</t>
  </si>
  <si>
    <t>22</t>
  </si>
  <si>
    <t>19</t>
  </si>
  <si>
    <t>08</t>
  </si>
  <si>
    <t>15</t>
  </si>
  <si>
    <t>11</t>
  </si>
  <si>
    <t>23</t>
  </si>
  <si>
    <t>25</t>
  </si>
  <si>
    <t>02</t>
  </si>
  <si>
    <t>26</t>
  </si>
  <si>
    <t>12</t>
  </si>
  <si>
    <t>05</t>
  </si>
  <si>
    <t>04</t>
  </si>
  <si>
    <t>01</t>
  </si>
  <si>
    <t>30</t>
  </si>
  <si>
    <t>28</t>
  </si>
  <si>
    <t>24</t>
  </si>
  <si>
    <t>20</t>
  </si>
  <si>
    <t>18</t>
  </si>
  <si>
    <t>276</t>
  </si>
  <si>
    <t>16</t>
  </si>
  <si>
    <t>1007</t>
  </si>
  <si>
    <t>1120</t>
  </si>
  <si>
    <t>0104</t>
  </si>
  <si>
    <t>ABRIL</t>
  </si>
  <si>
    <t>0</t>
  </si>
  <si>
    <t>20SD000C</t>
  </si>
  <si>
    <t>00</t>
  </si>
  <si>
    <t>ANEXO</t>
  </si>
  <si>
    <t>TOTAL VENTA</t>
  </si>
  <si>
    <t>D. FISCAL A 3</t>
  </si>
  <si>
    <t>V CTA DE 3</t>
  </si>
  <si>
    <t>D.FISCAL</t>
  </si>
  <si>
    <t>V. GRAVADA</t>
  </si>
  <si>
    <t>VENTA NO S</t>
  </si>
  <si>
    <t>VE</t>
  </si>
  <si>
    <t>NOMBRE RAZON SOCIAL O DENOMINACION</t>
  </si>
  <si>
    <t>NIT DE CLIENTE</t>
  </si>
  <si>
    <t>CONTROL</t>
  </si>
  <si>
    <t>N° DOC</t>
  </si>
  <si>
    <t xml:space="preserve">SERIE </t>
  </si>
  <si>
    <t>N° DE RESOLUCION</t>
  </si>
  <si>
    <t>SERVICORP S.A DE C.V</t>
  </si>
  <si>
    <t>06142801141049</t>
  </si>
  <si>
    <t>SARA ALFARO CASTRO</t>
  </si>
  <si>
    <t>06152309490011</t>
  </si>
  <si>
    <t>RINA ALFARO CASTRO</t>
  </si>
  <si>
    <t>03151403510011</t>
  </si>
  <si>
    <t>ORGANIKA S.A DE C.V</t>
  </si>
  <si>
    <t>06141909031057</t>
  </si>
  <si>
    <t>CARDEU S.A DE C.V</t>
  </si>
  <si>
    <t>06141603131023</t>
  </si>
  <si>
    <t>MOISES ELIAS CARCAMO</t>
  </si>
  <si>
    <t>11151906460011</t>
  </si>
  <si>
    <t>JIMMY EDGARDO CALERO MARAVILLA</t>
  </si>
  <si>
    <t>11061508801026</t>
  </si>
  <si>
    <t>O &amp; M MANTENIMIENTO Y SERVICIOS S.A DE C.V</t>
  </si>
  <si>
    <t>06141506941061</t>
  </si>
  <si>
    <t>FONDO DE TITULARIZACION DE INMUEBLES</t>
  </si>
  <si>
    <t>05012309191010</t>
  </si>
  <si>
    <t>EDIFICACION, CONSTRUCCION, Y ASESORIA S.A DE C.V</t>
  </si>
  <si>
    <t>06141306161010</t>
  </si>
  <si>
    <t>INMUEBLES S.A DE C.V</t>
  </si>
  <si>
    <t>06140907680011</t>
  </si>
  <si>
    <t>OFG EL SALVADOR S.A DE C.V</t>
  </si>
  <si>
    <t>06142002151023</t>
  </si>
  <si>
    <t>JESV INC SUCURSAL EL SALVADOR</t>
  </si>
  <si>
    <t>94500501121011</t>
  </si>
  <si>
    <t>ADINCE S.A DE C.V.</t>
  </si>
  <si>
    <t>06141810901033</t>
  </si>
  <si>
    <t>A.C.P.A COMUNIDADES UNIDAS DE RL</t>
  </si>
  <si>
    <t>08150905750014</t>
  </si>
  <si>
    <t>CASA BAZZYNI S.A DE C.V.</t>
  </si>
  <si>
    <t>06140702921021</t>
  </si>
  <si>
    <t>EXPORTADORA PACAS MARTINEZ</t>
  </si>
  <si>
    <t>05150706911014</t>
  </si>
  <si>
    <t>LLANTAS Y ACCESORIOS</t>
  </si>
  <si>
    <t>06141502131049</t>
  </si>
  <si>
    <t>ASFALTOS DE CENTROAMERICA S.A DE C.V.</t>
  </si>
  <si>
    <t>06142607780022</t>
  </si>
  <si>
    <t>PEDRERA PROTERSA S.A DE C.V.</t>
  </si>
  <si>
    <t>06143101750030</t>
  </si>
  <si>
    <t>AGROINDUSTRIA CENTROAMERICANA</t>
  </si>
  <si>
    <t>06141210001020</t>
  </si>
  <si>
    <t>DISTRIBUIDORA DE EQUIPOS Y SERVICIOS</t>
  </si>
  <si>
    <t>06142711201018</t>
  </si>
  <si>
    <t>DEL TROPICFOOD S.A DE C.V.</t>
  </si>
  <si>
    <t>06142706881019</t>
  </si>
  <si>
    <t>BORGONOVO POHL S.A DE C.V.</t>
  </si>
  <si>
    <t>06141703710012</t>
  </si>
  <si>
    <t>RAMIREZ VENTURA S.A DE C.V</t>
  </si>
  <si>
    <t>06141909001034</t>
  </si>
  <si>
    <t>IMPORTADORA DE FRUTAS S.A DE C.V.</t>
  </si>
  <si>
    <t>06140702971037</t>
  </si>
  <si>
    <t>CAFECOYO S.A DE C.V.</t>
  </si>
  <si>
    <t>06143105790034</t>
  </si>
  <si>
    <t>ANULADO</t>
  </si>
  <si>
    <t>OSCAR HERIBERTO QUINTANILLA HERNANDEZ</t>
  </si>
  <si>
    <t>06081603661011</t>
  </si>
  <si>
    <t>TECNUTRAL S.A DE C.V</t>
  </si>
  <si>
    <t>06142307860012</t>
  </si>
  <si>
    <t>MILTON RAFAEL PANIAGUA AGUILAR</t>
  </si>
  <si>
    <t>05032407751016</t>
  </si>
  <si>
    <t>NOBS HIDRODIFUCION</t>
  </si>
  <si>
    <t>06140102840029</t>
  </si>
  <si>
    <t>TEJEMET S.A DE C.V.</t>
  </si>
  <si>
    <t>02103009931016</t>
  </si>
  <si>
    <t>GORCO LIMITADO S.A DE C.V.</t>
  </si>
  <si>
    <t>05151409041015</t>
  </si>
  <si>
    <t>LUIS ALBERTO HERNANDEZ ALDANA</t>
  </si>
  <si>
    <t>09082608580010</t>
  </si>
  <si>
    <t>MCCORMICK TRACTORES DE CENTROAMERICA</t>
  </si>
  <si>
    <t>06141112201046</t>
  </si>
  <si>
    <t>CORPORIN S.A DE C.V.</t>
  </si>
  <si>
    <t>06142610790018</t>
  </si>
  <si>
    <t>MANUEL DE JESUS AGUIRRE ACOSTA</t>
  </si>
  <si>
    <t>03010907741016</t>
  </si>
  <si>
    <t>SARAN S.A DE C.V.</t>
  </si>
  <si>
    <t>06142910640026</t>
  </si>
  <si>
    <t>ACNEPRO S.A DE C.V.</t>
  </si>
  <si>
    <t>06142112951025</t>
  </si>
  <si>
    <t>ERICK ARMANDO BARAHONA</t>
  </si>
  <si>
    <t>05071611851017</t>
  </si>
  <si>
    <t>GASPRO DE EL SALVADOR S.A DE C.V.</t>
  </si>
  <si>
    <t>05010702161018</t>
  </si>
  <si>
    <t>PRODUCTOS DE BIOMASA S.A DE C.V.</t>
  </si>
  <si>
    <t>06143005191030</t>
  </si>
  <si>
    <t>COOP DE CAFETALEROS SIGLO XXI</t>
  </si>
  <si>
    <t>06141703001046</t>
  </si>
  <si>
    <t>ROBERTO ELIAS RODRIGUEZ</t>
  </si>
  <si>
    <t>03151505691015</t>
  </si>
  <si>
    <t>SYMTEK S.A DE C.V.</t>
  </si>
  <si>
    <t>02100808071012</t>
  </si>
  <si>
    <t>LEOS S.A DE C.V.</t>
  </si>
  <si>
    <t>06142506941050</t>
  </si>
  <si>
    <t>AMERICAN PETROLEUM DE EL SALVADOR</t>
  </si>
  <si>
    <t>06143006991020</t>
  </si>
  <si>
    <t>MEGABLOCK S.A DE C.V.</t>
  </si>
  <si>
    <t>06142704091010</t>
  </si>
  <si>
    <t>MOTORES Y VEHICULOS S.A DE C.V.</t>
  </si>
  <si>
    <t>06141208131022</t>
  </si>
  <si>
    <t>MIRIAM HARDEE ESCOBAR</t>
  </si>
  <si>
    <t>03122006771016</t>
  </si>
  <si>
    <t>CONSTRUCTORA DISA S.A DE C.V.</t>
  </si>
  <si>
    <t>06141910840030</t>
  </si>
  <si>
    <t>KEVIN ROLANDO SOFOCLES RECINOS</t>
  </si>
  <si>
    <t>03061811941018</t>
  </si>
  <si>
    <t>JOSE ANGEL VALENCIA PEREZ</t>
  </si>
  <si>
    <t>05121506660010</t>
  </si>
  <si>
    <t>EL GRANJERO S.A DE C.V.</t>
  </si>
  <si>
    <t>06140101680020</t>
  </si>
  <si>
    <t>MARIA ELENA ZUNIGA VDA DE ALVARENGA</t>
  </si>
  <si>
    <t>01081704541019</t>
  </si>
  <si>
    <t>BUFISA S.A DE C.V.</t>
  </si>
  <si>
    <t>06141905780037</t>
  </si>
  <si>
    <t>DAVID ANTONIO MOLINA SILVA</t>
  </si>
  <si>
    <t>06140807711154</t>
  </si>
  <si>
    <t>GRUPO VOLCANO, S.A DE C.V.</t>
  </si>
  <si>
    <t>06141202151072</t>
  </si>
  <si>
    <t>JUAN ANTONIO MONTERROSA HERNANDEZ</t>
  </si>
  <si>
    <t>03150707841020</t>
  </si>
  <si>
    <t>BLANCA LUZ BELLOSO DE GARCIA</t>
  </si>
  <si>
    <t>03062709630017</t>
  </si>
  <si>
    <t>DINORA MAGAÑA</t>
  </si>
  <si>
    <t>02020807510018</t>
  </si>
  <si>
    <t>UDP POLICLINICA</t>
  </si>
  <si>
    <t>02101901101017</t>
  </si>
  <si>
    <t>AVELARDO ESPINOZA RIVAS</t>
  </si>
  <si>
    <t>03150502711027</t>
  </si>
  <si>
    <t>CASAS AMERICANAS S.A DE C.V.</t>
  </si>
  <si>
    <t>06142702021058</t>
  </si>
  <si>
    <t>LOTICOMER S.A DE C.V.</t>
  </si>
  <si>
    <t>06143006101060</t>
  </si>
  <si>
    <t>ANA PATRICIA SALAVERRIA DE ESCOBAR</t>
  </si>
  <si>
    <t>96000310480018</t>
  </si>
  <si>
    <t>JOSE MARIA GUTIERREZ FLORES</t>
  </si>
  <si>
    <t>14012611611014</t>
  </si>
  <si>
    <t>RIGOBERTO SERRANO QUINTANILLA</t>
  </si>
  <si>
    <t>03152006881020</t>
  </si>
  <si>
    <t>CELESTINO PEREZ JACOBO</t>
  </si>
  <si>
    <t>01100608711013</t>
  </si>
  <si>
    <t>MARIA DEL SOCORRO ANCHETA</t>
  </si>
  <si>
    <t>02032202631017</t>
  </si>
  <si>
    <t>FRANCISCO JESUS MELARA SORIANO</t>
  </si>
  <si>
    <t>01081604851010</t>
  </si>
  <si>
    <t>MIGUEL HENRIQUEZ CHAVEZ</t>
  </si>
  <si>
    <t>03152810640022</t>
  </si>
  <si>
    <t>FRANCISCO ALEXANDER TOBAR CASTILLO</t>
  </si>
  <si>
    <t>03152212861010</t>
  </si>
  <si>
    <t>PROVEEDOR</t>
  </si>
  <si>
    <t>NIT</t>
  </si>
  <si>
    <t>2</t>
  </si>
  <si>
    <t>18SD000F</t>
  </si>
  <si>
    <t>17/03/2021</t>
  </si>
  <si>
    <t>03/03/2021</t>
  </si>
  <si>
    <t>V CTA A 3ERO</t>
  </si>
  <si>
    <t>V ZONA FRAN</t>
  </si>
  <si>
    <t>EX SERVICE</t>
  </si>
  <si>
    <t>EX OUT CA</t>
  </si>
  <si>
    <t>EX IN CA</t>
  </si>
  <si>
    <t>V GRAVADAS</t>
  </si>
  <si>
    <t>V NO SUJETAS</t>
  </si>
  <si>
    <t>VENTAS NO</t>
  </si>
  <si>
    <t>V EXENTA</t>
  </si>
  <si>
    <t>VACIO</t>
  </si>
  <si>
    <t>FINAL</t>
  </si>
  <si>
    <t>CORRELTIVO</t>
  </si>
  <si>
    <t>SERIE</t>
  </si>
  <si>
    <t>RESOLUCION</t>
  </si>
  <si>
    <t>0504</t>
  </si>
  <si>
    <t>0804</t>
  </si>
  <si>
    <t>1004</t>
  </si>
  <si>
    <t>1204</t>
  </si>
  <si>
    <t>1304</t>
  </si>
  <si>
    <t>1404</t>
  </si>
  <si>
    <t>1504</t>
  </si>
  <si>
    <t>2404</t>
  </si>
  <si>
    <t>2004</t>
  </si>
  <si>
    <t>2204</t>
  </si>
  <si>
    <t>2704</t>
  </si>
  <si>
    <t>2904</t>
  </si>
  <si>
    <t>3004</t>
  </si>
  <si>
    <t>2104</t>
  </si>
  <si>
    <t>2804</t>
  </si>
  <si>
    <t>2604</t>
  </si>
  <si>
    <t>0604</t>
  </si>
  <si>
    <t>3103</t>
  </si>
  <si>
    <t>2304</t>
  </si>
  <si>
    <t>1408</t>
  </si>
  <si>
    <t>1397</t>
  </si>
  <si>
    <t>1405</t>
  </si>
  <si>
    <t>1407</t>
  </si>
  <si>
    <t>1401</t>
  </si>
  <si>
    <t>MAYO</t>
  </si>
  <si>
    <t>0305</t>
  </si>
  <si>
    <t>0605</t>
  </si>
  <si>
    <t>1105</t>
  </si>
  <si>
    <t>1805</t>
  </si>
  <si>
    <t>1905</t>
  </si>
  <si>
    <t>2105</t>
  </si>
  <si>
    <t>2605</t>
  </si>
  <si>
    <t>03/05/2021</t>
  </si>
  <si>
    <t>20/05/2021</t>
  </si>
  <si>
    <t>0405</t>
  </si>
  <si>
    <t>0905</t>
  </si>
  <si>
    <t>1005</t>
  </si>
  <si>
    <t>1205</t>
  </si>
  <si>
    <t>1305</t>
  </si>
  <si>
    <t>1505</t>
  </si>
  <si>
    <t>2005</t>
  </si>
  <si>
    <t>2205</t>
  </si>
  <si>
    <t>2405</t>
  </si>
  <si>
    <t>2505</t>
  </si>
  <si>
    <t>2705</t>
  </si>
  <si>
    <t>2805</t>
  </si>
  <si>
    <t>3105</t>
  </si>
  <si>
    <t>0705</t>
  </si>
  <si>
    <t>0505</t>
  </si>
  <si>
    <t>7</t>
  </si>
  <si>
    <t>06140711071030</t>
  </si>
  <si>
    <t>JUNIO</t>
  </si>
  <si>
    <t>1506</t>
  </si>
  <si>
    <t>0806</t>
  </si>
  <si>
    <t>0106</t>
  </si>
  <si>
    <t>0306</t>
  </si>
  <si>
    <t>0706</t>
  </si>
  <si>
    <t>0906</t>
  </si>
  <si>
    <t>1006</t>
  </si>
  <si>
    <t>1106</t>
  </si>
  <si>
    <t>1406</t>
  </si>
  <si>
    <t>1606</t>
  </si>
  <si>
    <t>2106</t>
  </si>
  <si>
    <t>2206</t>
  </si>
  <si>
    <t>2406</t>
  </si>
  <si>
    <t>2906</t>
  </si>
  <si>
    <t>2506</t>
  </si>
  <si>
    <t>2306</t>
  </si>
  <si>
    <t>1806</t>
  </si>
  <si>
    <t>0406</t>
  </si>
  <si>
    <t>0206</t>
  </si>
  <si>
    <t>exentas.</t>
  </si>
  <si>
    <t>CCF</t>
  </si>
  <si>
    <t>FAC</t>
  </si>
  <si>
    <t>EX</t>
  </si>
  <si>
    <t>rete</t>
  </si>
  <si>
    <t>compras</t>
  </si>
  <si>
    <t>FOVIA</t>
  </si>
  <si>
    <t>ccf  mas fac</t>
  </si>
  <si>
    <t>neto</t>
  </si>
  <si>
    <t>iva</t>
  </si>
  <si>
    <t>PROPO</t>
  </si>
  <si>
    <t>retencion</t>
  </si>
  <si>
    <t>TOTAL</t>
  </si>
  <si>
    <t>07</t>
  </si>
  <si>
    <t>23/03/2021</t>
  </si>
  <si>
    <t>23/02/2021</t>
  </si>
  <si>
    <t>26/03/2021</t>
  </si>
  <si>
    <t>RETENCION</t>
  </si>
  <si>
    <t>MONTO</t>
  </si>
  <si>
    <t>DOC</t>
  </si>
  <si>
    <t>TIPO</t>
  </si>
  <si>
    <t>052021</t>
  </si>
  <si>
    <t>9300</t>
  </si>
  <si>
    <t>PERIODO</t>
  </si>
  <si>
    <t>ISSS/IVM</t>
  </si>
  <si>
    <t>B. MAGISTE</t>
  </si>
  <si>
    <t>CEFAFA</t>
  </si>
  <si>
    <t>IPSFA</t>
  </si>
  <si>
    <t>INPEP</t>
  </si>
  <si>
    <t>ISSS</t>
  </si>
  <si>
    <t>AFP</t>
  </si>
  <si>
    <t>AGUI GRAVA</t>
  </si>
  <si>
    <t>AGUI EX</t>
  </si>
  <si>
    <t>ISR</t>
  </si>
  <si>
    <t>BONIFICACION</t>
  </si>
  <si>
    <t>MONTO D</t>
  </si>
  <si>
    <t>CODIGO</t>
  </si>
  <si>
    <t>NOMBRE</t>
  </si>
  <si>
    <t>PAIS</t>
  </si>
  <si>
    <t>DOMICILIO</t>
  </si>
  <si>
    <t>DECLARACION</t>
  </si>
  <si>
    <t>PCTA</t>
  </si>
  <si>
    <t>24/06/2021</t>
  </si>
  <si>
    <t>20SD000U</t>
  </si>
  <si>
    <t>JULIO</t>
  </si>
  <si>
    <t>0107</t>
  </si>
  <si>
    <t>0207</t>
  </si>
  <si>
    <t>0507</t>
  </si>
  <si>
    <t>0607</t>
  </si>
  <si>
    <t>0807</t>
  </si>
  <si>
    <t>1207</t>
  </si>
  <si>
    <t>1307</t>
  </si>
  <si>
    <t>1507</t>
  </si>
  <si>
    <t>2007</t>
  </si>
  <si>
    <t>2207</t>
  </si>
  <si>
    <t>2107</t>
  </si>
  <si>
    <t>2607</t>
  </si>
  <si>
    <t>3007</t>
  </si>
  <si>
    <t>3107</t>
  </si>
  <si>
    <t>2307</t>
  </si>
  <si>
    <t>0307</t>
  </si>
  <si>
    <t>1575</t>
  </si>
  <si>
    <t>293</t>
  </si>
  <si>
    <t>0707</t>
  </si>
  <si>
    <t>06141612021044</t>
  </si>
  <si>
    <t>2807</t>
  </si>
  <si>
    <t>348</t>
  </si>
  <si>
    <t>01/07/2021</t>
  </si>
  <si>
    <t>22/07/2021</t>
  </si>
  <si>
    <t>02/03/2021</t>
  </si>
  <si>
    <t>1415</t>
  </si>
  <si>
    <t>06141902730011</t>
  </si>
  <si>
    <t>48457</t>
  </si>
  <si>
    <t>06140311991017</t>
  </si>
  <si>
    <t>06/03/2021</t>
  </si>
  <si>
    <t>487</t>
  </si>
  <si>
    <t>06141807011060</t>
  </si>
  <si>
    <t>08/03/2021</t>
  </si>
  <si>
    <t>2537</t>
  </si>
  <si>
    <t>06141702061037</t>
  </si>
  <si>
    <t>767132</t>
  </si>
  <si>
    <t>489</t>
  </si>
  <si>
    <t>06140611750055</t>
  </si>
  <si>
    <t>09/03/2021</t>
  </si>
  <si>
    <t>4085</t>
  </si>
  <si>
    <t>05091510071011</t>
  </si>
  <si>
    <t>07021712941025</t>
  </si>
  <si>
    <t>10/03/2021</t>
  </si>
  <si>
    <t>2192</t>
  </si>
  <si>
    <t>08212209761021</t>
  </si>
  <si>
    <t>51677</t>
  </si>
  <si>
    <t>1.04</t>
  </si>
  <si>
    <t>11/03/2021</t>
  </si>
  <si>
    <t>48728</t>
  </si>
  <si>
    <t>15/02/2021</t>
  </si>
  <si>
    <t>94202</t>
  </si>
  <si>
    <t>05110610820011</t>
  </si>
  <si>
    <t>15/03/2021</t>
  </si>
  <si>
    <t>4126</t>
  </si>
  <si>
    <t>48827</t>
  </si>
  <si>
    <t>8</t>
  </si>
  <si>
    <t>05092604480012</t>
  </si>
  <si>
    <t>100</t>
  </si>
  <si>
    <t>02101810771036</t>
  </si>
  <si>
    <t>2020</t>
  </si>
  <si>
    <t>17/12/2020</t>
  </si>
  <si>
    <t>955</t>
  </si>
  <si>
    <t>06140707061020</t>
  </si>
  <si>
    <t>19/03/2021</t>
  </si>
  <si>
    <t>54</t>
  </si>
  <si>
    <t>08210805530029</t>
  </si>
  <si>
    <t>488</t>
  </si>
  <si>
    <t>465</t>
  </si>
  <si>
    <t>22/03/2021</t>
  </si>
  <si>
    <t>4169</t>
  </si>
  <si>
    <t>48227</t>
  </si>
  <si>
    <t>48924</t>
  </si>
  <si>
    <t>25/03/2021</t>
  </si>
  <si>
    <t>49077</t>
  </si>
  <si>
    <t>49113</t>
  </si>
  <si>
    <t>26029</t>
  </si>
  <si>
    <t>06142506670028</t>
  </si>
  <si>
    <t>1.75</t>
  </si>
  <si>
    <t>27/02/2021</t>
  </si>
  <si>
    <t>91</t>
  </si>
  <si>
    <t>29/03/2021</t>
  </si>
  <si>
    <t>4221</t>
  </si>
  <si>
    <t>95000</t>
  </si>
  <si>
    <t>1603</t>
  </si>
  <si>
    <t>94739</t>
  </si>
  <si>
    <t>1703</t>
  </si>
  <si>
    <t>94770</t>
  </si>
  <si>
    <t>26098</t>
  </si>
  <si>
    <t>43445</t>
  </si>
  <si>
    <t>0304</t>
  </si>
  <si>
    <t>95054</t>
  </si>
  <si>
    <t>49637</t>
  </si>
  <si>
    <t>26229</t>
  </si>
  <si>
    <t>14</t>
  </si>
  <si>
    <t>49762</t>
  </si>
  <si>
    <t>26261</t>
  </si>
  <si>
    <t>49823</t>
  </si>
  <si>
    <t>20/04/2021</t>
  </si>
  <si>
    <t>26314</t>
  </si>
  <si>
    <t>21/04/2021</t>
  </si>
  <si>
    <t>95358</t>
  </si>
  <si>
    <t>95390</t>
  </si>
  <si>
    <t>945</t>
  </si>
  <si>
    <t>95355</t>
  </si>
  <si>
    <t>26377</t>
  </si>
  <si>
    <t>50429</t>
  </si>
  <si>
    <t>50517</t>
  </si>
  <si>
    <t>50439</t>
  </si>
  <si>
    <t>1460</t>
  </si>
  <si>
    <t>1479</t>
  </si>
  <si>
    <t>96581</t>
  </si>
  <si>
    <t>6525</t>
  </si>
  <si>
    <t>96643</t>
  </si>
  <si>
    <t>95846</t>
  </si>
  <si>
    <t>95903</t>
  </si>
  <si>
    <t>95984</t>
  </si>
  <si>
    <t>129141</t>
  </si>
  <si>
    <t>16624</t>
  </si>
  <si>
    <t>06142101860018</t>
  </si>
  <si>
    <t>51335</t>
  </si>
  <si>
    <t>18/05/2021</t>
  </si>
  <si>
    <t>96046</t>
  </si>
  <si>
    <t>1325</t>
  </si>
  <si>
    <t>96176</t>
  </si>
  <si>
    <t>96172</t>
  </si>
  <si>
    <t>96173</t>
  </si>
  <si>
    <t>2119</t>
  </si>
  <si>
    <t>96307</t>
  </si>
  <si>
    <t>1313</t>
  </si>
  <si>
    <t>96369</t>
  </si>
  <si>
    <t>1503</t>
  </si>
  <si>
    <t>48826</t>
  </si>
  <si>
    <t>51271</t>
  </si>
  <si>
    <t>1597</t>
  </si>
  <si>
    <t>11152</t>
  </si>
  <si>
    <t>06140104680029</t>
  </si>
  <si>
    <t>1398</t>
  </si>
  <si>
    <t>52544</t>
  </si>
  <si>
    <t>96535</t>
  </si>
  <si>
    <t>1723</t>
  </si>
  <si>
    <t>1747</t>
  </si>
  <si>
    <t>52953</t>
  </si>
  <si>
    <t>52939</t>
  </si>
  <si>
    <t>53011</t>
  </si>
  <si>
    <t>53012</t>
  </si>
  <si>
    <t>6807</t>
  </si>
  <si>
    <t>53107</t>
  </si>
  <si>
    <t>53108</t>
  </si>
  <si>
    <t>1524</t>
  </si>
  <si>
    <t>53331</t>
  </si>
  <si>
    <t>6828</t>
  </si>
  <si>
    <t>96821</t>
  </si>
  <si>
    <t>1858</t>
  </si>
  <si>
    <t>1586</t>
  </si>
  <si>
    <t>96932</t>
  </si>
  <si>
    <t>97000</t>
  </si>
  <si>
    <t>53870</t>
  </si>
  <si>
    <t>15041RESIN029352020</t>
  </si>
  <si>
    <t>20DS000C</t>
  </si>
  <si>
    <t>275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</si>
  <si>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</si>
  <si>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</si>
  <si>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</si>
  <si>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</si>
  <si>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</si>
  <si>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</si>
  <si>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</si>
  <si>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</si>
  <si>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</si>
  <si>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</si>
  <si>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</si>
  <si>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</si>
  <si>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</si>
  <si>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</si>
  <si>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</si>
  <si>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</si>
  <si>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294</t>
  </si>
  <si>
    <t>295</t>
  </si>
  <si>
    <t>05112401011014</t>
  </si>
  <si>
    <t>NUTRIENTES AGRICOLAS S.A DE C.V.</t>
  </si>
  <si>
    <t>13123005590019</t>
  </si>
  <si>
    <t>CARLOS ARMANDO MORENO ALVARENGA</t>
  </si>
  <si>
    <t>06142407620011</t>
  </si>
  <si>
    <t>ALMACENADORA CENTROAMERICANA S.A DE C.V.</t>
  </si>
  <si>
    <t>93931912721017</t>
  </si>
  <si>
    <t>CARLOS JIMENEZ</t>
  </si>
  <si>
    <t>11180804650014</t>
  </si>
  <si>
    <t>IRMA ELENA AREVALO DE NAVARRETE</t>
  </si>
  <si>
    <t>06141804961024</t>
  </si>
  <si>
    <t>DIAMARTI S.A DE C.V.</t>
  </si>
  <si>
    <t>09031203640014</t>
  </si>
  <si>
    <t>HERBERT ERNESTO SACA VIDES</t>
  </si>
  <si>
    <t>12170909660010</t>
  </si>
  <si>
    <t>MARIO CARRION ELIAS</t>
  </si>
  <si>
    <t>05100110111013</t>
  </si>
  <si>
    <t>ASOCIACION RESIDENCIAL LO SUEÑOS</t>
  </si>
  <si>
    <t>06140610931039</t>
  </si>
  <si>
    <t>DE SANTIS S.A DE C.V.</t>
  </si>
  <si>
    <t>06142911690013</t>
  </si>
  <si>
    <t>PATRICIA S.A DE C.V.</t>
  </si>
  <si>
    <t>06061505681011</t>
  </si>
  <si>
    <t>IRMA ELENA RODRIGUEZ</t>
  </si>
  <si>
    <t>05110512191019</t>
  </si>
  <si>
    <t>AGRIMAC S.A DE C.V.</t>
  </si>
  <si>
    <t>06140102021060</t>
  </si>
  <si>
    <t>ADMINISTRADORA DE EDIFICIOS</t>
  </si>
  <si>
    <t>21/05/2021</t>
  </si>
  <si>
    <t>06141903660016</t>
  </si>
  <si>
    <t>INMOBILIARIA SAN JOSE</t>
  </si>
  <si>
    <t>08211810550010</t>
  </si>
  <si>
    <t>JOSE RODOLFO ARIAS RODRIGUEZ</t>
  </si>
  <si>
    <t>08211109721042</t>
  </si>
  <si>
    <t>EDUARDO ARIAS DIAZ</t>
  </si>
  <si>
    <t>06141306590014</t>
  </si>
  <si>
    <t>INVERSIONES SIMCO S.A DE C.V.</t>
  </si>
  <si>
    <t>03062805800029</t>
  </si>
  <si>
    <t>ASOCIACION COOP DE PRODUCCION AGROPECUARIA ATAISI DE RL</t>
  </si>
  <si>
    <t>06140209870037</t>
  </si>
  <si>
    <t>PACHOL S.A DE C.V.</t>
  </si>
  <si>
    <t>06141700211055</t>
  </si>
  <si>
    <t>DESARROLLADORA AMERICANA DE SERVICIOS</t>
  </si>
  <si>
    <t>11170203400015</t>
  </si>
  <si>
    <t>ADALBERTO LEIVA</t>
  </si>
  <si>
    <t>12082007630018</t>
  </si>
  <si>
    <t>JUAN MANUEL DIAS ROMERO</t>
  </si>
  <si>
    <t>05203011550026</t>
  </si>
  <si>
    <t>FLORENCIO LOPEZ MEJIA</t>
  </si>
  <si>
    <t>11041102630013</t>
  </si>
  <si>
    <t>MIGUEL ANGEL CISNEROS APARICIO</t>
  </si>
  <si>
    <t>21/06/2021</t>
  </si>
  <si>
    <t>COFIA</t>
  </si>
  <si>
    <t xml:space="preserve"> </t>
  </si>
  <si>
    <t>10100904781013</t>
  </si>
  <si>
    <t>CARLOS ALFONSO MENDEZ GARCIA</t>
  </si>
  <si>
    <t>06141810951022</t>
  </si>
  <si>
    <t>INGENIO CENTRAL AZUCARERO</t>
  </si>
  <si>
    <t>06142111181030</t>
  </si>
  <si>
    <t>TRE INVERSIONES S.A DE C.V.</t>
  </si>
  <si>
    <t>06142703171010</t>
  </si>
  <si>
    <t>J&amp;J CSL COMALAPA SERVICES S.A DE C.V.</t>
  </si>
  <si>
    <t>05012908111016</t>
  </si>
  <si>
    <t>PACIFIC TRADING, S.A DE C.V.</t>
  </si>
  <si>
    <t>15041RESIN608922018</t>
  </si>
  <si>
    <t>1399</t>
  </si>
  <si>
    <t>1400</t>
  </si>
  <si>
    <t>1402</t>
  </si>
  <si>
    <t>1403</t>
  </si>
  <si>
    <t>1409</t>
  </si>
  <si>
    <t>1410</t>
  </si>
  <si>
    <t>1411</t>
  </si>
  <si>
    <t>1412</t>
  </si>
  <si>
    <t>1413</t>
  </si>
  <si>
    <t>4821</t>
  </si>
  <si>
    <t>1171</t>
  </si>
  <si>
    <t>1330</t>
  </si>
  <si>
    <t>12170309081011</t>
  </si>
  <si>
    <t>922532</t>
  </si>
  <si>
    <t>83254</t>
  </si>
  <si>
    <t>18054</t>
  </si>
  <si>
    <t>20SD002C</t>
  </si>
  <si>
    <t>ANEXO 8</t>
  </si>
  <si>
    <t>PERCEPCION</t>
  </si>
  <si>
    <t xml:space="preserve">MONTO </t>
  </si>
  <si>
    <t>Percepcion</t>
  </si>
  <si>
    <t>892</t>
  </si>
  <si>
    <t>06173003001010</t>
  </si>
  <si>
    <t>115921</t>
  </si>
  <si>
    <t>16173</t>
  </si>
  <si>
    <t>97286</t>
  </si>
  <si>
    <t>97204</t>
  </si>
  <si>
    <t>97227</t>
  </si>
  <si>
    <t>190908</t>
  </si>
  <si>
    <t>06170103310012</t>
  </si>
  <si>
    <t>97177</t>
  </si>
  <si>
    <t>2078</t>
  </si>
  <si>
    <t>13/07/2021</t>
  </si>
  <si>
    <t>907</t>
  </si>
  <si>
    <t>1495</t>
  </si>
  <si>
    <t>1446</t>
  </si>
  <si>
    <t>1380</t>
  </si>
  <si>
    <t>13/05/2021</t>
  </si>
  <si>
    <t>1315</t>
  </si>
  <si>
    <t>53442</t>
  </si>
  <si>
    <t>53797</t>
  </si>
  <si>
    <t>53749</t>
  </si>
  <si>
    <t>23/06/2021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</si>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</sst>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01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0" fontId="0" fillId="2" borderId="0" xfId="0" applyNumberFormat="1" applyFill="1"/>
    <xf numFmtId="49" fontId="0" fillId="3" borderId="0" xfId="0" applyNumberFormat="1" applyFill="1"/>
    <xf numFmtId="0" fontId="0" fillId="3" borderId="0" xfId="0" applyNumberFormat="1" applyFill="1"/>
    <xf numFmtId="49" fontId="3" fillId="3" borderId="2" xfId="0" applyNumberFormat="1" applyFont="1" applyFill="1" applyBorder="1"/>
    <xf numFmtId="49" fontId="0" fillId="0" borderId="3" xfId="0" applyNumberFormat="1" applyFill="1" applyBorder="1"/>
    <xf numFmtId="0" fontId="0" fillId="0" borderId="3" xfId="0" applyFill="1" applyBorder="1"/>
    <xf numFmtId="0" fontId="0" fillId="0" borderId="3" xfId="0" applyNumberFormat="1" applyFill="1" applyBorder="1"/>
    <xf numFmtId="2" fontId="0" fillId="0" borderId="3" xfId="0" applyNumberFormat="1" applyFill="1" applyBorder="1" applyAlignment="1">
      <alignment horizontal="left"/>
    </xf>
    <xf numFmtId="49" fontId="3" fillId="0" borderId="1" xfId="0" applyNumberFormat="1" applyFont="1" applyFill="1" applyBorder="1" applyAlignment="1">
      <alignment horizontal="center"/>
    </xf>
    <xf numFmtId="49" fontId="3" fillId="3" borderId="2" xfId="0" applyNumberFormat="1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49" fontId="0" fillId="4" borderId="0" xfId="0" applyNumberFormat="1" applyFill="1"/>
    <xf numFmtId="44" fontId="0" fillId="4" borderId="0" xfId="1" applyFont="1" applyFill="1"/>
    <xf numFmtId="0" fontId="0" fillId="0" borderId="0" xfId="0" applyNumberFormat="1"/>
    <xf numFmtId="0" fontId="0" fillId="4" borderId="0" xfId="0" applyFill="1"/>
    <xf numFmtId="44" fontId="0" fillId="0" borderId="0" xfId="1" applyFont="1"/>
    <xf numFmtId="2" fontId="3" fillId="0" borderId="1" xfId="0" applyNumberFormat="1" applyFont="1" applyFill="1" applyBorder="1" applyAlignment="1">
      <alignment horizontal="center"/>
    </xf>
    <xf numFmtId="0" fontId="0" fillId="0" borderId="5" xfId="0" applyFill="1" applyBorder="1"/>
    <xf numFmtId="0" fontId="0" fillId="3" borderId="0" xfId="0" applyFill="1"/>
    <xf numFmtId="0" fontId="0" fillId="0" borderId="0" xfId="0" applyNumberFormat="1" applyFill="1"/>
    <xf numFmtId="49" fontId="0" fillId="0" borderId="0" xfId="0" applyNumberFormat="1" applyFill="1"/>
    <xf numFmtId="2" fontId="0" fillId="2" borderId="0" xfId="0" applyNumberFormat="1" applyFill="1" applyAlignment="1">
      <alignment horizontal="left"/>
    </xf>
    <xf numFmtId="2" fontId="3" fillId="0" borderId="1" xfId="1" applyNumberFormat="1" applyFont="1" applyFill="1" applyBorder="1" applyAlignment="1">
      <alignment horizontal="center"/>
    </xf>
    <xf numFmtId="2" fontId="0" fillId="0" borderId="3" xfId="1" applyNumberFormat="1" applyFont="1" applyFill="1" applyBorder="1"/>
    <xf numFmtId="2" fontId="0" fillId="0" borderId="3" xfId="0" applyNumberFormat="1" applyFill="1" applyBorder="1"/>
    <xf numFmtId="2" fontId="3" fillId="3" borderId="2" xfId="0" applyNumberFormat="1" applyFont="1" applyFill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2" fontId="0" fillId="3" borderId="0" xfId="0" applyNumberFormat="1" applyFill="1"/>
    <xf numFmtId="44" fontId="0" fillId="0" borderId="3" xfId="1" applyFont="1" applyFill="1" applyBorder="1" applyAlignment="1">
      <alignment horizontal="left"/>
    </xf>
    <xf numFmtId="2" fontId="0" fillId="0" borderId="0" xfId="0" applyNumberFormat="1"/>
    <xf numFmtId="2" fontId="0" fillId="5" borderId="0" xfId="0" applyNumberFormat="1" applyFill="1"/>
    <xf numFmtId="44" fontId="0" fillId="0" borderId="10" xfId="1" applyFont="1" applyBorder="1"/>
    <xf numFmtId="44" fontId="0" fillId="0" borderId="9" xfId="1" applyFont="1" applyBorder="1"/>
    <xf numFmtId="0" fontId="0" fillId="0" borderId="13" xfId="0" applyBorder="1"/>
    <xf numFmtId="0" fontId="0" fillId="0" borderId="11" xfId="0" applyBorder="1"/>
    <xf numFmtId="0" fontId="0" fillId="0" borderId="0" xfId="0" applyBorder="1"/>
    <xf numFmtId="44" fontId="0" fillId="0" borderId="16" xfId="1" applyFont="1" applyBorder="1"/>
    <xf numFmtId="44" fontId="0" fillId="0" borderId="11" xfId="1" applyFont="1" applyBorder="1"/>
    <xf numFmtId="44" fontId="0" fillId="0" borderId="11" xfId="1" applyFont="1" applyBorder="1" applyAlignment="1">
      <alignment vertical="center"/>
    </xf>
    <xf numFmtId="44" fontId="0" fillId="0" borderId="12" xfId="1" applyFont="1" applyBorder="1" applyAlignment="1">
      <alignment vertical="center"/>
    </xf>
    <xf numFmtId="44" fontId="0" fillId="6" borderId="16" xfId="1" applyFont="1" applyFill="1" applyBorder="1"/>
    <xf numFmtId="44" fontId="0" fillId="0" borderId="18" xfId="1" applyFont="1" applyBorder="1"/>
    <xf numFmtId="44" fontId="0" fillId="0" borderId="14" xfId="1" applyFont="1" applyBorder="1"/>
    <xf numFmtId="44" fontId="0" fillId="0" borderId="15" xfId="1" applyFont="1" applyBorder="1" applyAlignment="1">
      <alignment vertical="center"/>
    </xf>
    <xf numFmtId="44" fontId="0" fillId="0" borderId="0" xfId="1" applyFont="1" applyBorder="1"/>
    <xf numFmtId="44" fontId="0" fillId="0" borderId="0" xfId="1" applyFont="1" applyBorder="1" applyAlignment="1">
      <alignment vertical="center"/>
    </xf>
    <xf numFmtId="0" fontId="3" fillId="0" borderId="10" xfId="0" applyFont="1" applyBorder="1" applyAlignment="1">
      <alignment horizontal="center"/>
    </xf>
    <xf numFmtId="44" fontId="0" fillId="0" borderId="12" xfId="1" applyFont="1" applyBorder="1"/>
    <xf numFmtId="44" fontId="3" fillId="0" borderId="19" xfId="1" applyFont="1" applyBorder="1" applyAlignment="1">
      <alignment vertical="center"/>
    </xf>
    <xf numFmtId="0" fontId="0" fillId="0" borderId="16" xfId="0" applyBorder="1"/>
    <xf numFmtId="44" fontId="3" fillId="0" borderId="12" xfId="1" applyFont="1" applyBorder="1"/>
    <xf numFmtId="164" fontId="0" fillId="0" borderId="18" xfId="0" applyNumberFormat="1" applyBorder="1"/>
    <xf numFmtId="44" fontId="0" fillId="0" borderId="15" xfId="1" applyFont="1" applyBorder="1"/>
    <xf numFmtId="44" fontId="6" fillId="0" borderId="0" xfId="1" applyFont="1" applyBorder="1"/>
    <xf numFmtId="44" fontId="0" fillId="6" borderId="10" xfId="1" applyFont="1" applyFill="1" applyBorder="1"/>
    <xf numFmtId="0" fontId="0" fillId="0" borderId="20" xfId="0" applyBorder="1"/>
    <xf numFmtId="44" fontId="0" fillId="0" borderId="20" xfId="1" applyFont="1" applyBorder="1"/>
    <xf numFmtId="44" fontId="0" fillId="0" borderId="20" xfId="1" applyFont="1" applyBorder="1" applyAlignment="1">
      <alignment vertical="center"/>
    </xf>
    <xf numFmtId="49" fontId="0" fillId="5" borderId="0" xfId="0" applyNumberFormat="1" applyFill="1"/>
    <xf numFmtId="0" fontId="0" fillId="5" borderId="0" xfId="0" applyFill="1"/>
    <xf numFmtId="44" fontId="6" fillId="0" borderId="18" xfId="1" applyFont="1" applyBorder="1" applyAlignment="1">
      <alignment vertical="center"/>
    </xf>
    <xf numFmtId="44" fontId="3" fillId="0" borderId="17" xfId="1" applyFont="1" applyBorder="1" applyAlignment="1">
      <alignment vertical="center"/>
    </xf>
    <xf numFmtId="44" fontId="3" fillId="0" borderId="10" xfId="1" applyFont="1" applyBorder="1"/>
    <xf numFmtId="0" fontId="0" fillId="0" borderId="21" xfId="0" applyFont="1" applyBorder="1"/>
    <xf numFmtId="0" fontId="7" fillId="0" borderId="0" xfId="0" applyFont="1"/>
    <xf numFmtId="0" fontId="7" fillId="7" borderId="21" xfId="0" applyFont="1" applyFill="1" applyBorder="1"/>
    <xf numFmtId="0" fontId="0" fillId="0" borderId="3" xfId="1" applyNumberFormat="1" applyFont="1" applyFill="1" applyBorder="1" applyAlignment="1">
      <alignment horizontal="left"/>
    </xf>
    <xf numFmtId="0" fontId="3" fillId="0" borderId="1" xfId="0" applyNumberFormat="1" applyFont="1" applyFill="1" applyBorder="1" applyAlignment="1">
      <alignment horizontal="left"/>
    </xf>
    <xf numFmtId="0" fontId="0" fillId="0" borderId="3" xfId="0" applyNumberFormat="1" applyFill="1" applyBorder="1" applyAlignment="1">
      <alignment horizontal="left"/>
    </xf>
    <xf numFmtId="49" fontId="0" fillId="0" borderId="3" xfId="0" applyNumberFormat="1" applyFont="1" applyFill="1" applyBorder="1"/>
    <xf numFmtId="0" fontId="0" fillId="0" borderId="0" xfId="0" applyNumberFormat="1" applyAlignment="1">
      <alignment horizontal="left"/>
    </xf>
    <xf numFmtId="0" fontId="0" fillId="5" borderId="0" xfId="0" applyNumberFormat="1" applyFill="1" applyAlignment="1">
      <alignment horizontal="left"/>
    </xf>
    <xf numFmtId="2" fontId="0" fillId="0" borderId="0" xfId="0" applyNumberFormat="1" applyAlignment="1">
      <alignment horizontal="right"/>
    </xf>
    <xf numFmtId="2" fontId="0" fillId="0" borderId="0" xfId="0" applyNumberFormat="1" applyFill="1"/>
    <xf numFmtId="44" fontId="3" fillId="0" borderId="0" xfId="1" applyFont="1" applyBorder="1"/>
    <xf numFmtId="44" fontId="5" fillId="0" borderId="6" xfId="1" applyFont="1" applyBorder="1" applyAlignment="1">
      <alignment horizontal="center" vertical="center"/>
    </xf>
    <xf numFmtId="44" fontId="5" fillId="0" borderId="7" xfId="1" applyFont="1" applyBorder="1" applyAlignment="1">
      <alignment horizontal="center" vertical="center"/>
    </xf>
    <xf numFmtId="44" fontId="5" fillId="0" borderId="8" xfId="1" applyFont="1" applyBorder="1" applyAlignment="1">
      <alignment horizontal="center" vertical="center"/>
    </xf>
    <xf numFmtId="44" fontId="5" fillId="0" borderId="11" xfId="1" applyFont="1" applyBorder="1" applyAlignment="1">
      <alignment horizontal="center" vertical="center"/>
    </xf>
    <xf numFmtId="44" fontId="5" fillId="0" borderId="0" xfId="1" applyFont="1" applyBorder="1" applyAlignment="1">
      <alignment horizontal="center" vertical="center"/>
    </xf>
    <xf numFmtId="44" fontId="5" fillId="0" borderId="12" xfId="1" applyFont="1" applyBorder="1" applyAlignment="1">
      <alignment horizontal="center" vertical="center"/>
    </xf>
    <xf numFmtId="44" fontId="5" fillId="0" borderId="14" xfId="1" applyFont="1" applyBorder="1" applyAlignment="1">
      <alignment horizontal="center" vertical="center"/>
    </xf>
    <xf numFmtId="44" fontId="5" fillId="0" borderId="20" xfId="1" applyFont="1" applyBorder="1" applyAlignment="1">
      <alignment horizontal="center" vertical="center"/>
    </xf>
    <xf numFmtId="44" fontId="5" fillId="0" borderId="15" xfId="1" applyFont="1" applyBorder="1" applyAlignment="1">
      <alignment horizontal="center" vertical="center"/>
    </xf>
    <xf numFmtId="17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44" fontId="3" fillId="2" borderId="6" xfId="1" applyFont="1" applyFill="1" applyBorder="1" applyAlignment="1">
      <alignment horizontal="center" vertical="center"/>
    </xf>
    <xf numFmtId="44" fontId="3" fillId="2" borderId="8" xfId="1" applyFont="1" applyFill="1" applyBorder="1" applyAlignment="1">
      <alignment horizontal="center" vertical="center"/>
    </xf>
    <xf numFmtId="44" fontId="3" fillId="2" borderId="14" xfId="1" applyFont="1" applyFill="1" applyBorder="1" applyAlignment="1">
      <alignment horizontal="center" vertical="center"/>
    </xf>
    <xf numFmtId="44" fontId="3" fillId="2" borderId="15" xfId="1" applyFont="1" applyFill="1" applyBorder="1" applyAlignment="1">
      <alignment horizontal="center" vertical="center"/>
    </xf>
    <xf numFmtId="44" fontId="3" fillId="0" borderId="17" xfId="1" applyFont="1" applyBorder="1" applyAlignment="1">
      <alignment horizontal="center" vertical="center"/>
    </xf>
    <xf numFmtId="44" fontId="3" fillId="0" borderId="18" xfId="1" applyFont="1" applyBorder="1" applyAlignment="1">
      <alignment horizontal="center" vertical="center"/>
    </xf>
    <xf numFmtId="44" fontId="3" fillId="5" borderId="17" xfId="1" applyFont="1" applyFill="1" applyBorder="1" applyAlignment="1">
      <alignment horizontal="center" vertical="center"/>
    </xf>
    <xf numFmtId="44" fontId="3" fillId="5" borderId="18" xfId="1" applyFont="1" applyFill="1" applyBorder="1" applyAlignment="1">
      <alignment horizontal="center" vertical="center"/>
    </xf>
    <xf numFmtId="44" fontId="6" fillId="0" borderId="17" xfId="1" applyFont="1" applyBorder="1" applyAlignment="1">
      <alignment horizontal="center" vertical="center"/>
    </xf>
    <xf numFmtId="44" fontId="6" fillId="0" borderId="18" xfId="1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20">
    <dxf>
      <font>
        <color theme="0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6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../../../BASE%20DE%20CLIENTES%20IVA%202021.xlsx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DECLARACION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19050</xdr:colOff>
      <xdr:row>0</xdr:row>
      <xdr:rowOff>9526</xdr:rowOff>
    </xdr:from>
    <xdr:to>
      <xdr:col>25</xdr:col>
      <xdr:colOff>609600</xdr:colOff>
      <xdr:row>0</xdr:row>
      <xdr:rowOff>257176</xdr:rowOff>
    </xdr:to>
    <xdr:sp macro="" textlink="">
      <xdr:nvSpPr>
        <xdr:cNvPr id="2" name="1 Rectángulo redondeado">
          <a:hlinkClick xmlns:r="http://schemas.openxmlformats.org/officeDocument/2006/relationships" r:id="rId1"/>
        </xdr:cNvPr>
        <xdr:cNvSpPr/>
      </xdr:nvSpPr>
      <xdr:spPr>
        <a:xfrm>
          <a:off x="13801725" y="9526"/>
          <a:ext cx="1362075" cy="247650"/>
        </a:xfrm>
        <a:prstGeom prst="roundRect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>
          <a:scene3d>
            <a:camera prst="orthographicFront"/>
            <a:lightRig rig="brightRoom" dir="t"/>
          </a:scene3d>
          <a:sp3d contourW="6350" prstMaterial="plastic">
            <a:bevelT w="20320" h="20320" prst="angle"/>
            <a:contourClr>
              <a:schemeClr val="accent1">
                <a:tint val="100000"/>
                <a:shade val="100000"/>
                <a:hueMod val="100000"/>
                <a:satMod val="100000"/>
              </a:schemeClr>
            </a:contourClr>
          </a:sp3d>
        </a:bodyPr>
        <a:lstStyle/>
        <a:p>
          <a:pPr algn="ctr"/>
          <a:r>
            <a:rPr lang="es-MX" sz="1100" b="1" cap="all" spc="0">
              <a:ln>
                <a:solidFill>
                  <a:schemeClr val="bg1"/>
                </a:solidFill>
              </a:ln>
              <a:solidFill>
                <a:schemeClr val="accent1"/>
              </a:solidFill>
              <a:effectLst>
                <a:glow rad="139700">
                  <a:schemeClr val="accent1">
                    <a:satMod val="175000"/>
                    <a:alpha val="40000"/>
                  </a:schemeClr>
                </a:glow>
                <a:outerShdw blurRad="19685" dist="12700" dir="5400000" algn="tl" rotWithShape="0">
                  <a:schemeClr val="accent1">
                    <a:satMod val="130000"/>
                    <a:alpha val="60000"/>
                  </a:schemeClr>
                </a:outerShdw>
                <a:reflection blurRad="10000" stA="55000" endPos="48000" dist="500" dir="5400000" sy="-100000" algn="bl" rotWithShape="0"/>
              </a:effectLst>
            </a:rPr>
            <a:t>BASE DE CLIENTE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19051</xdr:colOff>
      <xdr:row>0</xdr:row>
      <xdr:rowOff>0</xdr:rowOff>
    </xdr:from>
    <xdr:to>
      <xdr:col>26</xdr:col>
      <xdr:colOff>219075</xdr:colOff>
      <xdr:row>1</xdr:row>
      <xdr:rowOff>0</xdr:rowOff>
    </xdr:to>
    <xdr:sp macro="" textlink="">
      <xdr:nvSpPr>
        <xdr:cNvPr id="2" name="1 Proceso alternativo">
          <a:hlinkClick xmlns:r="http://schemas.openxmlformats.org/officeDocument/2006/relationships" r:id="rId1"/>
        </xdr:cNvPr>
        <xdr:cNvSpPr/>
      </xdr:nvSpPr>
      <xdr:spPr>
        <a:xfrm>
          <a:off x="14563726" y="0"/>
          <a:ext cx="971549" cy="276225"/>
        </a:xfrm>
        <a:prstGeom prst="flowChartAlternateProcess">
          <a:avLst/>
        </a:prstGeom>
        <a:gradFill>
          <a:gsLst>
            <a:gs pos="0">
              <a:srgbClr val="000000"/>
            </a:gs>
            <a:gs pos="39999">
              <a:srgbClr val="0A128C"/>
            </a:gs>
            <a:gs pos="70000">
              <a:srgbClr val="181CC7"/>
            </a:gs>
            <a:gs pos="88000">
              <a:srgbClr val="7005D4"/>
            </a:gs>
            <a:gs pos="100000">
              <a:srgbClr val="8C3D91"/>
            </a:gs>
          </a:gsLst>
          <a:path path="rect">
            <a:fillToRect l="100000" t="100000"/>
          </a:path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>
          <a:bevelT/>
          <a:bevelB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100">
              <a:latin typeface="Impact" pitchFamily="34" charset="0"/>
            </a:rPr>
            <a:t>DECLARACION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CLIENTES%20DE%20IVA/BASE%20DE%20CLIENTES%20IVA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</row>
        <row r="2">
          <cell r="A2" t="str">
            <v>02023112741019</v>
          </cell>
          <cell r="B2" t="str">
            <v>OLGA ELIZABETH RIVAS DE ORELLANA</v>
          </cell>
        </row>
        <row r="3">
          <cell r="A3" t="str">
            <v>02040305560017</v>
          </cell>
          <cell r="B3" t="str">
            <v xml:space="preserve">RICARDO E.G SANTOS </v>
          </cell>
        </row>
        <row r="4">
          <cell r="A4" t="str">
            <v>02071902091019</v>
          </cell>
          <cell r="B4" t="str">
            <v>EL INDIO S.A DE C.V</v>
          </cell>
        </row>
        <row r="5">
          <cell r="A5" t="str">
            <v>02100108750017</v>
          </cell>
          <cell r="B5" t="str">
            <v xml:space="preserve">CARLOS EDUARDO MARTINEZ </v>
          </cell>
        </row>
        <row r="6">
          <cell r="A6" t="str">
            <v>02101810771036</v>
          </cell>
          <cell r="B6" t="str">
            <v>JOSE OMAR CARPIO ALARCON</v>
          </cell>
        </row>
        <row r="7">
          <cell r="A7" t="str">
            <v>02101911710016</v>
          </cell>
          <cell r="B7" t="str">
            <v>ALMACENES VIDRI, S.A DE C.V.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</row>
        <row r="9">
          <cell r="A9" t="str">
            <v>02102701001014</v>
          </cell>
          <cell r="B9" t="str">
            <v>UNILLANTAS S.A DE C.V.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</row>
        <row r="11">
          <cell r="A11" t="str">
            <v>02133003651018</v>
          </cell>
          <cell r="B11" t="str">
            <v>JOSE ADAN MAGAÑA</v>
          </cell>
        </row>
        <row r="12">
          <cell r="A12" t="str">
            <v>03020203061023</v>
          </cell>
          <cell r="B12" t="str">
            <v xml:space="preserve">ELEKTROLAZER S.A DE C.V </v>
          </cell>
        </row>
        <row r="13">
          <cell r="A13" t="str">
            <v>03062109801018</v>
          </cell>
          <cell r="B13" t="str">
            <v>DOUGLAS ORLANDO TEPATA TEPATA</v>
          </cell>
        </row>
        <row r="14">
          <cell r="A14" t="str">
            <v>03150309971011</v>
          </cell>
          <cell r="B14" t="str">
            <v>SO S.A DE C.V.</v>
          </cell>
        </row>
        <row r="15">
          <cell r="A15" t="str">
            <v>03151608560012</v>
          </cell>
          <cell r="B15" t="str">
            <v xml:space="preserve">JORGE ALBERTO LUNA </v>
          </cell>
        </row>
        <row r="16">
          <cell r="A16" t="str">
            <v>04072309650015</v>
          </cell>
          <cell r="B16" t="str">
            <v>ULISES RODRIGUEZ SOSA</v>
          </cell>
        </row>
        <row r="17">
          <cell r="A17" t="str">
            <v>04161506530021</v>
          </cell>
          <cell r="B17" t="str">
            <v>NOELIA TEJADA DE REYES</v>
          </cell>
        </row>
        <row r="18">
          <cell r="A18" t="str">
            <v>04312511630011</v>
          </cell>
          <cell r="B18" t="str">
            <v xml:space="preserve">MARIA LIDUVINA CARDOZA </v>
          </cell>
        </row>
        <row r="19">
          <cell r="A19" t="str">
            <v>05030412821038</v>
          </cell>
          <cell r="B19" t="str">
            <v>JOSE GUILLERMO CRUZ PAREDES</v>
          </cell>
        </row>
        <row r="20">
          <cell r="A20" t="str">
            <v>05032201151020</v>
          </cell>
          <cell r="B20" t="str">
            <v>ELECTRICOS OMEGA S.A DE C.V.</v>
          </cell>
        </row>
        <row r="21">
          <cell r="A21" t="str">
            <v>05043110741013</v>
          </cell>
          <cell r="B21" t="str">
            <v>OSCAR HUMBERTO RIVAS INTERIANO</v>
          </cell>
        </row>
        <row r="22">
          <cell r="A22" t="str">
            <v>05062912691016</v>
          </cell>
          <cell r="B22" t="str">
            <v xml:space="preserve">DAVID EVORA GUZMAN </v>
          </cell>
        </row>
        <row r="23">
          <cell r="A23" t="str">
            <v>05081710540010</v>
          </cell>
          <cell r="B23" t="str">
            <v xml:space="preserve">MARCOS ANTONIO PORTILLO </v>
          </cell>
        </row>
        <row r="24">
          <cell r="A24" t="str">
            <v>05090101650011</v>
          </cell>
          <cell r="B24" t="str">
            <v>ISRAEL ALVARADO</v>
          </cell>
        </row>
        <row r="25">
          <cell r="A25" t="str">
            <v>05091510071011</v>
          </cell>
          <cell r="B25" t="str">
            <v>AGROFERRETERIA SAN RAFAEL</v>
          </cell>
        </row>
        <row r="26">
          <cell r="A26" t="str">
            <v>05091606111014</v>
          </cell>
          <cell r="B26" t="str">
            <v>PULSEM DE C.V.</v>
          </cell>
        </row>
        <row r="27">
          <cell r="A27" t="str">
            <v>05092604480012</v>
          </cell>
          <cell r="B27" t="str">
            <v>ROBERTO HERNANDEZ MENJIVAR</v>
          </cell>
        </row>
        <row r="28">
          <cell r="A28" t="str">
            <v>05110610820011</v>
          </cell>
          <cell r="B28" t="str">
            <v>EL SURCO S.A DE C.V</v>
          </cell>
        </row>
        <row r="29">
          <cell r="A29" t="str">
            <v>05111302771027</v>
          </cell>
          <cell r="B29" t="str">
            <v>JOSE RIGOBERTO CORDOBA BARRERA</v>
          </cell>
        </row>
        <row r="30">
          <cell r="A30" t="str">
            <v>005703912</v>
          </cell>
          <cell r="B30" t="str">
            <v>JOSE RICARDO ANTONIO MOLINA</v>
          </cell>
        </row>
        <row r="31">
          <cell r="A31" t="str">
            <v>05112105901012</v>
          </cell>
          <cell r="B31" t="str">
            <v xml:space="preserve">SUMER S.A DE C.V </v>
          </cell>
        </row>
        <row r="32">
          <cell r="A32" t="str">
            <v>05112411991017</v>
          </cell>
          <cell r="B32" t="str">
            <v>REPUESTOS NOE S.A DE C.V.</v>
          </cell>
        </row>
        <row r="33">
          <cell r="A33" t="str">
            <v>05120305630027</v>
          </cell>
          <cell r="B33" t="str">
            <v>TONY ALBERTO PEREZ</v>
          </cell>
        </row>
        <row r="34">
          <cell r="A34" t="str">
            <v>06023010921017</v>
          </cell>
          <cell r="B34" t="str">
            <v>TALLERES SOLDATOR S.A DE C.V.</v>
          </cell>
        </row>
        <row r="35">
          <cell r="A35" t="str">
            <v>06140101840022</v>
          </cell>
          <cell r="B35" t="str">
            <v>INDUPAL S.A DE C.V</v>
          </cell>
        </row>
        <row r="36">
          <cell r="A36" t="str">
            <v>06140102001050</v>
          </cell>
          <cell r="B36" t="str">
            <v>COMPRES, S.A DE C.V.</v>
          </cell>
        </row>
        <row r="37">
          <cell r="A37" t="str">
            <v>06140104620021</v>
          </cell>
          <cell r="B37" t="str">
            <v xml:space="preserve">TALLER DIDEA S.A DE C.V </v>
          </cell>
        </row>
        <row r="38">
          <cell r="A38" t="str">
            <v>06140108580017</v>
          </cell>
          <cell r="B38" t="str">
            <v>FREUND S.A DE C.V.</v>
          </cell>
        </row>
        <row r="39">
          <cell r="A39" t="str">
            <v>06140109770045</v>
          </cell>
          <cell r="B39" t="str">
            <v>AGDO, S.A</v>
          </cell>
        </row>
        <row r="40">
          <cell r="A40" t="str">
            <v>06140205031020</v>
          </cell>
          <cell r="B40" t="str">
            <v>TESSA S.A DE C.V.</v>
          </cell>
        </row>
        <row r="41">
          <cell r="A41" t="str">
            <v>06140207081033</v>
          </cell>
          <cell r="B41" t="str">
            <v>POWER SUPPLY S.A DE C.V</v>
          </cell>
        </row>
        <row r="42">
          <cell r="A42" t="str">
            <v>06140209111053</v>
          </cell>
          <cell r="B42" t="str">
            <v>Vip Marketing, S.A de C.V.</v>
          </cell>
        </row>
        <row r="43">
          <cell r="A43" t="str">
            <v>06140212971020</v>
          </cell>
          <cell r="B43" t="str">
            <v>MANEJO INTEGRAL DE DESECHOS SOLIDOS SEM DE C.V.</v>
          </cell>
        </row>
        <row r="44">
          <cell r="A44" t="str">
            <v>06140302870017</v>
          </cell>
          <cell r="B44" t="str">
            <v>ACEROS Y SALES SALVADOREÑOS S.A DE C.V.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</row>
        <row r="46">
          <cell r="A46" t="str">
            <v>06140311171036</v>
          </cell>
          <cell r="B46" t="str">
            <v>SOLARTECH CENTROAMERICA S.A DE C.V</v>
          </cell>
        </row>
        <row r="47">
          <cell r="A47" t="str">
            <v>06140311991017</v>
          </cell>
          <cell r="B47" t="str">
            <v>AGROQUIMICA INTERNACIONAL S.A DE C.V</v>
          </cell>
        </row>
        <row r="48">
          <cell r="A48" t="str">
            <v>06140402001010</v>
          </cell>
          <cell r="B48" t="str">
            <v xml:space="preserve">STAR MAIL S.A DE C.V </v>
          </cell>
        </row>
        <row r="49">
          <cell r="A49" t="str">
            <v>06140409670019</v>
          </cell>
          <cell r="B49" t="str">
            <v>STEINER S.A DE C.V</v>
          </cell>
        </row>
        <row r="50">
          <cell r="A50" t="str">
            <v>06140410011032</v>
          </cell>
          <cell r="B50" t="str">
            <v>ACERO NOPA STEEL S.A DE C.V.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</row>
        <row r="52">
          <cell r="A52" t="str">
            <v>06140602031037</v>
          </cell>
          <cell r="B52" t="str">
            <v>FONDO DE ACTIVIDADES ESPECIALES</v>
          </cell>
        </row>
        <row r="53">
          <cell r="A53" t="str">
            <v>06140607161028</v>
          </cell>
          <cell r="B53" t="str">
            <v>PROVEEDORA DE RODAMIENTOS S.A DE C.V.</v>
          </cell>
        </row>
        <row r="54">
          <cell r="A54" t="str">
            <v>06140611750055</v>
          </cell>
          <cell r="B54" t="str">
            <v>TECNICA UNIVERSAL SALVADOREÑA S.A DE C.V</v>
          </cell>
        </row>
        <row r="55">
          <cell r="A55" t="str">
            <v>06140705651014</v>
          </cell>
          <cell r="B55" t="str">
            <v xml:space="preserve">FELIX RAMIREZ ABREGO </v>
          </cell>
        </row>
        <row r="56">
          <cell r="A56" t="str">
            <v>06140705901331</v>
          </cell>
          <cell r="B56" t="str">
            <v>WILLIAM JOSE GUEVARA</v>
          </cell>
        </row>
        <row r="57">
          <cell r="A57" t="str">
            <v>06140706891011</v>
          </cell>
          <cell r="B57" t="str">
            <v>PROYECTOS DE METAL MECANICA S.A DE C.V.</v>
          </cell>
        </row>
        <row r="58">
          <cell r="A58" t="str">
            <v>06140707061020</v>
          </cell>
          <cell r="B58" t="str">
            <v>CALDEGA S.A DE C.V.</v>
          </cell>
        </row>
        <row r="59">
          <cell r="A59" t="str">
            <v>06140711071030</v>
          </cell>
          <cell r="B59" t="str">
            <v xml:space="preserve">OD EL SALVADOR LIMITADA DE C.V 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</row>
        <row r="61">
          <cell r="A61" t="str">
            <v>06140804161013</v>
          </cell>
          <cell r="B61" t="str">
            <v>GRUPO ROMEN S.A DE C.V.</v>
          </cell>
        </row>
        <row r="62">
          <cell r="A62" t="str">
            <v>06140806720015</v>
          </cell>
          <cell r="B62" t="str">
            <v xml:space="preserve">BANCO CUSCATLAN S.A </v>
          </cell>
        </row>
        <row r="63">
          <cell r="A63" t="str">
            <v>06140807141021</v>
          </cell>
          <cell r="B63" t="str">
            <v xml:space="preserve">SEGURIDAD E INVERSIONES S.A DE C.V </v>
          </cell>
        </row>
        <row r="64">
          <cell r="A64" t="str">
            <v>06140807770026</v>
          </cell>
          <cell r="B64" t="str">
            <v>MAPRIMA S.A DE C.V.</v>
          </cell>
        </row>
        <row r="65">
          <cell r="A65" t="str">
            <v>06140902091023</v>
          </cell>
          <cell r="B65" t="str">
            <v xml:space="preserve">DISTRIBUIDORA B &amp; P S.A DE C.V </v>
          </cell>
        </row>
        <row r="66">
          <cell r="A66" t="str">
            <v>06140911041039</v>
          </cell>
          <cell r="B66" t="str">
            <v>IMPORTADORA DEL RIO S.A DE C.V</v>
          </cell>
        </row>
        <row r="67">
          <cell r="A67" t="str">
            <v>06141007011010</v>
          </cell>
          <cell r="B67" t="str">
            <v xml:space="preserve">CHIA HO HSING S.A DE C.V </v>
          </cell>
        </row>
        <row r="68">
          <cell r="A68" t="str">
            <v>06141008901028</v>
          </cell>
          <cell r="B68" t="str">
            <v>TRANPORTES PESADOS S.A DE C.V.</v>
          </cell>
        </row>
        <row r="69">
          <cell r="A69" t="str">
            <v>06141106660010</v>
          </cell>
          <cell r="B69" t="str">
            <v>HENRIQUEZ S.A DE C.V.</v>
          </cell>
        </row>
        <row r="70">
          <cell r="A70" t="str">
            <v>06141107870011</v>
          </cell>
          <cell r="B70" t="str">
            <v>COVI S.A DE C.V.</v>
          </cell>
        </row>
        <row r="71">
          <cell r="A71" t="str">
            <v>06141108001032</v>
          </cell>
          <cell r="B71" t="str">
            <v>UNION COMERCIAL S.A DE C.V.</v>
          </cell>
        </row>
        <row r="72">
          <cell r="A72" t="str">
            <v>06141211810023</v>
          </cell>
          <cell r="B72" t="str">
            <v>GRUPO SOLID S.A DE C.V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</row>
        <row r="74">
          <cell r="A74" t="str">
            <v>06141306680052</v>
          </cell>
          <cell r="B74" t="str">
            <v>ALEXANDER ANTONIO CORNEJO</v>
          </cell>
        </row>
        <row r="75">
          <cell r="A75" t="str">
            <v>06141307760018</v>
          </cell>
          <cell r="B75" t="str">
            <v>REPRESENTACIONES DIVERSAS S.A DE C.V.</v>
          </cell>
        </row>
        <row r="76">
          <cell r="A76" t="str">
            <v>06141311131065</v>
          </cell>
          <cell r="B76" t="str">
            <v>INVERSIONES ASIATICAS S.A DE C.V</v>
          </cell>
        </row>
        <row r="77">
          <cell r="A77" t="str">
            <v>06141312850038</v>
          </cell>
          <cell r="B77" t="str">
            <v>IMPRESSA S.A DE C.V.</v>
          </cell>
        </row>
        <row r="78">
          <cell r="A78" t="str">
            <v>06141402051099</v>
          </cell>
          <cell r="B78" t="str">
            <v xml:space="preserve">JEA S.A DE C.V. </v>
          </cell>
        </row>
        <row r="79">
          <cell r="A79" t="str">
            <v>06141402370078</v>
          </cell>
          <cell r="B79" t="str">
            <v>CEPA S.A DE C.V</v>
          </cell>
        </row>
        <row r="80">
          <cell r="A80" t="str">
            <v>06141402560013</v>
          </cell>
          <cell r="B80" t="str">
            <v>FERRETERIA LA PALMA S.A DE C.V.</v>
          </cell>
        </row>
        <row r="81">
          <cell r="A81" t="str">
            <v>06141403161033</v>
          </cell>
          <cell r="B81" t="str">
            <v>ECSA OPERADORA EL SALVADOR S.A DE C.V.</v>
          </cell>
        </row>
        <row r="82">
          <cell r="A82" t="str">
            <v>06141404161045</v>
          </cell>
          <cell r="B82" t="str">
            <v>GRUPO FERRESAL Y JM CONSTRUCCIONES</v>
          </cell>
        </row>
        <row r="83">
          <cell r="A83" t="str">
            <v>06141401821222</v>
          </cell>
          <cell r="B83" t="str">
            <v>INVERSIONES LEMUS S.A DE C.V.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</row>
        <row r="85">
          <cell r="A85" t="str">
            <v>06141408711090</v>
          </cell>
          <cell r="B85" t="str">
            <v>BENJAMIN ALFREDO ABARCA</v>
          </cell>
        </row>
        <row r="86">
          <cell r="A86" t="str">
            <v>06141409121050</v>
          </cell>
          <cell r="B86" t="str">
            <v>CAMPOS ESCOBAR S.A DE C.V.</v>
          </cell>
        </row>
        <row r="87">
          <cell r="A87" t="str">
            <v>06141412921024</v>
          </cell>
          <cell r="B87" t="str">
            <v xml:space="preserve">INVERSIONES VIDA S.A DE C.V </v>
          </cell>
        </row>
        <row r="88">
          <cell r="A88" t="str">
            <v>06141501850054</v>
          </cell>
          <cell r="B88" t="str">
            <v xml:space="preserve">GALVANIS S.A DE C.V </v>
          </cell>
        </row>
        <row r="89">
          <cell r="A89" t="str">
            <v>06141509891057</v>
          </cell>
          <cell r="B89" t="str">
            <v xml:space="preserve">F.ROLANDO CANIZALES </v>
          </cell>
        </row>
        <row r="90">
          <cell r="A90" t="str">
            <v>06141601800012</v>
          </cell>
          <cell r="B90" t="str">
            <v>LA CASA DEL SOLDADOR S.A DE C.V.</v>
          </cell>
        </row>
        <row r="91">
          <cell r="A91" t="str">
            <v>06141606691119</v>
          </cell>
          <cell r="B91" t="str">
            <v>CARLOS ROBERTO HERNANDEZ</v>
          </cell>
        </row>
        <row r="92">
          <cell r="A92" t="str">
            <v>06141608021030</v>
          </cell>
          <cell r="B92" t="str">
            <v>GRIFERIA Y CERRADURAS INTERNACIONALES S.A DE C.V</v>
          </cell>
        </row>
        <row r="93">
          <cell r="A93" t="str">
            <v>06141608111039</v>
          </cell>
          <cell r="B93" t="str">
            <v>GRUPO SANTA SOFIA, S.A DE C.V.</v>
          </cell>
        </row>
        <row r="94">
          <cell r="A94" t="str">
            <v>06141611951013</v>
          </cell>
          <cell r="B94" t="str">
            <v>DISTRIBUIDORA DE ELECTRICIDAD DELSUR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</row>
        <row r="96">
          <cell r="A96" t="str">
            <v>06141702061037</v>
          </cell>
          <cell r="B96" t="str">
            <v>TORCO INDUSTRIAL S.A DE C.V.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</row>
        <row r="98">
          <cell r="A98" t="str">
            <v>06141705790011</v>
          </cell>
          <cell r="B98" t="str">
            <v>INVERCALMA S.A DE C.V.</v>
          </cell>
        </row>
        <row r="99">
          <cell r="A99" t="str">
            <v>06141807011060</v>
          </cell>
          <cell r="B99" t="str">
            <v>CORIASA S.A DE C.V.</v>
          </cell>
        </row>
        <row r="100">
          <cell r="A100" t="str">
            <v>06141807051010</v>
          </cell>
          <cell r="B100" t="str">
            <v>FRIOAIRE S.A DE C.V.</v>
          </cell>
        </row>
        <row r="101">
          <cell r="A101" t="str">
            <v>06141902730011</v>
          </cell>
          <cell r="B101" t="str">
            <v>PRODUCTOS AGROQUIMICOS DE CENTROAMERICA</v>
          </cell>
        </row>
        <row r="102">
          <cell r="A102" t="str">
            <v>06142001101022</v>
          </cell>
          <cell r="B102" t="str">
            <v>DISTRIBUIDORA DE PROVEEDORES DE PETROLEOS</v>
          </cell>
        </row>
        <row r="103">
          <cell r="A103" t="str">
            <v>06142006031022</v>
          </cell>
          <cell r="B103" t="str">
            <v>FERRUSAL S.A DE C.V.</v>
          </cell>
        </row>
        <row r="104">
          <cell r="A104" t="str">
            <v>06142007911239</v>
          </cell>
          <cell r="B104" t="str">
            <v xml:space="preserve">ESTELA BEATRIZ ALAS </v>
          </cell>
        </row>
        <row r="105">
          <cell r="A105" t="str">
            <v>06142009161075</v>
          </cell>
          <cell r="B105" t="str">
            <v>COMERCIAL E.C.A. S.A DE C.V.</v>
          </cell>
        </row>
        <row r="106">
          <cell r="A106" t="str">
            <v>06142101111025</v>
          </cell>
          <cell r="B106" t="str">
            <v>RODAMIENTOS DE CENTROAMERICAS S.A DE C.V.</v>
          </cell>
        </row>
        <row r="107">
          <cell r="A107" t="str">
            <v>06142201071012</v>
          </cell>
          <cell r="B107" t="str">
            <v>IMGRAL S.A DE C.V.</v>
          </cell>
        </row>
        <row r="108">
          <cell r="A108" t="str">
            <v>06142202770023</v>
          </cell>
          <cell r="B108" t="str">
            <v>INFRA DE EL SALVADOR, S.A DE C.V.</v>
          </cell>
        </row>
        <row r="109">
          <cell r="A109" t="str">
            <v>06142302770010</v>
          </cell>
          <cell r="B109" t="str">
            <v>ALPINA S.A DE C.V.</v>
          </cell>
        </row>
        <row r="110">
          <cell r="A110" t="str">
            <v>06142303911015</v>
          </cell>
          <cell r="B110" t="str">
            <v>TELEMOVIL EL SALVADOR S.A DE C.V.</v>
          </cell>
        </row>
        <row r="111">
          <cell r="A111" t="str">
            <v>06142403770051</v>
          </cell>
          <cell r="B111" t="str">
            <v>ANA GLADYS CORDOBA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</row>
        <row r="113">
          <cell r="A113" t="str">
            <v>06142506670028</v>
          </cell>
          <cell r="B113" t="str">
            <v xml:space="preserve">CORINA MARGARITA MENDEZ DE SOSA </v>
          </cell>
        </row>
        <row r="114">
          <cell r="A114" t="str">
            <v>06142603981015</v>
          </cell>
          <cell r="B114" t="str">
            <v>CEMEX EL SALVADOR, S.A DE C.V.</v>
          </cell>
        </row>
        <row r="115">
          <cell r="A115" t="str">
            <v>06142604071063</v>
          </cell>
          <cell r="B115" t="str">
            <v>INVERSIONES RAMIREZ QUINTANILLA S.A DE C.V.</v>
          </cell>
        </row>
        <row r="116">
          <cell r="A116" t="str">
            <v>06142609701090</v>
          </cell>
          <cell r="B116" t="str">
            <v xml:space="preserve">SAMUEL ARMANDO DUBON </v>
          </cell>
        </row>
        <row r="117">
          <cell r="A117" t="str">
            <v>06142609941015</v>
          </cell>
          <cell r="B117" t="str">
            <v xml:space="preserve">COMDISANPABLO S.A DE C.V </v>
          </cell>
        </row>
        <row r="118">
          <cell r="A118" t="str">
            <v>06142610201025</v>
          </cell>
          <cell r="B118" t="str">
            <v>RODAMIENTOS Y REPUESTOS PARA MOTOCICLETA</v>
          </cell>
        </row>
        <row r="119">
          <cell r="A119" t="str">
            <v>06142610981012</v>
          </cell>
          <cell r="B119" t="str">
            <v>CTE TELECOM PERSONAL S.A DE C.V.</v>
          </cell>
        </row>
        <row r="120">
          <cell r="A120" t="str">
            <v>06142709061020</v>
          </cell>
          <cell r="B120" t="str">
            <v>SOLUCIONES Y HERRAMIENTAS S.A DE C.V.</v>
          </cell>
        </row>
        <row r="121">
          <cell r="A121" t="str">
            <v>06142710780023</v>
          </cell>
          <cell r="B121" t="str">
            <v>QUIMICA INDUSTRIAL S.A DE C.V.</v>
          </cell>
        </row>
        <row r="122">
          <cell r="A122" t="str">
            <v>06142711870044</v>
          </cell>
          <cell r="B122" t="str">
            <v>PROMOTORA COMERCIAL, S.A DE C.V.</v>
          </cell>
        </row>
        <row r="123">
          <cell r="A123" t="str">
            <v>06142803171026</v>
          </cell>
          <cell r="B123" t="str">
            <v xml:space="preserve">COPPER GROUP S.A DE C.V </v>
          </cell>
        </row>
        <row r="124">
          <cell r="A124" t="str">
            <v>06142805011034</v>
          </cell>
          <cell r="B124" t="str">
            <v>REPUESTOS IZALCO S.A DE C.V.</v>
          </cell>
        </row>
        <row r="125">
          <cell r="A125" t="str">
            <v>06142807810010</v>
          </cell>
          <cell r="B125" t="str">
            <v>TRANVA S.A DE C.V.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</row>
        <row r="127">
          <cell r="A127" t="str">
            <v>06142809981046</v>
          </cell>
          <cell r="B127" t="str">
            <v>CORPORACION ACME  S.A DE C.V.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</row>
        <row r="130">
          <cell r="A130" t="str">
            <v>06143006991022</v>
          </cell>
          <cell r="B130" t="str">
            <v>AMERICAN PETROLEUM DE EL SALVADOR S.A DE C.V.</v>
          </cell>
        </row>
        <row r="131">
          <cell r="A131" t="str">
            <v>06143011931011</v>
          </cell>
          <cell r="B131" t="str">
            <v>DISTRIBUIDORA GRANADA S.A DE C.V</v>
          </cell>
        </row>
        <row r="132">
          <cell r="A132" t="str">
            <v>06143012871071</v>
          </cell>
          <cell r="B132" t="str">
            <v>CORINA MARGARITA SOSA DE HERNANDEZ</v>
          </cell>
        </row>
        <row r="133">
          <cell r="A133" t="str">
            <v>06143101750030</v>
          </cell>
          <cell r="B133" t="str">
            <v>PEDREDA PROTERSA, S.A DE C.V.</v>
          </cell>
        </row>
        <row r="134">
          <cell r="A134" t="str">
            <v>06143108061020</v>
          </cell>
          <cell r="B134" t="str">
            <v>PROVEEDORES DE INSUMOS DIVERSOS S.A DE C.V.</v>
          </cell>
        </row>
        <row r="135">
          <cell r="A135" t="str">
            <v>06161109771010</v>
          </cell>
          <cell r="B135" t="str">
            <v xml:space="preserve">CLAUDIA BEATRIZ PERALTA </v>
          </cell>
        </row>
        <row r="136">
          <cell r="A136" t="str">
            <v>07021712941025</v>
          </cell>
          <cell r="B136" t="str">
            <v>EMELY BEATRIZ AGUILAR MARTINEZ</v>
          </cell>
        </row>
        <row r="137">
          <cell r="A137" t="str">
            <v>08150103801010</v>
          </cell>
          <cell r="B137" t="str">
            <v>JOSE ROBERTO PINEDA HERNANDEZ</v>
          </cell>
        </row>
        <row r="138">
          <cell r="A138" t="str">
            <v>08210805530029</v>
          </cell>
          <cell r="B138" t="str">
            <v>MIGUEL NICOMEDES ANTONIO ABARCA BARRERA</v>
          </cell>
        </row>
        <row r="139">
          <cell r="A139" t="str">
            <v>08211906711010</v>
          </cell>
          <cell r="B139" t="str">
            <v>VILLALTA ALVARENGA MARCO ANTONIO</v>
          </cell>
        </row>
        <row r="140">
          <cell r="A140" t="str">
            <v>08212209761021</v>
          </cell>
          <cell r="B140" t="str">
            <v>OSCAR MAURICIO MENJIVAR</v>
          </cell>
        </row>
        <row r="141">
          <cell r="A141" t="str">
            <v>09030806550024</v>
          </cell>
          <cell r="B141" t="str">
            <v>EFRAIN MEDARDO PEÑA</v>
          </cell>
        </row>
        <row r="142">
          <cell r="A142" t="str">
            <v>09042007670016</v>
          </cell>
          <cell r="B142" t="str">
            <v>JOSE ELIAS CASTELLANOS ARTIGA</v>
          </cell>
        </row>
        <row r="143">
          <cell r="A143" t="str">
            <v>10100911580029</v>
          </cell>
          <cell r="B143" t="str">
            <v xml:space="preserve">HUGO OSSIRIS AYALA </v>
          </cell>
        </row>
        <row r="144">
          <cell r="A144" t="str">
            <v>12171609921018</v>
          </cell>
          <cell r="B144" t="str">
            <v>DISTRIBUIDORA PAREDES VELA S.A DE C.V.</v>
          </cell>
        </row>
        <row r="145">
          <cell r="A145" t="str">
            <v>12172509901024</v>
          </cell>
          <cell r="B145" t="str">
            <v>REPUESTOS Y SERVICIOS AUTOMOTRICES, S.A DE C.V.</v>
          </cell>
        </row>
        <row r="146">
          <cell r="A146" t="str">
            <v>13153101741036</v>
          </cell>
          <cell r="B146" t="str">
            <v>WILFREDO ANTONIO ARGUETA RAMOS</v>
          </cell>
        </row>
        <row r="147">
          <cell r="A147" t="str">
            <v>14052604531015</v>
          </cell>
          <cell r="B147" t="str">
            <v>MARCOS REYES PALACIOS</v>
          </cell>
        </row>
        <row r="148">
          <cell r="A148" t="str">
            <v>14152702711018</v>
          </cell>
          <cell r="B148" t="str">
            <v>OSMAR ANTONIO PORTILLO</v>
          </cell>
        </row>
        <row r="149">
          <cell r="A149" t="str">
            <v>14182903801011</v>
          </cell>
          <cell r="B149" t="str">
            <v>CARLOS ERNESTO GUTIERREZ BENITEZ</v>
          </cell>
        </row>
        <row r="150">
          <cell r="A150" t="str">
            <v>14082309500010</v>
          </cell>
          <cell r="B150" t="str">
            <v>LUIS ANTONIO BENITEZ HIDALGO</v>
          </cell>
        </row>
        <row r="151">
          <cell r="A151" t="str">
            <v>06122308121011</v>
          </cell>
          <cell r="B151" t="str">
            <v>AUTOCONTROL S.A DE C.V.</v>
          </cell>
        </row>
        <row r="152">
          <cell r="A152" t="str">
            <v>06140611870024</v>
          </cell>
          <cell r="B152" t="str">
            <v>MONOLIT DE EL SALVADOR S.A DE C.V.</v>
          </cell>
        </row>
        <row r="153">
          <cell r="A153" t="str">
            <v>06142809931049</v>
          </cell>
          <cell r="B153" t="str">
            <v>GENERAL DE VEHICULOS S.A DE C.V.</v>
          </cell>
        </row>
        <row r="154">
          <cell r="A154" t="str">
            <v>06141612021044</v>
          </cell>
          <cell r="B154" t="str">
            <v>LUIGEMI S.A DE C.V.</v>
          </cell>
        </row>
        <row r="155">
          <cell r="A155" t="str">
            <v>02101809761019</v>
          </cell>
          <cell r="B155" t="str">
            <v>ALEJANDRO FRANCISCO MONTOYA GIRON</v>
          </cell>
        </row>
        <row r="156">
          <cell r="A156" t="str">
            <v>06140207670045</v>
          </cell>
          <cell r="B156" t="str">
            <v>MARIO ALBERTO MIRANDA FONSECA</v>
          </cell>
        </row>
        <row r="157">
          <cell r="A157" t="str">
            <v>06142904630160</v>
          </cell>
          <cell r="B157" t="str">
            <v>ASETCA</v>
          </cell>
        </row>
        <row r="158">
          <cell r="A158" t="str">
            <v>06141511720027</v>
          </cell>
          <cell r="B158" t="str">
            <v xml:space="preserve">SUPER REPUESTOS EL SALVADOR </v>
          </cell>
        </row>
        <row r="159">
          <cell r="A159" t="str">
            <v>06141708001052</v>
          </cell>
          <cell r="B159" t="str">
            <v>SERTRACEN S.A DE C.V.</v>
          </cell>
        </row>
        <row r="160">
          <cell r="A160" t="str">
            <v>06141205111012</v>
          </cell>
          <cell r="B160" t="str">
            <v>CORPORACION LEMUS S.A DE C.V.</v>
          </cell>
        </row>
        <row r="161">
          <cell r="A161" t="str">
            <v>06140204810014</v>
          </cell>
          <cell r="B161" t="str">
            <v>MUNFRE S.A DE C.V.</v>
          </cell>
        </row>
        <row r="162">
          <cell r="A162" t="str">
            <v>02102203191019</v>
          </cell>
          <cell r="B162" t="str">
            <v>REPUESTOS ALSAN S.A DE C.V.</v>
          </cell>
        </row>
        <row r="163">
          <cell r="A163" t="str">
            <v>06140202111023</v>
          </cell>
          <cell r="B163" t="str">
            <v>REPUESTOS E IMPORTACIONES ACEITUNO</v>
          </cell>
        </row>
        <row r="164">
          <cell r="A164" t="str">
            <v>06141502131049</v>
          </cell>
          <cell r="B164" t="str">
            <v>LLANTAS Y ACCESORIOS S.A DE C.V.</v>
          </cell>
        </row>
        <row r="165">
          <cell r="A165" t="str">
            <v>06141707870010</v>
          </cell>
          <cell r="B165" t="str">
            <v>MYERS DE EL SALVADOR S.A DE C.V.</v>
          </cell>
        </row>
        <row r="166">
          <cell r="A166" t="str">
            <v>06010811680011</v>
          </cell>
          <cell r="B166" t="str">
            <v>JOSE MARIA SALINAS DERAS</v>
          </cell>
        </row>
        <row r="167">
          <cell r="A167" t="str">
            <v>06140103031026</v>
          </cell>
          <cell r="B167" t="str">
            <v>CLUTCH EXPRESS S.A DE C.V.</v>
          </cell>
        </row>
        <row r="168">
          <cell r="A168" t="str">
            <v>06142204860027</v>
          </cell>
          <cell r="B168" t="str">
            <v>MAURICIO NAPOLEON S.A DE C.V.</v>
          </cell>
        </row>
        <row r="169">
          <cell r="A169" t="str">
            <v>06141702660013</v>
          </cell>
          <cell r="B169" t="str">
            <v>ALSI S.A DE C.V.</v>
          </cell>
        </row>
        <row r="170">
          <cell r="A170" t="str">
            <v>06141202620014</v>
          </cell>
          <cell r="B170" t="str">
            <v>SEGUROS E INVERSIONES S.A</v>
          </cell>
        </row>
        <row r="171">
          <cell r="A171" t="str">
            <v>06142307091063</v>
          </cell>
          <cell r="B171" t="str">
            <v>CENTROAMERICA COMERCIAL S.A DE C.V.</v>
          </cell>
        </row>
        <row r="172">
          <cell r="A172" t="str">
            <v>06142209111080</v>
          </cell>
          <cell r="B172" t="str">
            <v>REFILL S.A DE C.V.</v>
          </cell>
        </row>
        <row r="173">
          <cell r="A173" t="str">
            <v>11220301630016</v>
          </cell>
          <cell r="B173" t="str">
            <v>DINA DEL CARMEN SARAVIA DE ARGUETA</v>
          </cell>
        </row>
        <row r="174">
          <cell r="A174" t="str">
            <v>06140304941160</v>
          </cell>
          <cell r="B174" t="str">
            <v>DANIEL ALBETO RUBIO CARCAMO</v>
          </cell>
        </row>
        <row r="175">
          <cell r="A175" t="str">
            <v>06141901191039</v>
          </cell>
          <cell r="B175" t="str">
            <v>BODEGA DE COLORES SANTO S.A DE C.V.</v>
          </cell>
        </row>
        <row r="176">
          <cell r="A176" t="str">
            <v>06141909001034</v>
          </cell>
          <cell r="B176" t="str">
            <v>RAMIREZ VENTURA S.A DE C.V.</v>
          </cell>
        </row>
        <row r="177">
          <cell r="A177" t="str">
            <v>05110205951057</v>
          </cell>
          <cell r="B177" t="str">
            <v>MELIZA ORTIZ PEDROZA</v>
          </cell>
        </row>
        <row r="178">
          <cell r="A178" t="str">
            <v>10091907771010</v>
          </cell>
          <cell r="B178" t="str">
            <v>MIRIAN GAMEZ DE MENJIVAR</v>
          </cell>
        </row>
        <row r="179">
          <cell r="A179" t="str">
            <v>05032807091015</v>
          </cell>
          <cell r="B179" t="str">
            <v>VARRELL S.A DE C.V.</v>
          </cell>
        </row>
        <row r="180">
          <cell r="A180" t="str">
            <v>05021701781010</v>
          </cell>
          <cell r="B180" t="str">
            <v>RENE IVAN LOPEZ ALAS</v>
          </cell>
        </row>
        <row r="181">
          <cell r="A181" t="str">
            <v>02102506011013</v>
          </cell>
          <cell r="B181" t="str">
            <v>SERVI REPUESTOS S.A DE C.V.</v>
          </cell>
        </row>
        <row r="182">
          <cell r="A182" t="str">
            <v>06141709881013</v>
          </cell>
          <cell r="B182" t="str">
            <v>ABASTECEDORA INDUSTRIAL S.A DE C.V.</v>
          </cell>
        </row>
        <row r="183">
          <cell r="A183" t="str">
            <v>96150710591021</v>
          </cell>
          <cell r="B183" t="str">
            <v>IVAN ANTONIO EUGARRIOS PEREZ</v>
          </cell>
        </row>
        <row r="184">
          <cell r="A184" t="str">
            <v>06142212650014</v>
          </cell>
          <cell r="B184" t="str">
            <v>FASANI S.A DE C.V</v>
          </cell>
        </row>
        <row r="185">
          <cell r="A185" t="str">
            <v>06143005051069</v>
          </cell>
          <cell r="B185" t="str">
            <v>PROAGROFE S.A DE C.V.</v>
          </cell>
        </row>
        <row r="186">
          <cell r="A186" t="str">
            <v>06140101670050</v>
          </cell>
          <cell r="B186" t="str">
            <v>NELSON ANTONIO DOÑAN</v>
          </cell>
        </row>
        <row r="187">
          <cell r="A187" t="str">
            <v>06142708101053</v>
          </cell>
          <cell r="B187" t="str">
            <v>GRUPO NSV S.A DE C.V.</v>
          </cell>
        </row>
        <row r="188">
          <cell r="A188" t="str">
            <v>06142909951047</v>
          </cell>
          <cell r="B188" t="str">
            <v>FARLAB S.A DE C.V.</v>
          </cell>
        </row>
        <row r="189">
          <cell r="A189" t="str">
            <v>10092504680019</v>
          </cell>
          <cell r="B189" t="str">
            <v>ALFREDO ANTONIO RODRIGUEZ DURAN</v>
          </cell>
        </row>
        <row r="190">
          <cell r="A190" t="str">
            <v>06140510091041</v>
          </cell>
          <cell r="B190" t="str">
            <v>DISTRIBUIDORA MARANATHA S.A DE C.V.</v>
          </cell>
        </row>
        <row r="191">
          <cell r="A191" t="str">
            <v>06142403071030</v>
          </cell>
          <cell r="B191" t="str">
            <v>VISOR S.A DE C.V.</v>
          </cell>
        </row>
        <row r="192">
          <cell r="A192" t="str">
            <v>06140210081052</v>
          </cell>
          <cell r="B192" t="str">
            <v>FERRETERIA EPA S.A DE C.V.</v>
          </cell>
        </row>
        <row r="193">
          <cell r="A193" t="str">
            <v>06142710761257</v>
          </cell>
          <cell r="B193" t="str">
            <v>SANDRA YANETH PEÑATE DE GUZMAN</v>
          </cell>
        </row>
        <row r="194">
          <cell r="A194" t="str">
            <v>06141902091038</v>
          </cell>
          <cell r="B194" t="str">
            <v>PRODYLAB S.A DE C.V.</v>
          </cell>
        </row>
        <row r="195">
          <cell r="A195" t="str">
            <v>14080506360015</v>
          </cell>
          <cell r="B195" t="str">
            <v>LUIS ALFREDO VENTURA ELVIR</v>
          </cell>
        </row>
        <row r="196">
          <cell r="A196" t="str">
            <v>06143110181121</v>
          </cell>
          <cell r="B196" t="str">
            <v>COMPETROL S.A DE C.V.</v>
          </cell>
        </row>
        <row r="197">
          <cell r="A197" t="str">
            <v>06143107620016</v>
          </cell>
          <cell r="B197" t="str">
            <v>REPUESTOS DIDEA S.A DE C.V.</v>
          </cell>
        </row>
        <row r="198">
          <cell r="A198" t="str">
            <v>06191411771018</v>
          </cell>
          <cell r="B198" t="str">
            <v>WILLIAN ERNESTO BARRIENTOS</v>
          </cell>
        </row>
        <row r="199">
          <cell r="A199" t="str">
            <v>06143008061057</v>
          </cell>
          <cell r="B199" t="str">
            <v>OCON S.A DE C.V.</v>
          </cell>
        </row>
        <row r="200">
          <cell r="A200" t="str">
            <v>06141901001027</v>
          </cell>
          <cell r="B200" t="str">
            <v>SERVICIOS ESPECIALIZADOS S.A DE C.V.</v>
          </cell>
        </row>
        <row r="201">
          <cell r="A201" t="str">
            <v>06142911101042</v>
          </cell>
          <cell r="B201" t="str">
            <v>INVERSIONES CAPITOL S.A DE C.V.</v>
          </cell>
        </row>
        <row r="202">
          <cell r="A202" t="str">
            <v>06141709011035</v>
          </cell>
          <cell r="B202" t="str">
            <v>IMPORTADORA MANHATTAN S.A DE C.V.</v>
          </cell>
        </row>
        <row r="203">
          <cell r="A203" t="str">
            <v>06142501101070</v>
          </cell>
          <cell r="B203" t="str">
            <v>SERVICIOS Y LOGISTICA DE CARGA WALNYS</v>
          </cell>
        </row>
        <row r="204">
          <cell r="A204" t="str">
            <v>06141410901506</v>
          </cell>
          <cell r="B204" t="str">
            <v>ARTERIA ESTUDIO</v>
          </cell>
        </row>
        <row r="205">
          <cell r="A205" t="str">
            <v>06141808941052</v>
          </cell>
          <cell r="B205" t="str">
            <v>CASA MUÑOZ S.A DE C.V.</v>
          </cell>
        </row>
        <row r="206">
          <cell r="A206" t="str">
            <v>06140611800022</v>
          </cell>
          <cell r="B206" t="str">
            <v>LABORATORIOS SUIZOS S.A DE C.V.</v>
          </cell>
        </row>
        <row r="207">
          <cell r="A207" t="str">
            <v>05112311161017</v>
          </cell>
          <cell r="B207" t="str">
            <v>PAMELA BEAUTY SUPPLY S.A DE C.V.</v>
          </cell>
        </row>
        <row r="208">
          <cell r="A208" t="str">
            <v>06141603991030</v>
          </cell>
          <cell r="B208" t="str">
            <v>PRICEMART EL SALVADOR S.A DE C.V.</v>
          </cell>
        </row>
        <row r="209">
          <cell r="A209" t="str">
            <v>06143107670019</v>
          </cell>
          <cell r="B209" t="str">
            <v>CASA AMA S.A DE C.V.</v>
          </cell>
        </row>
        <row r="210">
          <cell r="A210" t="str">
            <v>06141408850049</v>
          </cell>
          <cell r="B210" t="str">
            <v>CORPORACION DE METALES S.A DE C.V.</v>
          </cell>
        </row>
        <row r="211">
          <cell r="A211" t="str">
            <v>06140404001025</v>
          </cell>
          <cell r="B211" t="str">
            <v>SERVITEK S.A DE C.V.</v>
          </cell>
        </row>
        <row r="212">
          <cell r="A212" t="str">
            <v>12171306680010</v>
          </cell>
          <cell r="B212" t="str">
            <v>GRUPO Q EL SALVADOR S.A DE C.V.</v>
          </cell>
        </row>
        <row r="213">
          <cell r="A213" t="str">
            <v>05102905901015</v>
          </cell>
          <cell r="B213" t="str">
            <v>CRISTIAN ERICSON MONTERROSA GOMEZ</v>
          </cell>
        </row>
        <row r="214">
          <cell r="A214" t="str">
            <v>06141104780023</v>
          </cell>
          <cell r="B214" t="str">
            <v>COPLASA S.A DE C.V.</v>
          </cell>
        </row>
        <row r="215">
          <cell r="A215" t="str">
            <v>14070503650018</v>
          </cell>
          <cell r="B215" t="str">
            <v>CARLOS DANIS RAMIREZ VENTURA</v>
          </cell>
        </row>
        <row r="216">
          <cell r="A216" t="str">
            <v>06141105951030</v>
          </cell>
          <cell r="B216" t="str">
            <v>SOLUCIONES S.A DE C.V.</v>
          </cell>
        </row>
        <row r="217">
          <cell r="A217" t="str">
            <v>11180112320023</v>
          </cell>
          <cell r="B217" t="str">
            <v xml:space="preserve">MARTA HERMINIA MARTINEZ </v>
          </cell>
        </row>
        <row r="218">
          <cell r="A218" t="str">
            <v>06142208921011</v>
          </cell>
          <cell r="B218" t="str">
            <v>IMPORT CARS S.A DE C.V.</v>
          </cell>
        </row>
        <row r="219">
          <cell r="A219" t="str">
            <v>06141501590019</v>
          </cell>
          <cell r="B219" t="str">
            <v>LA IBERICA S.A DE C.V.</v>
          </cell>
        </row>
        <row r="220">
          <cell r="A220" t="str">
            <v>06142603721196</v>
          </cell>
          <cell r="B220" t="str">
            <v>JOSE NEFTALI HERNANDEZ SANCHEZ</v>
          </cell>
        </row>
        <row r="221">
          <cell r="A221" t="str">
            <v>06142407500017</v>
          </cell>
          <cell r="B221" t="str">
            <v>GUILLERMO E. MIGUEL B.</v>
          </cell>
        </row>
        <row r="222">
          <cell r="A222" t="str">
            <v>06142312610117</v>
          </cell>
          <cell r="B222" t="str">
            <v>RODRIGO ANTONIO ARGUETA ECHEGOYEN</v>
          </cell>
        </row>
        <row r="223">
          <cell r="A223" t="str">
            <v>06143108911074</v>
          </cell>
          <cell r="B223" t="str">
            <v>EDUARDO JAVIER ROCHAC FERRUFINO</v>
          </cell>
        </row>
        <row r="224">
          <cell r="A224" t="str">
            <v>02102311620052</v>
          </cell>
          <cell r="B224" t="str">
            <v xml:space="preserve">ANGEL MAURICIO TRUJILLO </v>
          </cell>
        </row>
        <row r="225">
          <cell r="A225" t="str">
            <v>06142803931012</v>
          </cell>
          <cell r="B225" t="str">
            <v>AUTOMATIZACION Y CONTROL INDUSTRIAL</v>
          </cell>
        </row>
        <row r="226">
          <cell r="A226" t="str">
            <v>06082511590014</v>
          </cell>
          <cell r="B226" t="str">
            <v>CARLOS ERNESTO MEJIA RIVAS</v>
          </cell>
        </row>
        <row r="227">
          <cell r="A227" t="str">
            <v>06141101690011</v>
          </cell>
          <cell r="B227" t="str">
            <v>CALLEJA S.A DE C.V.</v>
          </cell>
        </row>
        <row r="228">
          <cell r="A228" t="str">
            <v>04330307590010</v>
          </cell>
          <cell r="B228" t="str">
            <v>MARIA ISABEL AVELAR</v>
          </cell>
        </row>
        <row r="229">
          <cell r="A229" t="str">
            <v>06140701091041</v>
          </cell>
          <cell r="B229" t="str">
            <v>INVERSIONES ACEITUNO S.A DE C.V.</v>
          </cell>
        </row>
        <row r="230">
          <cell r="A230" t="str">
            <v>06141106071025</v>
          </cell>
          <cell r="B230" t="str">
            <v>FARMACIAS EUROPEAS</v>
          </cell>
        </row>
        <row r="231">
          <cell r="A231" t="str">
            <v>06143101550016</v>
          </cell>
          <cell r="B231" t="str">
            <v xml:space="preserve">BANCO AGRICOLA, S.A </v>
          </cell>
        </row>
        <row r="232">
          <cell r="A232" t="str">
            <v>12171906520017</v>
          </cell>
          <cell r="B232" t="str">
            <v>RAFAEL RENE CANALES PINAUD</v>
          </cell>
        </row>
        <row r="233">
          <cell r="A233" t="str">
            <v>06140910131034</v>
          </cell>
          <cell r="B233" t="str">
            <v>PRONEGOCIOS S.A DE C.V.</v>
          </cell>
        </row>
        <row r="234">
          <cell r="A234" t="str">
            <v>06140607921022</v>
          </cell>
          <cell r="B234" t="str">
            <v>DISTRIBUIDORA JAR S.A DE C.V.</v>
          </cell>
        </row>
        <row r="235">
          <cell r="A235" t="str">
            <v>06040302650016</v>
          </cell>
          <cell r="B235" t="str">
            <v>ULISES OLMEDO SANCHEZ</v>
          </cell>
        </row>
        <row r="236">
          <cell r="A236" t="str">
            <v>06142904720020</v>
          </cell>
          <cell r="B236" t="str">
            <v>TIENDA MORENA S.A DE C.V.</v>
          </cell>
        </row>
        <row r="237">
          <cell r="A237" t="str">
            <v>06142908171021</v>
          </cell>
          <cell r="B237" t="str">
            <v>JOPEGALAMB. S.A DE C.V.</v>
          </cell>
        </row>
        <row r="238">
          <cell r="A238" t="str">
            <v>06141706141027</v>
          </cell>
          <cell r="B238" t="str">
            <v>GRUPO ENDO S.A DE C.V.</v>
          </cell>
        </row>
        <row r="239">
          <cell r="A239" t="str">
            <v>06142011151036</v>
          </cell>
          <cell r="B239" t="str">
            <v>IMPORTACIONES LEON S.A DE C.V.</v>
          </cell>
        </row>
        <row r="240">
          <cell r="A240" t="str">
            <v>06143005151012</v>
          </cell>
          <cell r="B240" t="str">
            <v>CONEXIONES DEL PACIFICO S.A DE C.V.</v>
          </cell>
        </row>
        <row r="241">
          <cell r="A241" t="str">
            <v>06142908131038</v>
          </cell>
          <cell r="B241" t="str">
            <v>MEILUO TRADING S.A DE C.V.</v>
          </cell>
        </row>
        <row r="242">
          <cell r="A242" t="str">
            <v>09061901771024</v>
          </cell>
          <cell r="B242" t="str">
            <v>MARTHA TORRES LOPEZ</v>
          </cell>
        </row>
        <row r="243">
          <cell r="A243" t="str">
            <v>14152005551010</v>
          </cell>
          <cell r="B243" t="str">
            <v>FRANCISCO ANTONIO FLORES</v>
          </cell>
        </row>
        <row r="244">
          <cell r="A244" t="str">
            <v>06140102021043</v>
          </cell>
          <cell r="B244" t="str">
            <v>INVERSIONES GIBRALTAR S.A DE C.V.</v>
          </cell>
        </row>
        <row r="245">
          <cell r="A245" t="str">
            <v>06141310881010</v>
          </cell>
          <cell r="B245" t="str">
            <v>TRANSPORT S.A DE C.V.</v>
          </cell>
        </row>
        <row r="246">
          <cell r="A246" t="str">
            <v>06140302981017</v>
          </cell>
          <cell r="B246" t="str">
            <v>SERVICIOS PROFESIONALES DE MAQUINARIA</v>
          </cell>
        </row>
        <row r="247">
          <cell r="A247" t="str">
            <v>06141604071016</v>
          </cell>
          <cell r="B247" t="str">
            <v>CARS LAND S.A DE C.V.</v>
          </cell>
        </row>
        <row r="248">
          <cell r="A248" t="str">
            <v>06140103750012</v>
          </cell>
          <cell r="B248" t="str">
            <v>ALMACENES DE REPUESTOS MONTERREY</v>
          </cell>
        </row>
        <row r="249">
          <cell r="A249" t="str">
            <v>06141507131039</v>
          </cell>
          <cell r="B249" t="str">
            <v>AUTOZAMA S.A DE C.V.</v>
          </cell>
        </row>
        <row r="250">
          <cell r="A250" t="str">
            <v>06140703530140</v>
          </cell>
          <cell r="B250" t="str">
            <v>H. BARON S.A DE C.V.</v>
          </cell>
        </row>
        <row r="251">
          <cell r="A251" t="str">
            <v>06140106710037</v>
          </cell>
          <cell r="B251" t="str">
            <v>CENTRO DE RESORTES S.A DE C.V.</v>
          </cell>
        </row>
        <row r="252">
          <cell r="A252" t="str">
            <v>14041507881018</v>
          </cell>
          <cell r="B252" t="str">
            <v>OSCAR ALEJANDRO ALVARENGA BONILLA</v>
          </cell>
        </row>
        <row r="253">
          <cell r="A253" t="str">
            <v>06141501101073</v>
          </cell>
          <cell r="B253" t="str">
            <v>ROSA AUTOPARTS S.A DE C.V.</v>
          </cell>
        </row>
        <row r="254">
          <cell r="A254" t="str">
            <v>06142101860018</v>
          </cell>
          <cell r="B254" t="str">
            <v>VILLAVAR S.A DE C.V.</v>
          </cell>
        </row>
        <row r="255">
          <cell r="A255" t="str">
            <v>06140302851016</v>
          </cell>
          <cell r="B255" t="str">
            <v xml:space="preserve">ABREGO MULTISERVICIOS </v>
          </cell>
        </row>
        <row r="256">
          <cell r="A256" t="str">
            <v>06141105101010</v>
          </cell>
          <cell r="B256" t="str">
            <v>CARGOMANIA S.A DE C.V.</v>
          </cell>
        </row>
        <row r="257">
          <cell r="A257" t="str">
            <v>20217243259</v>
          </cell>
          <cell r="B257" t="str">
            <v>LATCO INTERNACIONAL INC</v>
          </cell>
        </row>
        <row r="258">
          <cell r="A258" t="str">
            <v>06143107971090</v>
          </cell>
          <cell r="B258" t="str">
            <v>OPERADORA DEL SUR S.A DE C.V.</v>
          </cell>
        </row>
        <row r="259">
          <cell r="A259" t="str">
            <v>04310608891017</v>
          </cell>
          <cell r="B259" t="str">
            <v>SALVADOR ERNESTO GALAN</v>
          </cell>
        </row>
        <row r="260">
          <cell r="A260" t="str">
            <v>05110606161016</v>
          </cell>
          <cell r="B260" t="str">
            <v>ZONA DIGITAL, S.A. DE C.V.</v>
          </cell>
        </row>
        <row r="261">
          <cell r="A261" t="str">
            <v>05172512691017</v>
          </cell>
          <cell r="B261" t="str">
            <v>SUSY DEL CARMEN SOLORZANO DE FIGUERO</v>
          </cell>
        </row>
        <row r="262">
          <cell r="A262" t="str">
            <v>06140307951051</v>
          </cell>
          <cell r="B262" t="str">
            <v>ROCELI CONSULTORES, S.A DE C.V.</v>
          </cell>
        </row>
        <row r="263">
          <cell r="A263" t="str">
            <v>06140703091022</v>
          </cell>
          <cell r="B263" t="str">
            <v>GRUPO L&amp;J, S.A. DE C.V.</v>
          </cell>
        </row>
        <row r="264">
          <cell r="A264" t="str">
            <v>06141310941110</v>
          </cell>
          <cell r="B264" t="str">
            <v>PLAZA MERLIOT</v>
          </cell>
        </row>
        <row r="265">
          <cell r="A265" t="str">
            <v>06141311741092</v>
          </cell>
          <cell r="B265" t="str">
            <v>ROSA MIRIAM GONZALEZ DE ROMERO</v>
          </cell>
        </row>
        <row r="266">
          <cell r="A266" t="str">
            <v>06141911121047</v>
          </cell>
          <cell r="B266" t="str">
            <v>ALFARN, S.A. DE C.V.</v>
          </cell>
        </row>
        <row r="267">
          <cell r="A267" t="str">
            <v>06142011101020</v>
          </cell>
          <cell r="B267" t="str">
            <v>TECNOMOVIL</v>
          </cell>
        </row>
        <row r="268">
          <cell r="A268" t="str">
            <v>06142012121033</v>
          </cell>
          <cell r="B268" t="str">
            <v>INVERSIONES ULTRAMAR</v>
          </cell>
        </row>
        <row r="269">
          <cell r="A269" t="str">
            <v>06140810151020</v>
          </cell>
          <cell r="B269" t="str">
            <v>ISHOP EL SALVADOR S.A DE C.V.</v>
          </cell>
        </row>
        <row r="270">
          <cell r="A270" t="str">
            <v>06142812111010</v>
          </cell>
          <cell r="B270" t="str">
            <v>PUBLIMAX PROMOS S.A DE C.V.</v>
          </cell>
        </row>
        <row r="271">
          <cell r="A271" t="str">
            <v>06141502201020</v>
          </cell>
          <cell r="B271" t="str">
            <v>J Y A S.A DE C.V.</v>
          </cell>
        </row>
        <row r="272">
          <cell r="A272" t="str">
            <v>06142611141050</v>
          </cell>
          <cell r="B272" t="str">
            <v>GRUPO CENTRA S.A DE C.V.</v>
          </cell>
        </row>
        <row r="273">
          <cell r="A273" t="str">
            <v>08130203001010</v>
          </cell>
          <cell r="B273" t="str">
            <v>INTCOMEX S.A DE C.V.</v>
          </cell>
        </row>
        <row r="274">
          <cell r="A274" t="str">
            <v>05020712861028</v>
          </cell>
          <cell r="B274" t="str">
            <v>GARDENIA FLOR DE MARIA LOPEZ</v>
          </cell>
        </row>
        <row r="275">
          <cell r="A275" t="str">
            <v>06141204840017</v>
          </cell>
          <cell r="B275" t="str">
            <v>RECINOS SCHONBORN S.A DE C.V.</v>
          </cell>
        </row>
        <row r="276">
          <cell r="A276" t="str">
            <v>06140106700019</v>
          </cell>
          <cell r="B276" t="str">
            <v>F.A. DALTON Y CO</v>
          </cell>
        </row>
        <row r="277">
          <cell r="A277" t="str">
            <v>06141208131022</v>
          </cell>
          <cell r="B277" t="str">
            <v>MOTORES Y VEHICULOS S.A DE C.V.</v>
          </cell>
        </row>
        <row r="278">
          <cell r="A278" t="str">
            <v>03152712881017</v>
          </cell>
          <cell r="B278" t="str">
            <v>ALSEDI S.A DE C.V.</v>
          </cell>
        </row>
        <row r="279">
          <cell r="A279" t="str">
            <v>06142102971044</v>
          </cell>
          <cell r="B279" t="str">
            <v>COMPAÑÍA TELECOMUNICACIONES DE LE SALVADOR</v>
          </cell>
        </row>
        <row r="280">
          <cell r="A280" t="str">
            <v>06143010031041</v>
          </cell>
          <cell r="B280" t="str">
            <v>HOSPITAL DE LA PIEL S.A DE C.V.</v>
          </cell>
        </row>
        <row r="281">
          <cell r="A281" t="str">
            <v>06140104680029</v>
          </cell>
          <cell r="B281" t="str">
            <v>SERVICIO AGRICOLA SALVADOREÑO S.A DE C.V</v>
          </cell>
        </row>
        <row r="282">
          <cell r="A282" t="str">
            <v>03151705191025</v>
          </cell>
          <cell r="B282" t="str">
            <v>SUMINISTROS ELECTRICOS Y TECNOENERGIA S.A DE C.V.</v>
          </cell>
        </row>
        <row r="283">
          <cell r="A283" t="str">
            <v>06140301081039</v>
          </cell>
          <cell r="B283" t="str">
            <v>LA CASA DE LAS BATERIAS S.A DE C.V.</v>
          </cell>
        </row>
        <row r="284">
          <cell r="A284" t="str">
            <v>06140106131048</v>
          </cell>
          <cell r="B284" t="str">
            <v>ATCASAL DE EL SALVADOR</v>
          </cell>
        </row>
        <row r="285">
          <cell r="A285" t="str">
            <v>08191209580014</v>
          </cell>
          <cell r="B285" t="str">
            <v>TRINIDAD HERNANDEZ MOLINA</v>
          </cell>
        </row>
        <row r="286">
          <cell r="A286" t="str">
            <v>07021404520020</v>
          </cell>
          <cell r="B286" t="str">
            <v>NELSON EDY MEJIA OSORIO</v>
          </cell>
        </row>
        <row r="287">
          <cell r="A287" t="str">
            <v>07162602711019</v>
          </cell>
          <cell r="B287" t="str">
            <v>FREDY GUILLERMO CACERES RAFAELANO</v>
          </cell>
        </row>
        <row r="288">
          <cell r="A288" t="str">
            <v>06140107690022</v>
          </cell>
          <cell r="B288" t="str">
            <v>CASA RIVAS S.A DE C.V.</v>
          </cell>
        </row>
        <row r="289">
          <cell r="A289" t="str">
            <v>05111408191011</v>
          </cell>
          <cell r="B289" t="str">
            <v>REPUESTOS CASTILLO S.A DE C.V.</v>
          </cell>
        </row>
        <row r="290">
          <cell r="A290" t="str">
            <v>05112011121013</v>
          </cell>
          <cell r="B290" t="str">
            <v>CENTRO DE DIAGNOSTICO Y EMISIONES DE EL SALVADOR</v>
          </cell>
        </row>
        <row r="291">
          <cell r="A291" t="str">
            <v>03120110741010</v>
          </cell>
          <cell r="B291" t="str">
            <v>JOSE FRANCISCO RIVAS</v>
          </cell>
        </row>
        <row r="292">
          <cell r="A292" t="str">
            <v>06140510560017</v>
          </cell>
          <cell r="B292" t="str">
            <v>PROYECTOS INDUSTRIALES S.A DE C.V.</v>
          </cell>
        </row>
        <row r="293">
          <cell r="A293" t="str">
            <v>05192207731018</v>
          </cell>
          <cell r="B293" t="str">
            <v>GERARDO ANTONIO MARTINEZ AMAYA</v>
          </cell>
        </row>
        <row r="294">
          <cell r="A294" t="str">
            <v>06142801880014</v>
          </cell>
          <cell r="B294" t="str">
            <v>PROCESADORA Y DISTRIBUIDORA NACIONAL S.A DE C.V.</v>
          </cell>
        </row>
        <row r="295">
          <cell r="A295" t="str">
            <v>04070802600010</v>
          </cell>
          <cell r="B295" t="str">
            <v>JOSE ELIAS ESCOBAR ROMERO</v>
          </cell>
        </row>
        <row r="296">
          <cell r="A296" t="str">
            <v>06142401061038</v>
          </cell>
          <cell r="B296" t="str">
            <v>LOS FRENOS S.A DE C.V.</v>
          </cell>
        </row>
        <row r="297">
          <cell r="A297" t="str">
            <v>05030502570014</v>
          </cell>
          <cell r="B297" t="str">
            <v>LAURA LOPEZ PEREZ</v>
          </cell>
        </row>
        <row r="298">
          <cell r="A298" t="str">
            <v>06141101181086</v>
          </cell>
          <cell r="B298" t="str">
            <v>LABCA</v>
          </cell>
        </row>
        <row r="299">
          <cell r="A299" t="str">
            <v>06142005091013</v>
          </cell>
          <cell r="B299" t="str">
            <v>ACAR S.A DE C.V.</v>
          </cell>
        </row>
        <row r="300">
          <cell r="A300" t="str">
            <v>02102603710016</v>
          </cell>
          <cell r="B300" t="str">
            <v>RAF S.A DE C.V.</v>
          </cell>
        </row>
        <row r="301">
          <cell r="A301" t="str">
            <v>06142603520108</v>
          </cell>
          <cell r="B301" t="str">
            <v>OSCAR ATILIO PLEITEZ JUAREZ</v>
          </cell>
        </row>
        <row r="302">
          <cell r="A302" t="str">
            <v>06140309760011</v>
          </cell>
          <cell r="B302" t="str">
            <v>PRODUCTOS TECNOLOGICOS</v>
          </cell>
        </row>
        <row r="303">
          <cell r="A303" t="str">
            <v>06141612061020</v>
          </cell>
          <cell r="B303" t="str">
            <v>DE LA PEÑA S.A DE C.V.</v>
          </cell>
        </row>
        <row r="304">
          <cell r="A304" t="str">
            <v>03012912811025</v>
          </cell>
          <cell r="B304" t="str">
            <v>JOSE EZEQUIEL AGUILAR PINEDA</v>
          </cell>
        </row>
        <row r="305">
          <cell r="A305" t="str">
            <v>05111504991010</v>
          </cell>
          <cell r="B305" t="str">
            <v>FERNANDA DAMARIS MENENDEZ ACOSTA</v>
          </cell>
        </row>
        <row r="306">
          <cell r="A306" t="str">
            <v>01071311731015</v>
          </cell>
          <cell r="B306" t="str">
            <v>LUIS ANGEL JIMENEZ BENITEZ</v>
          </cell>
        </row>
        <row r="307">
          <cell r="A307" t="str">
            <v>06141104191015</v>
          </cell>
          <cell r="B307" t="str">
            <v>DISTRIBUCIONES DCE EL SALVADOR</v>
          </cell>
        </row>
        <row r="308">
          <cell r="A308" t="str">
            <v>05061006761019</v>
          </cell>
          <cell r="B308" t="str">
            <v>ALEXANDER PERES MELARA</v>
          </cell>
        </row>
        <row r="309">
          <cell r="A309" t="str">
            <v>06142002121043</v>
          </cell>
          <cell r="B309" t="str">
            <v>PACK MAN S.A DE C.V.</v>
          </cell>
        </row>
        <row r="310">
          <cell r="A310" t="str">
            <v>06141407081042</v>
          </cell>
          <cell r="B310" t="str">
            <v>MADERAS EL TABLON S.A DE C.V.</v>
          </cell>
        </row>
        <row r="311">
          <cell r="A311" t="str">
            <v>06142709121040</v>
          </cell>
          <cell r="B311" t="str">
            <v>UNIVERSAL ENTERPRISE, S.A DE C.V.</v>
          </cell>
        </row>
        <row r="312">
          <cell r="A312" t="str">
            <v>06142901600027</v>
          </cell>
          <cell r="B312" t="str">
            <v>TOBIAS CHAVEZ MAYORGA</v>
          </cell>
        </row>
        <row r="313">
          <cell r="A313" t="str">
            <v>06141609031012</v>
          </cell>
          <cell r="B313" t="str">
            <v>COMLUB, S.A DE C.V.</v>
          </cell>
        </row>
        <row r="314">
          <cell r="A314" t="str">
            <v>06190311821020</v>
          </cell>
          <cell r="B314" t="str">
            <v>RICARDO ANTONIO GONZALEZ ESCOBAR</v>
          </cell>
        </row>
        <row r="315">
          <cell r="A315" t="str">
            <v>06141306081050</v>
          </cell>
          <cell r="B315" t="str">
            <v>TECNO DIAGNOSTICA DE EL SALVADOR</v>
          </cell>
        </row>
        <row r="316">
          <cell r="A316" t="str">
            <v>05012910941018</v>
          </cell>
          <cell r="B316" t="str">
            <v>ECOIM, S.A DE C.V.</v>
          </cell>
        </row>
        <row r="317">
          <cell r="A317" t="str">
            <v>12151607530013</v>
          </cell>
          <cell r="B317" t="str">
            <v>NORBERTO GOMEZ CAMPOS</v>
          </cell>
        </row>
        <row r="318">
          <cell r="A318" t="str">
            <v>06141211141047</v>
          </cell>
          <cell r="B318" t="str">
            <v>THE COFFE NET S.A DE C.V.</v>
          </cell>
        </row>
        <row r="319">
          <cell r="A319" t="str">
            <v>06142610770020</v>
          </cell>
          <cell r="B319" t="str">
            <v>CASTELLA SAGARRA S.A DE C.V.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</row>
        <row r="321">
          <cell r="A321" t="str">
            <v>06140202181064</v>
          </cell>
          <cell r="B321" t="str">
            <v>RUTA CINCO CERO S.A DE C.V.</v>
          </cell>
        </row>
        <row r="322">
          <cell r="A322" t="str">
            <v>06142910901371</v>
          </cell>
          <cell r="B322" t="str">
            <v>WALTHER ASTUL TORREZ DIAZ</v>
          </cell>
        </row>
        <row r="323">
          <cell r="A323" t="str">
            <v>06141003951019</v>
          </cell>
          <cell r="B323" t="str">
            <v>SISTEMAS C Y C S.A DE C.V.</v>
          </cell>
        </row>
        <row r="324">
          <cell r="A324" t="str">
            <v>06141811971019</v>
          </cell>
          <cell r="B324" t="str">
            <v>MULTI-TECNOLOGICA S.A DE C.V.</v>
          </cell>
        </row>
        <row r="325">
          <cell r="A325" t="str">
            <v>06142904951227</v>
          </cell>
          <cell r="B325" t="str">
            <v>ULISES ALEJANDRO TEJADA</v>
          </cell>
        </row>
        <row r="326">
          <cell r="A326" t="str">
            <v>14122502721020</v>
          </cell>
          <cell r="B326" t="str">
            <v>RUTH MARICELA MAJANO</v>
          </cell>
        </row>
        <row r="327">
          <cell r="A327" t="str">
            <v>06142612701238</v>
          </cell>
          <cell r="B327" t="str">
            <v>ANA ARACELY REYES DE RIVAS</v>
          </cell>
        </row>
        <row r="328">
          <cell r="A328" t="str">
            <v>06141307921051</v>
          </cell>
          <cell r="B328" t="str">
            <v>ELECTROLAB MEDIC, S.A DE C.V.</v>
          </cell>
        </row>
        <row r="329">
          <cell r="A329" t="str">
            <v>06140411151040</v>
          </cell>
          <cell r="B329" t="str">
            <v>DIVERCELL S.A DE C.V.</v>
          </cell>
        </row>
        <row r="330">
          <cell r="A330" t="str">
            <v>07151508430012</v>
          </cell>
          <cell r="B330" t="str">
            <v>MARIA TRANSITO FIGUEROA</v>
          </cell>
        </row>
        <row r="331">
          <cell r="A331" t="str">
            <v>06142904051048</v>
          </cell>
          <cell r="B331" t="str">
            <v>PRODUCTOS INDUSTRIALES Y MAQUINARIA</v>
          </cell>
        </row>
        <row r="332">
          <cell r="A332" t="str">
            <v>06142401031015</v>
          </cell>
          <cell r="B332" t="str">
            <v>LA CENTROAMERICANA, S.A DE C.V.</v>
          </cell>
        </row>
        <row r="333">
          <cell r="A333" t="str">
            <v>06143009921068</v>
          </cell>
          <cell r="B333" t="str">
            <v>IMPORTADORA RAMIREZ S.A DE C.V.</v>
          </cell>
        </row>
        <row r="334">
          <cell r="A334" t="str">
            <v>08192509560019</v>
          </cell>
          <cell r="B334" t="str">
            <v>LUBRICANTES Y REPUESTOS DON ABEL</v>
          </cell>
        </row>
        <row r="335">
          <cell r="A335" t="str">
            <v>03152106731026</v>
          </cell>
          <cell r="B335" t="str">
            <v>JOSE MAURICIO MONCHEZ ESCOBAR</v>
          </cell>
        </row>
        <row r="336">
          <cell r="A336" t="str">
            <v>03151510541013</v>
          </cell>
          <cell r="B336" t="str">
            <v>RIGOBERTO ANGEL PEREZ RAMIREZ</v>
          </cell>
        </row>
        <row r="337">
          <cell r="A337" t="str">
            <v>06142707991055</v>
          </cell>
          <cell r="B337" t="str">
            <v>ESINSA EL SALVADOR S.A DE C.V.</v>
          </cell>
        </row>
        <row r="338">
          <cell r="A338" t="str">
            <v>06140403101085</v>
          </cell>
          <cell r="B338" t="str">
            <v>3A QUIMICOS, S.A DE C.V.</v>
          </cell>
        </row>
        <row r="339">
          <cell r="A339" t="str">
            <v>14162710661017</v>
          </cell>
          <cell r="B339" t="str">
            <v>JAVIER DANILO RUIZ MORALES</v>
          </cell>
        </row>
        <row r="340">
          <cell r="A340" t="str">
            <v>12171508811017</v>
          </cell>
          <cell r="B340" t="str">
            <v>MARIO ERNESTO CHAVEZ MARTINEZ</v>
          </cell>
        </row>
        <row r="341">
          <cell r="A341" t="str">
            <v>06142907151027</v>
          </cell>
          <cell r="B341" t="str">
            <v>CORPORACION ABARCA, S.A DE C.V.</v>
          </cell>
        </row>
        <row r="342">
          <cell r="A342" t="str">
            <v>04020305691017</v>
          </cell>
          <cell r="B342" t="str">
            <v>ERNESTO SERRANO AYALA</v>
          </cell>
        </row>
        <row r="343">
          <cell r="A343" t="str">
            <v>06142501191028</v>
          </cell>
          <cell r="B343" t="str">
            <v>A.V. PROVEEDORES, S.A DE C.V.</v>
          </cell>
        </row>
        <row r="344">
          <cell r="A344" t="str">
            <v>08210107731010</v>
          </cell>
          <cell r="B344" t="str">
            <v>ANDREA LIZETTE QUIJADA DE SIBRIAN</v>
          </cell>
        </row>
        <row r="345">
          <cell r="A345" t="str">
            <v>12171805670010</v>
          </cell>
          <cell r="B345" t="str">
            <v>CREDIQ S.A DE C.V.</v>
          </cell>
        </row>
        <row r="346">
          <cell r="A346" t="str">
            <v>05032703771014</v>
          </cell>
          <cell r="B346" t="str">
            <v>JUAN ANTONIO COLOCHO MEDRANO</v>
          </cell>
        </row>
        <row r="347">
          <cell r="A347" t="str">
            <v>05110101891010</v>
          </cell>
          <cell r="B347" t="str">
            <v>HUMRO, S.A DE C.V.</v>
          </cell>
        </row>
        <row r="348">
          <cell r="A348" t="str">
            <v>06142401941054</v>
          </cell>
          <cell r="B348" t="str">
            <v>MOLDTROK, S.A DE C.V.</v>
          </cell>
        </row>
        <row r="349">
          <cell r="A349" t="str">
            <v>06141110161047</v>
          </cell>
          <cell r="B349" t="str">
            <v>EQUIPLASTIC S.A DE C.V.</v>
          </cell>
        </row>
        <row r="350">
          <cell r="A350" t="str">
            <v>05030907701012</v>
          </cell>
          <cell r="B350" t="str">
            <v>HERBERT RODNEY JIMENEZ CARDONA</v>
          </cell>
        </row>
        <row r="351">
          <cell r="A351" t="str">
            <v>02073003650018</v>
          </cell>
          <cell r="B351" t="str">
            <v>ELIX NEFTALI UMAÑA UMAÑA</v>
          </cell>
        </row>
        <row r="352">
          <cell r="A352" t="str">
            <v>06140103580052</v>
          </cell>
          <cell r="B352" t="str">
            <v>MIGUEL ANGEL WILLIAM ALFARO CABRERA</v>
          </cell>
        </row>
        <row r="353">
          <cell r="A353" t="str">
            <v>07091702731012</v>
          </cell>
          <cell r="B353" t="str">
            <v>SAMUEL ELIAS RIVAS MOZ</v>
          </cell>
        </row>
        <row r="354">
          <cell r="A354" t="str">
            <v>06142504941010</v>
          </cell>
          <cell r="B354" t="str">
            <v>JOMIGA, S.A DE C.V.</v>
          </cell>
        </row>
        <row r="355">
          <cell r="A355" t="str">
            <v>06142008660025</v>
          </cell>
          <cell r="B355" t="str">
            <v>FRANCISCO JAVIER PORTILLO T</v>
          </cell>
        </row>
        <row r="356">
          <cell r="A356" t="str">
            <v>06142505731094</v>
          </cell>
          <cell r="B356" t="str">
            <v>EDWARD LEONIDAS GUITIERREZ PORTILLO</v>
          </cell>
        </row>
        <row r="357">
          <cell r="A357" t="str">
            <v>12170309081011</v>
          </cell>
          <cell r="B357" t="str">
            <v>GRUPO BLANCO S.A DE C.V.</v>
          </cell>
        </row>
        <row r="358">
          <cell r="A358" t="str">
            <v>06140611710010</v>
          </cell>
          <cell r="B358" t="str">
            <v>INGENIO EL ANGEL, S.A DE C.V.</v>
          </cell>
        </row>
        <row r="359">
          <cell r="A359" t="str">
            <v>06173003001010</v>
          </cell>
          <cell r="B359" t="str">
            <v>SALVAGRO S.A DE C.V.</v>
          </cell>
        </row>
        <row r="360">
          <cell r="A360" t="str">
            <v>06170103310012</v>
          </cell>
          <cell r="B360" t="str">
            <v>MINISTERIO DE AGRICULTURA Y GANADERIA</v>
          </cell>
        </row>
        <row r="361">
          <cell r="A361" t="str">
            <v>06140806450012</v>
          </cell>
          <cell r="B361" t="str">
            <v>VIDUC S.A DE C.V.</v>
          </cell>
        </row>
        <row r="362">
          <cell r="A362" t="str">
            <v>05110804510015</v>
          </cell>
          <cell r="B362" t="str">
            <v>CARLOS ALBERTO RAMIREZ VALIENTE</v>
          </cell>
        </row>
        <row r="363">
          <cell r="A363" t="str">
            <v>06140703001112</v>
          </cell>
          <cell r="B363" t="str">
            <v>SOFIA GRABRIELA CANALES MENA</v>
          </cell>
        </row>
        <row r="364">
          <cell r="A364" t="str">
            <v>06142203891254</v>
          </cell>
          <cell r="B364" t="str">
            <v>JOAQUIN ALBERTO QUINTEROS POSADA</v>
          </cell>
        </row>
        <row r="365">
          <cell r="A365" t="str">
            <v>06140801181021</v>
          </cell>
          <cell r="B365" t="str">
            <v>IMPORTADORA 1688 S.A DE C.V.</v>
          </cell>
        </row>
        <row r="366">
          <cell r="A366" t="str">
            <v>06140103161060</v>
          </cell>
          <cell r="B366" t="str">
            <v>GRUPO KHARIS S.A DE C.V.</v>
          </cell>
        </row>
        <row r="367">
          <cell r="A367" t="str">
            <v>06141004961026</v>
          </cell>
          <cell r="B367" t="str">
            <v>DIAGNOSTIKA CAPRIS S.A DE C.V.</v>
          </cell>
        </row>
        <row r="368">
          <cell r="A368" t="str">
            <v>10010105811024</v>
          </cell>
          <cell r="B368" t="str">
            <v>YASMIN ELIZABETH AREVALO</v>
          </cell>
        </row>
        <row r="369">
          <cell r="A369" t="str">
            <v>11181602731029</v>
          </cell>
          <cell r="B369" t="str">
            <v>ZENIA MARITZA MENDEZ DE FLORES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</row>
        <row r="371">
          <cell r="A371" t="str">
            <v>06142708121046</v>
          </cell>
          <cell r="B371" t="str">
            <v>PCS CENTRAL AMERICA, S.A DE C.V.</v>
          </cell>
        </row>
        <row r="372">
          <cell r="A372" t="str">
            <v>11020404600018</v>
          </cell>
          <cell r="B372" t="str">
            <v>JOSE VICTORINO ARIAS DIAZ</v>
          </cell>
        </row>
        <row r="373">
          <cell r="A373" t="str">
            <v>06140507121070</v>
          </cell>
          <cell r="B373" t="str">
            <v>SISAFE S.A DE C.V.</v>
          </cell>
        </row>
        <row r="374">
          <cell r="A374" t="str">
            <v>94833101781011</v>
          </cell>
          <cell r="B374" t="str">
            <v>JUAN ERNESTO VOSSBERG ORDOÑEZ</v>
          </cell>
        </row>
        <row r="375">
          <cell r="A375" t="str">
            <v>07101003681021</v>
          </cell>
          <cell r="B375" t="str">
            <v>ANA GLORIA SEGURA VILLALOBOS</v>
          </cell>
        </row>
        <row r="376">
          <cell r="A376" t="str">
            <v>08170307771014</v>
          </cell>
          <cell r="B376" t="str">
            <v>SIXTO JESUS MARROQUIN RIVAS</v>
          </cell>
        </row>
        <row r="377">
          <cell r="A377" t="str">
            <v>06141212921011</v>
          </cell>
          <cell r="B377" t="str">
            <v>KOSMOQUIMICA S.A DE C.V.</v>
          </cell>
        </row>
        <row r="378">
          <cell r="A378" t="str">
            <v>06140305931029</v>
          </cell>
          <cell r="B378" t="str">
            <v>DOÑO S.A DE C.V.</v>
          </cell>
        </row>
        <row r="379">
          <cell r="A379" t="str">
            <v>06141004121079</v>
          </cell>
          <cell r="B379" t="str">
            <v>PART PLUS S.A DE C.V.</v>
          </cell>
        </row>
        <row r="380">
          <cell r="A380" t="str">
            <v>04052407610012</v>
          </cell>
          <cell r="B380" t="str">
            <v>JOSE FRANCISCO RIVERA GALDAMEZ</v>
          </cell>
        </row>
        <row r="381">
          <cell r="A381" t="str">
            <v>05111202881011</v>
          </cell>
          <cell r="B381" t="str">
            <v>AUTOINDUSRIAS S.A DE C.V.</v>
          </cell>
        </row>
        <row r="382">
          <cell r="A382" t="str">
            <v>06143006961425</v>
          </cell>
          <cell r="B382" t="str">
            <v>ERICK ERNESTO LOPEZ</v>
          </cell>
        </row>
        <row r="383">
          <cell r="A383" t="str">
            <v>06141208141028</v>
          </cell>
          <cell r="B383" t="str">
            <v>KATYA Y FABIO S.A DE C.V.</v>
          </cell>
        </row>
        <row r="384">
          <cell r="A384" t="str">
            <v>06141111931016</v>
          </cell>
          <cell r="B384" t="str">
            <v>ENMANUEL, S.A DE C.V.</v>
          </cell>
        </row>
        <row r="385">
          <cell r="A385" t="str">
            <v>06141505091030</v>
          </cell>
          <cell r="B385" t="str">
            <v>COMERCIALIZADORA BF INTERNACIONAL</v>
          </cell>
        </row>
        <row r="386">
          <cell r="A386" t="str">
            <v>01062306811028</v>
          </cell>
          <cell r="B386" t="str">
            <v>ELIAS AQUINO GOMEZ</v>
          </cell>
        </row>
        <row r="387">
          <cell r="A387" t="str">
            <v>09043007610018</v>
          </cell>
          <cell r="B387" t="str">
            <v>SAUL POCASANGRE ESCOBAR</v>
          </cell>
        </row>
        <row r="388">
          <cell r="A388" t="str">
            <v>09031604801015</v>
          </cell>
          <cell r="B388" t="str">
            <v>ELIAS MISAEL GUZMAN FRANCO</v>
          </cell>
        </row>
        <row r="389">
          <cell r="A389" t="str">
            <v>03010901761015</v>
          </cell>
          <cell r="B389" t="str">
            <v>JIMMY DOUGLAS ALVARADO RAMOS</v>
          </cell>
        </row>
        <row r="390">
          <cell r="A390" t="str">
            <v>06142003971032</v>
          </cell>
          <cell r="B390" t="str">
            <v>INDUSTRIAS MECANICAS DOS MIL S.A DE C.V.</v>
          </cell>
        </row>
        <row r="391">
          <cell r="A391" t="str">
            <v>06140206001036</v>
          </cell>
          <cell r="B391" t="str">
            <v>LINEAS PUBLICITARIAS S.A DE C.V.</v>
          </cell>
        </row>
        <row r="392">
          <cell r="A392" t="str">
            <v>06140803061031</v>
          </cell>
          <cell r="B392" t="str">
            <v>FURAGRO, S.A DE C.V.</v>
          </cell>
        </row>
        <row r="393">
          <cell r="A393" t="str">
            <v>06142908661118</v>
          </cell>
          <cell r="B393" t="str">
            <v>EDGARDO ANTONIO URQUILLA AYALA</v>
          </cell>
        </row>
        <row r="394">
          <cell r="A394" t="str">
            <v>12171207011015</v>
          </cell>
          <cell r="B394" t="str">
            <v>INVERSIONES EL AGUILA S.A DE C.V.</v>
          </cell>
        </row>
        <row r="395">
          <cell r="A395" t="str">
            <v>06141812981018</v>
          </cell>
          <cell r="B395" t="str">
            <v>DIGICEL S.A DE C.V.</v>
          </cell>
        </row>
        <row r="396">
          <cell r="A396" t="str">
            <v>06140607941015</v>
          </cell>
          <cell r="B396" t="str">
            <v>PROMEFAR S.A DE C.V.</v>
          </cell>
        </row>
        <row r="397">
          <cell r="A397" t="str">
            <v>09060403540016</v>
          </cell>
          <cell r="B397" t="str">
            <v>VICTOR MANUEL HERNANDEZ QUINTEROS</v>
          </cell>
        </row>
        <row r="398">
          <cell r="A398" t="str">
            <v>06142710610105</v>
          </cell>
          <cell r="B398" t="str">
            <v>SERGIO GALILEO BERMUDEZ</v>
          </cell>
        </row>
        <row r="399">
          <cell r="A399" t="str">
            <v>08050209680010</v>
          </cell>
          <cell r="B399" t="str">
            <v>MARIO ALONSO BAIRES RODRIGUEZ</v>
          </cell>
        </row>
        <row r="400">
          <cell r="A400" t="str">
            <v>06140607191024</v>
          </cell>
          <cell r="B400" t="str">
            <v>GRUPO CUSCATLAN S.A DE C.V.</v>
          </cell>
        </row>
        <row r="401">
          <cell r="A401" t="str">
            <v>05031906450017</v>
          </cell>
          <cell r="B401" t="str">
            <v>JUAN ANTONIO RECINOS</v>
          </cell>
        </row>
        <row r="402">
          <cell r="A402" t="str">
            <v>06141204051040</v>
          </cell>
          <cell r="B402" t="str">
            <v>AMERICAN IMPORTS, S.A DE C.V.</v>
          </cell>
        </row>
        <row r="403">
          <cell r="A403" t="str">
            <v>06141107971011</v>
          </cell>
          <cell r="B403" t="str">
            <v>INNOVACION DIGITAL, S.A DE C.V.</v>
          </cell>
        </row>
        <row r="404">
          <cell r="A404" t="str">
            <v>05031610151010</v>
          </cell>
          <cell r="B404" t="str">
            <v>GRUPO DUARTE LOPEZ S.A DE C.V</v>
          </cell>
        </row>
        <row r="405">
          <cell r="A405" t="str">
            <v>06140806951020</v>
          </cell>
          <cell r="B405" t="str">
            <v>SERVICIOS INTEGRALES MEDICOS</v>
          </cell>
        </row>
        <row r="406">
          <cell r="A406" t="str">
            <v>06171801721029</v>
          </cell>
          <cell r="B406" t="str">
            <v>MARIA MAGDALENA CABRERA DE RODRIGUEZ</v>
          </cell>
        </row>
        <row r="407">
          <cell r="A407" t="str">
            <v>09091004741011</v>
          </cell>
          <cell r="B407" t="str">
            <v>HECTOR WILFREDO DIAZ</v>
          </cell>
        </row>
        <row r="408">
          <cell r="A408" t="str">
            <v>09082807751017</v>
          </cell>
          <cell r="B408" t="str">
            <v>JOSE ARMANDO LOPEZ LAINEZ</v>
          </cell>
        </row>
        <row r="409">
          <cell r="A409" t="str">
            <v>06143012981020</v>
          </cell>
          <cell r="B409" t="str">
            <v>INDUSTRIAS VICAL S.A DE C.V.</v>
          </cell>
        </row>
        <row r="410">
          <cell r="A410" t="str">
            <v>04292409751011</v>
          </cell>
          <cell r="B410" t="str">
            <v>VIDAL HERNANDEZ ERAZO</v>
          </cell>
        </row>
        <row r="411">
          <cell r="A411" t="str">
            <v>06140611181076</v>
          </cell>
          <cell r="B411" t="str">
            <v>DISTRIBUIDORA LAGOS VICUÑA EL SALVADOR</v>
          </cell>
        </row>
        <row r="412">
          <cell r="A412" t="str">
            <v>11083110731013</v>
          </cell>
          <cell r="B412" t="str">
            <v>ANIBAL GALILEO BERMUDEZ BERMUDEZ</v>
          </cell>
        </row>
        <row r="413">
          <cell r="A413" t="str">
            <v>06140801871168</v>
          </cell>
          <cell r="B413" t="str">
            <v>CLAUDIA JUDITH QUINTEROS</v>
          </cell>
        </row>
        <row r="414">
          <cell r="A414" t="str">
            <v>06142803730056</v>
          </cell>
          <cell r="B414" t="str">
            <v>ASEGURADORA AGRICOLA COMERCIAL</v>
          </cell>
        </row>
        <row r="415">
          <cell r="A415" t="str">
            <v>06141203981028</v>
          </cell>
          <cell r="B415" t="str">
            <v>CARGA URGENTE DE EL SALVADOR S.A DE C.V.</v>
          </cell>
        </row>
        <row r="416">
          <cell r="A416" t="str">
            <v>06142601961025</v>
          </cell>
          <cell r="B416" t="str">
            <v>FASOR S.A DE C.V.</v>
          </cell>
        </row>
        <row r="417">
          <cell r="A417" t="str">
            <v>05112507891021</v>
          </cell>
          <cell r="B417" t="str">
            <v>AUTODO S.A DE C.V.</v>
          </cell>
        </row>
        <row r="418">
          <cell r="A418" t="str">
            <v>06141211131017</v>
          </cell>
          <cell r="B418" t="str">
            <v>CORPORACION PROSPERO S.A DE C.V.</v>
          </cell>
        </row>
        <row r="419">
          <cell r="A419" t="str">
            <v>06141804851075</v>
          </cell>
          <cell r="B419" t="str">
            <v>HENRY EDGARDO LARREYNAGA</v>
          </cell>
        </row>
        <row r="420">
          <cell r="A420" t="str">
            <v>06141801101040</v>
          </cell>
          <cell r="B420" t="str">
            <v>ERICK AUTO PARTS S.A DE C.V.</v>
          </cell>
        </row>
        <row r="421">
          <cell r="A421" t="str">
            <v>11012111771014</v>
          </cell>
          <cell r="B421" t="str">
            <v>JOSE REYNALDO ARGUERA GONZALES</v>
          </cell>
        </row>
        <row r="422">
          <cell r="A422" t="str">
            <v>08110901590016</v>
          </cell>
          <cell r="B422" t="str">
            <v>MANUEL DE JESUS HERNANDEZ RODRIGUEZ</v>
          </cell>
        </row>
        <row r="423">
          <cell r="A423" t="str">
            <v>06141008051067</v>
          </cell>
          <cell r="B423" t="str">
            <v>GMG COMERCIAL EL SALVADOR, S.A DE C.V.</v>
          </cell>
        </row>
        <row r="424">
          <cell r="A424" t="str">
            <v>06141711941104</v>
          </cell>
          <cell r="B424" t="str">
            <v>FUNDACION INSTITUTO SALVADOREÑO DEL CEMENTO</v>
          </cell>
        </row>
        <row r="425">
          <cell r="A425" t="str">
            <v>06141903931021</v>
          </cell>
          <cell r="B425" t="str">
            <v>T.V OFFER, S.A DE C.V.</v>
          </cell>
        </row>
        <row r="426">
          <cell r="A426" t="str">
            <v>06142905111010</v>
          </cell>
          <cell r="B426" t="str">
            <v>GRUPO VALMIX S.A DE C.V.</v>
          </cell>
        </row>
        <row r="427">
          <cell r="A427" t="str">
            <v>06141411171030</v>
          </cell>
          <cell r="B427" t="str">
            <v>TEXAS GAS INTERNACIONAL, S.A DE C.V.</v>
          </cell>
        </row>
        <row r="428">
          <cell r="A428" t="str">
            <v>06142001941055</v>
          </cell>
          <cell r="B428" t="str">
            <v>REPUESTOS MIGUELÑOS S.A DE C.V.</v>
          </cell>
        </row>
        <row r="429">
          <cell r="A429" t="str">
            <v>02100402741017</v>
          </cell>
          <cell r="B429" t="str">
            <v>DLMARK GIOVANNI ASCENCIO ORTIZ</v>
          </cell>
        </row>
        <row r="430">
          <cell r="A430" t="str">
            <v>10100312771023</v>
          </cell>
          <cell r="B430" t="str">
            <v>REINA ISABEL SANCHEZ HERNANDEZ</v>
          </cell>
        </row>
        <row r="431">
          <cell r="A431" t="str">
            <v>06142002730017</v>
          </cell>
          <cell r="B431" t="str">
            <v>COMERCIAL AGROPECUARIA S.A DE C.V.</v>
          </cell>
        </row>
        <row r="432">
          <cell r="A432" t="str">
            <v>06142908941013</v>
          </cell>
          <cell r="B432" t="str">
            <v>M3 ASOCIADOS S.A DE C.V.</v>
          </cell>
        </row>
        <row r="433">
          <cell r="A433" t="str">
            <v>06141306161010</v>
          </cell>
          <cell r="B433" t="str">
            <v>ECAT S.A DE C.V.</v>
          </cell>
        </row>
        <row r="434">
          <cell r="A434" t="str">
            <v>14082407031015</v>
          </cell>
          <cell r="B434" t="str">
            <v>SEPROMED, S.A DE C.V.</v>
          </cell>
        </row>
        <row r="435">
          <cell r="A435" t="str">
            <v>06140705921391</v>
          </cell>
          <cell r="B435" t="str">
            <v>ISAAC VLADIMIR CALLEJAS RIVAS</v>
          </cell>
        </row>
        <row r="436">
          <cell r="A436" t="str">
            <v>06140506141077</v>
          </cell>
          <cell r="B436" t="str">
            <v>REDIFAR S.A DE C.V.</v>
          </cell>
        </row>
        <row r="437">
          <cell r="A437" t="str">
            <v>06142306881010</v>
          </cell>
          <cell r="B437" t="str">
            <v>FERROCENTRO S.A DE C.V.</v>
          </cell>
        </row>
        <row r="438">
          <cell r="A438" t="str">
            <v>12170403031010</v>
          </cell>
          <cell r="B438" t="str">
            <v>INVERSIONES ZORTRERAS S.A DE C.V.</v>
          </cell>
        </row>
        <row r="439">
          <cell r="A439" t="str">
            <v>06140907021031</v>
          </cell>
          <cell r="B439" t="str">
            <v>DISEÑARTE S.A DE C.V.</v>
          </cell>
        </row>
        <row r="440">
          <cell r="A440" t="str">
            <v>06142801081062</v>
          </cell>
          <cell r="B440" t="str">
            <v>RADIADORES Y ALGO MAS S.A DE C.V.</v>
          </cell>
        </row>
        <row r="441">
          <cell r="A441" t="str">
            <v>06142709760012</v>
          </cell>
          <cell r="B441" t="str">
            <v>OMNISPORT S.A DE C.V.</v>
          </cell>
        </row>
        <row r="442">
          <cell r="A442" t="str">
            <v>06141112171074</v>
          </cell>
          <cell r="B442" t="str">
            <v>ARISA CONSULTING, S.A DE C.V.</v>
          </cell>
        </row>
        <row r="443">
          <cell r="A443" t="str">
            <v>05111202111011</v>
          </cell>
          <cell r="B443" t="str">
            <v>RESAUTO, S.A DE C.V.</v>
          </cell>
        </row>
        <row r="444">
          <cell r="A444" t="str">
            <v>12091712181010</v>
          </cell>
          <cell r="B444" t="str">
            <v>CEHIMI, S.A DE C.V.</v>
          </cell>
        </row>
        <row r="445">
          <cell r="A445" t="str">
            <v>06141806991010</v>
          </cell>
          <cell r="B445" t="str">
            <v>CENTRAL HIDRAULICA S.A DE C.V.</v>
          </cell>
        </row>
        <row r="446">
          <cell r="A446" t="str">
            <v>06141706091038</v>
          </cell>
          <cell r="B446" t="str">
            <v>DIDEMA, S.A DE C.V.</v>
          </cell>
        </row>
        <row r="447">
          <cell r="A447" t="str">
            <v>06140110191055</v>
          </cell>
          <cell r="B447" t="str">
            <v>HYM, S.A DE C.V.</v>
          </cell>
        </row>
        <row r="448">
          <cell r="A448" t="str">
            <v>06141903931072</v>
          </cell>
          <cell r="B448" t="str">
            <v>BALMORE ALEJANDRO MARTINEZ VIZCARRA</v>
          </cell>
        </row>
        <row r="449">
          <cell r="A449" t="str">
            <v>06140704081039</v>
          </cell>
          <cell r="B449" t="str">
            <v>HOLCIM CONCRETOS, S.A DE C.V.</v>
          </cell>
        </row>
        <row r="450">
          <cell r="A450" t="str">
            <v>06142003921027</v>
          </cell>
          <cell r="B450" t="str">
            <v>MAPRECO S.A DE C.V.</v>
          </cell>
        </row>
        <row r="451">
          <cell r="A451" t="str">
            <v>06142502211030</v>
          </cell>
          <cell r="B451" t="str">
            <v>GRUPO TIRE EXPRESS, S.A DE C.V.</v>
          </cell>
        </row>
        <row r="452">
          <cell r="A452" t="str">
            <v>06140204091054</v>
          </cell>
          <cell r="B452" t="str">
            <v>CEMCOL COMERCIAL, S.A DE C.V.</v>
          </cell>
        </row>
        <row r="453">
          <cell r="A453" t="str">
            <v>06140803991446</v>
          </cell>
          <cell r="B453" t="str">
            <v>TANIA MICHELLE DELGADO VASQUEZ</v>
          </cell>
        </row>
        <row r="454">
          <cell r="A454" t="str">
            <v>05111501901029</v>
          </cell>
          <cell r="B454" t="str">
            <v>ANDRES FRANCISCO ZELAYA ROMERO</v>
          </cell>
        </row>
        <row r="455">
          <cell r="A455" t="str">
            <v>06143101860017</v>
          </cell>
          <cell r="B455" t="str">
            <v>REPUESTOS CANAHUATI S.A DE C.V.</v>
          </cell>
        </row>
        <row r="456">
          <cell r="A456" t="str">
            <v>06140112820027</v>
          </cell>
          <cell r="B456" t="str">
            <v>HOTEL PRELAC S.A DE C.V.</v>
          </cell>
        </row>
        <row r="457">
          <cell r="A457" t="str">
            <v>14081402711011</v>
          </cell>
          <cell r="B457" t="str">
            <v>SERVICENTRO PUMA PRESIDENCIAL</v>
          </cell>
        </row>
        <row r="458">
          <cell r="A458" t="str">
            <v>06142305771172</v>
          </cell>
          <cell r="B458" t="str">
            <v>SALVADOR ANTONIO ESCOBAR DURAN</v>
          </cell>
        </row>
        <row r="459">
          <cell r="A459" t="str">
            <v>05112309861010</v>
          </cell>
          <cell r="B459" t="str">
            <v>LUIS ALBERTO RIVERA MIRANDA</v>
          </cell>
        </row>
        <row r="460">
          <cell r="A460" t="str">
            <v>05033001211017</v>
          </cell>
          <cell r="B460" t="str">
            <v>EDKASA, S.A DE C.V.</v>
          </cell>
        </row>
        <row r="461">
          <cell r="A461" t="str">
            <v>05021704650019</v>
          </cell>
          <cell r="B461" t="str">
            <v>ANBAL ARTEAGA RIVERA</v>
          </cell>
        </row>
        <row r="462">
          <cell r="A462" t="str">
            <v>06141805181057</v>
          </cell>
          <cell r="B462" t="str">
            <v>A &amp; A MULTISERVICIOS, S.A DE C.V.</v>
          </cell>
        </row>
        <row r="463">
          <cell r="A463" t="str">
            <v>06141210081024</v>
          </cell>
          <cell r="B463" t="str">
            <v>GEO CRISDAY S.A DE C.V.</v>
          </cell>
        </row>
        <row r="464">
          <cell r="A464" t="str">
            <v>06141605860015</v>
          </cell>
          <cell r="B464" t="str">
            <v>LIGERAMENTE USADAS, S.A DE C.V.</v>
          </cell>
        </row>
        <row r="465">
          <cell r="A465" t="str">
            <v>06140403931037</v>
          </cell>
          <cell r="B465" t="str">
            <v>TECNIAVES S.A DE C.V.</v>
          </cell>
        </row>
        <row r="466">
          <cell r="A466" t="str">
            <v>06142305881032</v>
          </cell>
          <cell r="B466" t="str">
            <v xml:space="preserve">LABORATORIO SALVADOREÑO DE INGENIERIA </v>
          </cell>
        </row>
        <row r="467">
          <cell r="A467" t="str">
            <v>06142010921011</v>
          </cell>
          <cell r="B467" t="str">
            <v>TS INGENIEROS</v>
          </cell>
        </row>
        <row r="468">
          <cell r="A468" t="str">
            <v>05200406480012</v>
          </cell>
          <cell r="B468" t="str">
            <v>JOSE MARIA CALLES RODAS</v>
          </cell>
        </row>
        <row r="469">
          <cell r="A469" t="str">
            <v>06141511770020</v>
          </cell>
          <cell r="B469" t="str">
            <v>CENTRAL DE RODAMIENTOS S.A DE C.V.</v>
          </cell>
        </row>
        <row r="470">
          <cell r="A470" t="str">
            <v>20220242694</v>
          </cell>
          <cell r="B470" t="str">
            <v>QUANGONG MACHINERY CO LTD</v>
          </cell>
        </row>
        <row r="471">
          <cell r="A471" t="str">
            <v>06140705121042</v>
          </cell>
          <cell r="B471" t="str">
            <v>AVANCORT S.A DE C.V.</v>
          </cell>
        </row>
        <row r="472">
          <cell r="A472" t="str">
            <v>06142004991029</v>
          </cell>
          <cell r="B472" t="str">
            <v>PINTURAS DEL SUR DE EL SALVADOR S.A DE C.V.</v>
          </cell>
        </row>
        <row r="473">
          <cell r="A473" t="str">
            <v>06142101771068</v>
          </cell>
          <cell r="B473" t="str">
            <v>CARLOS ALBERTO REYES GARCIA</v>
          </cell>
        </row>
        <row r="474">
          <cell r="A474" t="str">
            <v>06141501151046</v>
          </cell>
          <cell r="B474" t="str">
            <v>OLC, S.A DE C.V</v>
          </cell>
        </row>
        <row r="475">
          <cell r="A475" t="str">
            <v>06141008661043</v>
          </cell>
          <cell r="B475" t="str">
            <v>DAVID CANAHUATI PINEDA</v>
          </cell>
        </row>
        <row r="476">
          <cell r="A476" t="str">
            <v>10100107701012</v>
          </cell>
          <cell r="B476" t="str">
            <v>OMAR SAUL MERINO ROMERO</v>
          </cell>
        </row>
        <row r="477">
          <cell r="A477" t="str">
            <v>2022284428</v>
          </cell>
          <cell r="B477" t="str">
            <v>INTERMIX GROUP INC</v>
          </cell>
        </row>
        <row r="478">
          <cell r="A478" t="str">
            <v>06142307011043</v>
          </cell>
          <cell r="B478" t="str">
            <v>CORPORACION OCEANICA EL SALVADOR</v>
          </cell>
        </row>
        <row r="479">
          <cell r="A479" t="str">
            <v>06141705620038</v>
          </cell>
          <cell r="B479" t="str">
            <v>ASOCIACION DEMOGRAFICA SALVADOREÑA</v>
          </cell>
        </row>
        <row r="480">
          <cell r="A480" t="str">
            <v>11052105601010</v>
          </cell>
          <cell r="B480" t="str">
            <v>CARLOS HUMBERTO RODRIGUEZ</v>
          </cell>
        </row>
        <row r="481">
          <cell r="A481" t="str">
            <v>05111204540020</v>
          </cell>
          <cell r="B481" t="str">
            <v>JULIO ALBERTO PONCE</v>
          </cell>
        </row>
        <row r="482">
          <cell r="A482" t="str">
            <v>06141910891035</v>
          </cell>
          <cell r="B482" t="str">
            <v>CONSEJO SALVADOREÑO DEL CAFÉ</v>
          </cell>
        </row>
        <row r="483">
          <cell r="A483" t="str">
            <v>06142402061074</v>
          </cell>
          <cell r="B483" t="str">
            <v>PROMED DE EL SALVADOR S.A DE C.V.</v>
          </cell>
        </row>
        <row r="484">
          <cell r="A484" t="str">
            <v>01011807801010</v>
          </cell>
          <cell r="B484" t="str">
            <v>LUIS ERNESTO GARCIA PUENTES</v>
          </cell>
        </row>
        <row r="485">
          <cell r="A485" t="str">
            <v>06142109161080</v>
          </cell>
          <cell r="B485" t="str">
            <v>BUGSTING S.A DE C.V.</v>
          </cell>
        </row>
        <row r="486">
          <cell r="A486" t="str">
            <v>08190805801010</v>
          </cell>
          <cell r="B486" t="str">
            <v xml:space="preserve">ALBA LORENA MOLINA </v>
          </cell>
        </row>
        <row r="487">
          <cell r="A487" t="str">
            <v>06141802781118</v>
          </cell>
          <cell r="B487" t="str">
            <v>CARLOS FERNANDO MARTINEZ UMANZOR</v>
          </cell>
        </row>
        <row r="488">
          <cell r="A488" t="str">
            <v>06141310941010</v>
          </cell>
          <cell r="B488" t="str">
            <v>CENTRO COMERCIAL PLAZA MERLIOT</v>
          </cell>
        </row>
        <row r="489">
          <cell r="A489" t="str">
            <v>06140611720026</v>
          </cell>
          <cell r="B489" t="str">
            <v>CONCRETO PREESFORZADO SALVADOREÑO S.A DE C.V.</v>
          </cell>
        </row>
        <row r="490">
          <cell r="A490" t="str">
            <v>06082908951032</v>
          </cell>
          <cell r="B490" t="str">
            <v>JOSE DANIEL VILLANUEVA ESCOBAR</v>
          </cell>
        </row>
        <row r="491">
          <cell r="A491" t="str">
            <v>06140312931018</v>
          </cell>
          <cell r="B491" t="str">
            <v>BANCO DE AMERICA CENTRAL S.A</v>
          </cell>
        </row>
        <row r="492">
          <cell r="A492" t="str">
            <v>06140801201057</v>
          </cell>
          <cell r="B492" t="str">
            <v>UNION DE PERSONAS, MELENDEZ PITIN</v>
          </cell>
        </row>
        <row r="493">
          <cell r="A493" t="str">
            <v>06142110921080</v>
          </cell>
          <cell r="B493" t="str">
            <v>DAVID ALEJANDRO NAVAS RODRIGUEZ</v>
          </cell>
        </row>
        <row r="494">
          <cell r="A494" t="str">
            <v>02102610171022</v>
          </cell>
          <cell r="B494" t="str">
            <v>DISTRIBUIDORA RINO S.A DE C.V</v>
          </cell>
        </row>
        <row r="495">
          <cell r="A495" t="str">
            <v>06142708820025</v>
          </cell>
          <cell r="B495" t="str">
            <v>QUIMICAL S.A DE C.V.</v>
          </cell>
        </row>
        <row r="496">
          <cell r="A496" t="str">
            <v>06141810011038</v>
          </cell>
          <cell r="B496" t="str">
            <v>DIAGRI, S.A DE C.V.</v>
          </cell>
        </row>
        <row r="497">
          <cell r="A497" t="str">
            <v>06142911161029</v>
          </cell>
          <cell r="B497" t="str">
            <v>FAST CARGO, S.A DE C.V.</v>
          </cell>
        </row>
        <row r="498">
          <cell r="A498" t="str">
            <v>06142602821197</v>
          </cell>
          <cell r="B498" t="str">
            <v>MARIA ELENA  AVELAR OLIVARES</v>
          </cell>
        </row>
        <row r="499">
          <cell r="A499" t="str">
            <v>05110203121022</v>
          </cell>
          <cell r="B499" t="str">
            <v>INVERSIONES EL QUIJOTE S.A DE C.V.</v>
          </cell>
        </row>
        <row r="500">
          <cell r="A500" t="str">
            <v>06140212161088</v>
          </cell>
          <cell r="B500" t="str">
            <v>BEAUTY SUPPLY S.A DE C.V.</v>
          </cell>
        </row>
        <row r="501">
          <cell r="A501" t="str">
            <v>06140506171022</v>
          </cell>
          <cell r="B501" t="str">
            <v>PASOS VERDES S.A DE C.V.</v>
          </cell>
        </row>
        <row r="502">
          <cell r="A502" t="str">
            <v>06140411981043</v>
          </cell>
          <cell r="B502" t="str">
            <v>CORPORACION C&amp;M S.A DE C.V.</v>
          </cell>
        </row>
        <row r="503">
          <cell r="A503" t="str">
            <v>14081304540017</v>
          </cell>
          <cell r="B503" t="str">
            <v>MOISES H. VIDES OLIVA</v>
          </cell>
        </row>
        <row r="504">
          <cell r="A504" t="str">
            <v>05151612570010</v>
          </cell>
          <cell r="B504" t="str">
            <v>JOSE EDGARDO BARRIOS AREVALO</v>
          </cell>
        </row>
        <row r="505">
          <cell r="A505" t="str">
            <v>05110512941018</v>
          </cell>
          <cell r="B505" t="str">
            <v>SOBRES DE EL SALVADOR, S.A DE C.V.</v>
          </cell>
        </row>
        <row r="506">
          <cell r="A506" t="str">
            <v>06142009640022</v>
          </cell>
          <cell r="B506" t="str">
            <v>OSCAR ARMANDO MENDOZA MENENDEZ</v>
          </cell>
        </row>
        <row r="507">
          <cell r="A507" t="str">
            <v>06142405941040</v>
          </cell>
          <cell r="B507" t="str">
            <v>INVERSIONES TEXTILES MAS, S.A DE C.V.</v>
          </cell>
        </row>
        <row r="508">
          <cell r="A508" t="str">
            <v>06142007061014</v>
          </cell>
          <cell r="B508" t="str">
            <v>NUTRI CENTER S.A DE C.V.</v>
          </cell>
        </row>
        <row r="509">
          <cell r="A509" t="str">
            <v>06143007091033</v>
          </cell>
          <cell r="B509" t="str">
            <v>CRECE CENTRO AMERICA S.A DE C.V.</v>
          </cell>
        </row>
        <row r="510">
          <cell r="A510" t="str">
            <v>06142706001019</v>
          </cell>
          <cell r="B510" t="str">
            <v>FARMACIAS CAMILA</v>
          </cell>
        </row>
        <row r="511">
          <cell r="A511" t="str">
            <v>07150312791010</v>
          </cell>
          <cell r="B511" t="str">
            <v>MARLON CRISTIAN ARTIGA LEIVA</v>
          </cell>
        </row>
        <row r="512">
          <cell r="A512" t="str">
            <v>06140306211046</v>
          </cell>
          <cell r="B512" t="str">
            <v>CEMENTO CENTROAMERICANO S.A DE C.V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499984740745262"/>
  </sheetPr>
  <dimension ref="A1:X5000"/>
  <sheetViews>
    <sheetView showGridLines="0" tabSelected="1" zoomScaleNormal="100" workbookViewId="0">
      <pane xSplit="5" ySplit="1" topLeftCell="F2" activePane="bottomRight" state="frozen"/>
      <selection activeCell="B106" sqref="B106"/>
      <selection pane="topRight" activeCell="B106" sqref="B106"/>
      <selection pane="bottomLeft" activeCell="B106" sqref="B106"/>
      <selection pane="bottomRight" activeCell="E18" sqref="E18"/>
    </sheetView>
  </sheetViews>
  <sheetFormatPr baseColWidth="10" defaultColWidth="11.5703125" defaultRowHeight="15" x14ac:dyDescent="0.25"/>
  <cols>
    <col min="1" max="1" width="7.5703125" style="7" customWidth="1"/>
    <col min="2" max="2" width="4.7109375" style="4" customWidth="1"/>
    <col min="3" max="6" width="7.5703125" style="4" customWidth="1"/>
    <col min="7" max="7" width="11.5703125" style="7" customWidth="1"/>
    <col min="8" max="9" width="11.5703125" style="4" customWidth="1"/>
    <col min="10" max="10" width="11.5703125" style="7" customWidth="1"/>
    <col min="11" max="11" width="15" style="7" customWidth="1"/>
    <col min="12" max="12" width="49.28515625" style="9" bestFit="1" customWidth="1"/>
    <col min="13" max="13" width="11.5703125" style="73"/>
    <col min="14" max="15" width="11.5703125" style="7" customWidth="1"/>
    <col min="16" max="16" width="11.5703125" style="10"/>
    <col min="17" max="17" width="11.5703125" style="29" customWidth="1"/>
    <col min="18" max="19" width="11.5703125" style="32" customWidth="1"/>
    <col min="20" max="20" width="11.140625" style="29" customWidth="1"/>
    <col min="21" max="21" width="11.5703125" style="28"/>
    <col min="22" max="22" width="11.5703125" style="4"/>
    <col min="23" max="23" width="11.5703125" style="1"/>
    <col min="24" max="24" width="11.5703125" style="2"/>
    <col min="25" max="16384" width="11.5703125" style="1"/>
  </cols>
  <sheetData>
    <row r="1" spans="1:24" ht="23.25" customHeight="1" x14ac:dyDescent="0.25">
      <c r="A1" s="11" t="s">
        <v>21</v>
      </c>
      <c r="B1" s="12"/>
      <c r="C1" s="13" t="s">
        <v>29</v>
      </c>
      <c r="D1" s="13"/>
      <c r="E1" s="13"/>
      <c r="F1" s="14"/>
      <c r="G1" s="11" t="s">
        <v>4</v>
      </c>
      <c r="H1" s="12" t="s">
        <v>5</v>
      </c>
      <c r="I1" s="14" t="s">
        <v>6</v>
      </c>
      <c r="J1" s="11" t="s">
        <v>7</v>
      </c>
      <c r="K1" s="11" t="s">
        <v>8</v>
      </c>
      <c r="L1" s="15" t="s">
        <v>9</v>
      </c>
      <c r="M1" s="72" t="s">
        <v>10</v>
      </c>
      <c r="N1" s="11" t="s">
        <v>11</v>
      </c>
      <c r="O1" s="11" t="s">
        <v>12</v>
      </c>
      <c r="P1" s="21" t="s">
        <v>13</v>
      </c>
      <c r="Q1" s="21" t="s">
        <v>14</v>
      </c>
      <c r="R1" s="30" t="s">
        <v>16</v>
      </c>
      <c r="S1" s="31" t="s">
        <v>15</v>
      </c>
      <c r="T1" s="21" t="s">
        <v>17</v>
      </c>
      <c r="U1" s="27" t="s">
        <v>18</v>
      </c>
      <c r="V1" s="6" t="s">
        <v>19</v>
      </c>
      <c r="X1" s="2" t="s">
        <v>17</v>
      </c>
    </row>
    <row r="2" spans="1:24" x14ac:dyDescent="0.25">
      <c r="A2" s="7" t="s">
        <v>22</v>
      </c>
      <c r="C2" s="4" t="s">
        <v>40</v>
      </c>
      <c r="D2" s="4" t="s">
        <v>0</v>
      </c>
      <c r="E2" s="4" t="s">
        <v>27</v>
      </c>
      <c r="F2" s="4" t="s">
        <v>28</v>
      </c>
      <c r="G2" s="8" t="s">
        <v>381</v>
      </c>
      <c r="H2" s="4" t="s">
        <v>1</v>
      </c>
      <c r="I2" s="4" t="s">
        <v>0</v>
      </c>
      <c r="J2" s="7" t="s">
        <v>382</v>
      </c>
      <c r="K2" s="7" t="s">
        <v>383</v>
      </c>
      <c r="L2" s="9" t="str">
        <f>+VLOOKUP(K2,'[1]BASE DE PROVEEDORES'!$A:$B,2,0)</f>
        <v>PRODUCTOS AGROQUIMICOS DE CENTROAMERICA</v>
      </c>
      <c r="M2" s="10" t="s">
        <v>2</v>
      </c>
      <c r="N2" s="7" t="s">
        <v>2</v>
      </c>
      <c r="O2" s="7" t="s">
        <v>2</v>
      </c>
      <c r="P2" s="10">
        <v>192</v>
      </c>
      <c r="Q2" s="29" t="s">
        <v>2</v>
      </c>
      <c r="R2" s="32" t="s">
        <v>2</v>
      </c>
      <c r="S2" s="32" t="s">
        <v>2</v>
      </c>
      <c r="T2" s="29">
        <f>+(O2+P2+Q2+R2+S2)*0.13</f>
        <v>24.96</v>
      </c>
      <c r="U2" s="29" t="s">
        <v>643</v>
      </c>
      <c r="V2" s="4" t="s">
        <v>3</v>
      </c>
      <c r="X2" s="3">
        <f t="shared" ref="X2:X33" si="0">+ROUND(T2,2)</f>
        <v>24.96</v>
      </c>
    </row>
    <row r="3" spans="1:24" x14ac:dyDescent="0.25">
      <c r="A3" s="7" t="s">
        <v>22</v>
      </c>
      <c r="C3" s="4" t="s">
        <v>0</v>
      </c>
      <c r="D3" s="4" t="s">
        <v>0</v>
      </c>
      <c r="E3" s="4" t="s">
        <v>27</v>
      </c>
      <c r="F3" s="4" t="s">
        <v>28</v>
      </c>
      <c r="G3" s="8" t="s">
        <v>226</v>
      </c>
      <c r="H3" s="4" t="s">
        <v>1</v>
      </c>
      <c r="I3" s="4" t="s">
        <v>0</v>
      </c>
      <c r="J3" s="7" t="s">
        <v>384</v>
      </c>
      <c r="K3" s="7" t="s">
        <v>385</v>
      </c>
      <c r="L3" s="9" t="str">
        <f>+VLOOKUP(K3,'[1]BASE DE PROVEEDORES'!$A:$B,2,0)</f>
        <v>AGROQUIMICA INTERNACIONAL S.A DE C.V</v>
      </c>
      <c r="M3" s="10" t="s">
        <v>2</v>
      </c>
      <c r="N3" s="7" t="s">
        <v>2</v>
      </c>
      <c r="O3" s="7" t="s">
        <v>2</v>
      </c>
      <c r="P3" s="10">
        <v>196</v>
      </c>
      <c r="Q3" s="29" t="s">
        <v>2</v>
      </c>
      <c r="R3" s="32" t="s">
        <v>2</v>
      </c>
      <c r="S3" s="32" t="s">
        <v>2</v>
      </c>
      <c r="T3" s="29">
        <f t="shared" ref="T3:T66" si="1">+(O3+P3+Q3+R3+S3)*0.13</f>
        <v>25.48</v>
      </c>
      <c r="U3" s="29">
        <f t="shared" ref="U3:U66" si="2">+M3+N3+O3+P3+Q3+R3+S3+T3</f>
        <v>221.48</v>
      </c>
      <c r="V3" s="4" t="s">
        <v>3</v>
      </c>
      <c r="X3" s="3">
        <f t="shared" si="0"/>
        <v>25.48</v>
      </c>
    </row>
    <row r="4" spans="1:24" x14ac:dyDescent="0.25">
      <c r="A4" s="7" t="s">
        <v>22</v>
      </c>
      <c r="C4" s="4" t="s">
        <v>30</v>
      </c>
      <c r="D4" s="4" t="s">
        <v>0</v>
      </c>
      <c r="E4" s="4" t="s">
        <v>27</v>
      </c>
      <c r="F4" s="4" t="s">
        <v>28</v>
      </c>
      <c r="G4" s="8" t="s">
        <v>386</v>
      </c>
      <c r="H4" s="4" t="s">
        <v>1</v>
      </c>
      <c r="I4" s="4" t="s">
        <v>0</v>
      </c>
      <c r="J4" s="7" t="s">
        <v>387</v>
      </c>
      <c r="K4" s="7" t="s">
        <v>388</v>
      </c>
      <c r="L4" s="9" t="str">
        <f>+VLOOKUP(K4,'[1]BASE DE PROVEEDORES'!$A:$B,2,0)</f>
        <v>CORIASA S.A DE C.V.</v>
      </c>
      <c r="M4" s="10" t="s">
        <v>2</v>
      </c>
      <c r="N4" s="7" t="s">
        <v>2</v>
      </c>
      <c r="O4" s="7" t="s">
        <v>2</v>
      </c>
      <c r="P4" s="10">
        <v>52</v>
      </c>
      <c r="Q4" s="29" t="s">
        <v>2</v>
      </c>
      <c r="R4" s="32" t="s">
        <v>2</v>
      </c>
      <c r="S4" s="32" t="s">
        <v>2</v>
      </c>
      <c r="T4" s="29">
        <f t="shared" si="1"/>
        <v>6.76</v>
      </c>
      <c r="U4" s="29">
        <f t="shared" si="2"/>
        <v>58.76</v>
      </c>
      <c r="V4" s="4" t="s">
        <v>3</v>
      </c>
      <c r="X4" s="3">
        <f t="shared" si="0"/>
        <v>6.76</v>
      </c>
    </row>
    <row r="5" spans="1:24" x14ac:dyDescent="0.25">
      <c r="A5" s="7" t="s">
        <v>22</v>
      </c>
      <c r="C5" s="4" t="s">
        <v>35</v>
      </c>
      <c r="D5" s="4" t="s">
        <v>0</v>
      </c>
      <c r="E5" s="4" t="s">
        <v>27</v>
      </c>
      <c r="F5" s="4" t="s">
        <v>28</v>
      </c>
      <c r="G5" s="8" t="s">
        <v>389</v>
      </c>
      <c r="H5" s="4" t="s">
        <v>1</v>
      </c>
      <c r="I5" s="4" t="s">
        <v>0</v>
      </c>
      <c r="J5" s="7" t="s">
        <v>390</v>
      </c>
      <c r="K5" s="7" t="s">
        <v>391</v>
      </c>
      <c r="L5" s="9" t="str">
        <f>+VLOOKUP(K5,'[1]BASE DE PROVEEDORES'!$A:$B,2,0)</f>
        <v>TORCO INDUSTRIAL S.A DE C.V.</v>
      </c>
      <c r="M5" s="10" t="s">
        <v>2</v>
      </c>
      <c r="N5" s="7" t="s">
        <v>2</v>
      </c>
      <c r="O5" s="7" t="s">
        <v>2</v>
      </c>
      <c r="P5" s="10">
        <v>27.48</v>
      </c>
      <c r="Q5" s="29" t="s">
        <v>2</v>
      </c>
      <c r="R5" s="32" t="s">
        <v>2</v>
      </c>
      <c r="S5" s="32" t="s">
        <v>2</v>
      </c>
      <c r="T5" s="29">
        <f t="shared" si="1"/>
        <v>3.5724</v>
      </c>
      <c r="U5" s="29">
        <f t="shared" si="2"/>
        <v>31.052399999999999</v>
      </c>
      <c r="V5" s="4" t="s">
        <v>3</v>
      </c>
      <c r="X5" s="3">
        <f t="shared" si="0"/>
        <v>3.57</v>
      </c>
    </row>
    <row r="6" spans="1:24" x14ac:dyDescent="0.25">
      <c r="A6" s="7" t="s">
        <v>22</v>
      </c>
      <c r="C6" s="4" t="s">
        <v>35</v>
      </c>
      <c r="D6" s="4" t="s">
        <v>0</v>
      </c>
      <c r="E6" s="4" t="s">
        <v>27</v>
      </c>
      <c r="F6" s="4" t="s">
        <v>28</v>
      </c>
      <c r="G6" s="8" t="s">
        <v>389</v>
      </c>
      <c r="H6" s="4" t="s">
        <v>1</v>
      </c>
      <c r="I6" s="4" t="s">
        <v>0</v>
      </c>
      <c r="J6" s="7" t="s">
        <v>392</v>
      </c>
      <c r="K6" s="7" t="s">
        <v>20</v>
      </c>
      <c r="L6" s="9" t="str">
        <f>+VLOOKUP(K6,'[1]BASE DE PROVEEDORES'!$A:$B,2,0)</f>
        <v>ALMACENES VIDRI, S.A DE C.V.</v>
      </c>
      <c r="M6" s="10" t="s">
        <v>2</v>
      </c>
      <c r="N6" s="7" t="s">
        <v>2</v>
      </c>
      <c r="O6" s="7" t="s">
        <v>2</v>
      </c>
      <c r="P6" s="10">
        <v>6.83</v>
      </c>
      <c r="Q6" s="29" t="s">
        <v>2</v>
      </c>
      <c r="R6" s="32" t="s">
        <v>2</v>
      </c>
      <c r="S6" s="32" t="s">
        <v>2</v>
      </c>
      <c r="T6" s="29">
        <f t="shared" si="1"/>
        <v>0.88790000000000002</v>
      </c>
      <c r="U6" s="29">
        <f t="shared" si="2"/>
        <v>7.7179000000000002</v>
      </c>
      <c r="V6" s="4" t="s">
        <v>3</v>
      </c>
      <c r="X6" s="3">
        <f t="shared" si="0"/>
        <v>0.89</v>
      </c>
    </row>
    <row r="7" spans="1:24" x14ac:dyDescent="0.25">
      <c r="A7" s="7" t="s">
        <v>22</v>
      </c>
      <c r="C7" s="4" t="s">
        <v>35</v>
      </c>
      <c r="D7" s="4" t="s">
        <v>0</v>
      </c>
      <c r="E7" s="4" t="s">
        <v>27</v>
      </c>
      <c r="F7" s="4" t="s">
        <v>28</v>
      </c>
      <c r="G7" s="8" t="s">
        <v>389</v>
      </c>
      <c r="H7" s="4" t="s">
        <v>1</v>
      </c>
      <c r="I7" s="4" t="s">
        <v>0</v>
      </c>
      <c r="J7" s="7" t="s">
        <v>393</v>
      </c>
      <c r="K7" s="7" t="s">
        <v>388</v>
      </c>
      <c r="L7" s="9" t="str">
        <f>+VLOOKUP(K7,'[1]BASE DE PROVEEDORES'!$A:$B,2,0)</f>
        <v>CORIASA S.A DE C.V.</v>
      </c>
      <c r="M7" s="10" t="s">
        <v>2</v>
      </c>
      <c r="N7" s="7" t="s">
        <v>2</v>
      </c>
      <c r="O7" s="7" t="s">
        <v>2</v>
      </c>
      <c r="P7" s="10">
        <v>42</v>
      </c>
      <c r="Q7" s="29" t="s">
        <v>2</v>
      </c>
      <c r="R7" s="32" t="s">
        <v>2</v>
      </c>
      <c r="S7" s="32" t="s">
        <v>2</v>
      </c>
      <c r="T7" s="29">
        <f t="shared" si="1"/>
        <v>5.46</v>
      </c>
      <c r="U7" s="29">
        <f t="shared" si="2"/>
        <v>47.46</v>
      </c>
      <c r="V7" s="4" t="s">
        <v>3</v>
      </c>
      <c r="X7" s="3">
        <f t="shared" si="0"/>
        <v>5.46</v>
      </c>
    </row>
    <row r="8" spans="1:24" x14ac:dyDescent="0.25">
      <c r="A8" s="7" t="s">
        <v>22</v>
      </c>
      <c r="C8" s="4" t="s">
        <v>35</v>
      </c>
      <c r="D8" s="4" t="s">
        <v>0</v>
      </c>
      <c r="E8" s="4" t="s">
        <v>27</v>
      </c>
      <c r="F8" s="4" t="s">
        <v>28</v>
      </c>
      <c r="G8" s="8" t="s">
        <v>389</v>
      </c>
      <c r="H8" s="4" t="s">
        <v>1</v>
      </c>
      <c r="I8" s="4" t="s">
        <v>0</v>
      </c>
      <c r="J8" s="7" t="s">
        <v>378</v>
      </c>
      <c r="K8" s="7" t="s">
        <v>394</v>
      </c>
      <c r="L8" s="9" t="str">
        <f>+VLOOKUP(K8,'[1]BASE DE PROVEEDORES'!$A:$B,2,0)</f>
        <v>TECNICA UNIVERSAL SALVADOREÑA S.A DE C.V</v>
      </c>
      <c r="M8" s="10" t="s">
        <v>2</v>
      </c>
      <c r="N8" s="7" t="s">
        <v>2</v>
      </c>
      <c r="O8" s="7" t="s">
        <v>2</v>
      </c>
      <c r="P8" s="10">
        <v>182</v>
      </c>
      <c r="Q8" s="29" t="s">
        <v>2</v>
      </c>
      <c r="R8" s="32" t="s">
        <v>2</v>
      </c>
      <c r="S8" s="32" t="s">
        <v>2</v>
      </c>
      <c r="T8" s="29">
        <f t="shared" si="1"/>
        <v>23.66</v>
      </c>
      <c r="U8" s="29">
        <f t="shared" si="2"/>
        <v>205.66</v>
      </c>
      <c r="V8" s="4" t="s">
        <v>3</v>
      </c>
      <c r="X8" s="3">
        <f t="shared" si="0"/>
        <v>23.66</v>
      </c>
    </row>
    <row r="9" spans="1:24" x14ac:dyDescent="0.25">
      <c r="A9" s="7" t="s">
        <v>22</v>
      </c>
      <c r="C9" s="4" t="s">
        <v>31</v>
      </c>
      <c r="D9" s="4" t="s">
        <v>0</v>
      </c>
      <c r="E9" s="4" t="s">
        <v>27</v>
      </c>
      <c r="F9" s="4" t="s">
        <v>28</v>
      </c>
      <c r="G9" s="8" t="s">
        <v>395</v>
      </c>
      <c r="H9" s="4" t="s">
        <v>1</v>
      </c>
      <c r="I9" s="4" t="s">
        <v>0</v>
      </c>
      <c r="J9" s="7" t="s">
        <v>396</v>
      </c>
      <c r="K9" s="7" t="s">
        <v>397</v>
      </c>
      <c r="L9" s="9" t="str">
        <f>+VLOOKUP(K9,'[1]BASE DE PROVEEDORES'!$A:$B,2,0)</f>
        <v>AGROFERRETERIA SAN RAFAEL</v>
      </c>
      <c r="M9" s="10" t="s">
        <v>2</v>
      </c>
      <c r="N9" s="7" t="s">
        <v>2</v>
      </c>
      <c r="O9" s="7" t="s">
        <v>2</v>
      </c>
      <c r="P9" s="10">
        <v>79.2</v>
      </c>
      <c r="Q9" s="29" t="s">
        <v>2</v>
      </c>
      <c r="R9" s="32" t="s">
        <v>2</v>
      </c>
      <c r="S9" s="32" t="s">
        <v>2</v>
      </c>
      <c r="T9" s="29">
        <f t="shared" si="1"/>
        <v>10.296000000000001</v>
      </c>
      <c r="U9" s="29">
        <f t="shared" si="2"/>
        <v>89.496000000000009</v>
      </c>
      <c r="V9" s="4" t="s">
        <v>3</v>
      </c>
      <c r="X9" s="3">
        <f t="shared" si="0"/>
        <v>10.3</v>
      </c>
    </row>
    <row r="10" spans="1:24" x14ac:dyDescent="0.25">
      <c r="A10" s="7" t="s">
        <v>22</v>
      </c>
      <c r="C10" s="4" t="s">
        <v>31</v>
      </c>
      <c r="D10" s="4" t="s">
        <v>0</v>
      </c>
      <c r="E10" s="4" t="s">
        <v>27</v>
      </c>
      <c r="F10" s="4" t="s">
        <v>28</v>
      </c>
      <c r="G10" s="8" t="s">
        <v>395</v>
      </c>
      <c r="H10" s="4" t="s">
        <v>1</v>
      </c>
      <c r="I10" s="4" t="s">
        <v>0</v>
      </c>
      <c r="J10" s="7" t="s">
        <v>3</v>
      </c>
      <c r="K10" s="7" t="s">
        <v>398</v>
      </c>
      <c r="L10" s="9" t="str">
        <f>+VLOOKUP(K10,'[1]BASE DE PROVEEDORES'!$A:$B,2,0)</f>
        <v>EMELY BEATRIZ AGUILAR MARTINEZ</v>
      </c>
      <c r="M10" s="10" t="s">
        <v>2</v>
      </c>
      <c r="N10" s="7" t="s">
        <v>2</v>
      </c>
      <c r="O10" s="7" t="s">
        <v>2</v>
      </c>
      <c r="P10" s="10">
        <v>530.97</v>
      </c>
      <c r="Q10" s="29" t="s">
        <v>2</v>
      </c>
      <c r="R10" s="32" t="s">
        <v>2</v>
      </c>
      <c r="S10" s="32" t="s">
        <v>2</v>
      </c>
      <c r="T10" s="29">
        <f t="shared" si="1"/>
        <v>69.0261</v>
      </c>
      <c r="U10" s="29">
        <f t="shared" si="2"/>
        <v>599.99610000000007</v>
      </c>
      <c r="V10" s="4" t="s">
        <v>3</v>
      </c>
      <c r="X10" s="3">
        <f t="shared" si="0"/>
        <v>69.03</v>
      </c>
    </row>
    <row r="11" spans="1:24" x14ac:dyDescent="0.25">
      <c r="A11" s="7" t="s">
        <v>22</v>
      </c>
      <c r="C11" s="4" t="s">
        <v>25</v>
      </c>
      <c r="D11" s="4" t="s">
        <v>0</v>
      </c>
      <c r="E11" s="4" t="s">
        <v>27</v>
      </c>
      <c r="F11" s="4" t="s">
        <v>28</v>
      </c>
      <c r="G11" s="8" t="s">
        <v>399</v>
      </c>
      <c r="H11" s="4" t="s">
        <v>1</v>
      </c>
      <c r="I11" s="4" t="s">
        <v>0</v>
      </c>
      <c r="J11" s="7" t="s">
        <v>400</v>
      </c>
      <c r="K11" s="7" t="s">
        <v>401</v>
      </c>
      <c r="L11" s="9" t="str">
        <f>+VLOOKUP(K11,'[1]BASE DE PROVEEDORES'!$A:$B,2,0)</f>
        <v>OSCAR MAURICIO MENJIVAR</v>
      </c>
      <c r="M11" s="10" t="s">
        <v>2</v>
      </c>
      <c r="N11" s="7" t="s">
        <v>2</v>
      </c>
      <c r="O11" s="7" t="s">
        <v>2</v>
      </c>
      <c r="P11" s="10">
        <v>20.5</v>
      </c>
      <c r="Q11" s="29" t="s">
        <v>2</v>
      </c>
      <c r="R11" s="32" t="s">
        <v>2</v>
      </c>
      <c r="S11" s="32" t="s">
        <v>2</v>
      </c>
      <c r="T11" s="29">
        <f t="shared" si="1"/>
        <v>2.665</v>
      </c>
      <c r="U11" s="29">
        <f t="shared" si="2"/>
        <v>23.164999999999999</v>
      </c>
      <c r="V11" s="4" t="s">
        <v>3</v>
      </c>
      <c r="X11" s="3">
        <f t="shared" si="0"/>
        <v>2.67</v>
      </c>
    </row>
    <row r="12" spans="1:24" x14ac:dyDescent="0.25">
      <c r="A12" s="7" t="s">
        <v>22</v>
      </c>
      <c r="C12" s="4" t="s">
        <v>25</v>
      </c>
      <c r="D12" s="4" t="s">
        <v>0</v>
      </c>
      <c r="E12" s="4" t="s">
        <v>27</v>
      </c>
      <c r="F12" s="4" t="s">
        <v>28</v>
      </c>
      <c r="G12" s="8" t="s">
        <v>399</v>
      </c>
      <c r="H12" s="4" t="s">
        <v>1</v>
      </c>
      <c r="I12" s="4" t="s">
        <v>0</v>
      </c>
      <c r="J12" s="7" t="s">
        <v>402</v>
      </c>
      <c r="K12" s="7" t="s">
        <v>26</v>
      </c>
      <c r="L12" s="9" t="str">
        <f>+VLOOKUP(K12,'[1]BASE DE PROVEEDORES'!$A:$B,2,0)</f>
        <v xml:space="preserve">ACTIVIDADES PETROLERAS DE EL SALVADOR S.A DE C.V </v>
      </c>
      <c r="M12" s="10" t="s">
        <v>403</v>
      </c>
      <c r="N12" s="7" t="s">
        <v>2</v>
      </c>
      <c r="O12" s="7" t="s">
        <v>2</v>
      </c>
      <c r="P12" s="10">
        <v>7.93</v>
      </c>
      <c r="Q12" s="29" t="s">
        <v>2</v>
      </c>
      <c r="R12" s="32" t="s">
        <v>2</v>
      </c>
      <c r="S12" s="32" t="s">
        <v>2</v>
      </c>
      <c r="T12" s="29">
        <f t="shared" si="1"/>
        <v>1.0308999999999999</v>
      </c>
      <c r="U12" s="29">
        <f t="shared" si="2"/>
        <v>10.000899999999998</v>
      </c>
      <c r="V12" s="4" t="s">
        <v>3</v>
      </c>
      <c r="X12" s="3">
        <f t="shared" si="0"/>
        <v>1.03</v>
      </c>
    </row>
    <row r="13" spans="1:24" x14ac:dyDescent="0.25">
      <c r="A13" s="7" t="s">
        <v>22</v>
      </c>
      <c r="C13" s="4" t="s">
        <v>37</v>
      </c>
      <c r="D13" s="4" t="s">
        <v>0</v>
      </c>
      <c r="E13" s="4" t="s">
        <v>27</v>
      </c>
      <c r="F13" s="4" t="s">
        <v>28</v>
      </c>
      <c r="G13" s="8" t="s">
        <v>404</v>
      </c>
      <c r="H13" s="4" t="s">
        <v>1</v>
      </c>
      <c r="I13" s="4" t="s">
        <v>0</v>
      </c>
      <c r="J13" s="7" t="s">
        <v>405</v>
      </c>
      <c r="K13" s="7" t="s">
        <v>385</v>
      </c>
      <c r="L13" s="9" t="str">
        <f>+VLOOKUP(K13,'[1]BASE DE PROVEEDORES'!$A:$B,2,0)</f>
        <v>AGROQUIMICA INTERNACIONAL S.A DE C.V</v>
      </c>
      <c r="M13" s="10" t="s">
        <v>2</v>
      </c>
      <c r="N13" s="7" t="s">
        <v>2</v>
      </c>
      <c r="O13" s="7" t="s">
        <v>2</v>
      </c>
      <c r="P13" s="10">
        <v>364.12</v>
      </c>
      <c r="Q13" s="29" t="s">
        <v>2</v>
      </c>
      <c r="R13" s="32" t="s">
        <v>2</v>
      </c>
      <c r="S13" s="32" t="s">
        <v>2</v>
      </c>
      <c r="T13" s="29">
        <f t="shared" si="1"/>
        <v>47.335599999999999</v>
      </c>
      <c r="U13" s="29">
        <f t="shared" si="2"/>
        <v>411.4556</v>
      </c>
      <c r="V13" s="4" t="s">
        <v>3</v>
      </c>
      <c r="X13" s="3">
        <f t="shared" si="0"/>
        <v>47.34</v>
      </c>
    </row>
    <row r="14" spans="1:24" x14ac:dyDescent="0.25">
      <c r="A14" s="7" t="s">
        <v>22</v>
      </c>
      <c r="C14" s="4" t="s">
        <v>36</v>
      </c>
      <c r="D14" s="4" t="s">
        <v>40</v>
      </c>
      <c r="E14" s="4" t="s">
        <v>27</v>
      </c>
      <c r="F14" s="4" t="s">
        <v>28</v>
      </c>
      <c r="G14" s="8" t="s">
        <v>406</v>
      </c>
      <c r="H14" s="4" t="s">
        <v>1</v>
      </c>
      <c r="I14" s="4" t="s">
        <v>0</v>
      </c>
      <c r="J14" s="7" t="s">
        <v>407</v>
      </c>
      <c r="K14" s="7" t="s">
        <v>408</v>
      </c>
      <c r="L14" s="9" t="str">
        <f>+VLOOKUP(K14,'[1]BASE DE PROVEEDORES'!$A:$B,2,0)</f>
        <v>EL SURCO S.A DE C.V</v>
      </c>
      <c r="M14" s="10" t="s">
        <v>2</v>
      </c>
      <c r="N14" s="7" t="s">
        <v>2</v>
      </c>
      <c r="O14" s="7" t="s">
        <v>2</v>
      </c>
      <c r="P14" s="10">
        <v>388.22</v>
      </c>
      <c r="Q14" s="29" t="s">
        <v>2</v>
      </c>
      <c r="R14" s="32" t="s">
        <v>2</v>
      </c>
      <c r="S14" s="32" t="s">
        <v>2</v>
      </c>
      <c r="T14" s="29">
        <f t="shared" si="1"/>
        <v>50.468600000000002</v>
      </c>
      <c r="U14" s="29">
        <f t="shared" si="2"/>
        <v>438.68860000000001</v>
      </c>
      <c r="V14" s="4" t="s">
        <v>3</v>
      </c>
      <c r="X14" s="3">
        <f t="shared" si="0"/>
        <v>50.47</v>
      </c>
    </row>
    <row r="15" spans="1:24" x14ac:dyDescent="0.25">
      <c r="A15" s="7" t="s">
        <v>22</v>
      </c>
      <c r="C15" s="4" t="s">
        <v>36</v>
      </c>
      <c r="D15" s="4" t="s">
        <v>0</v>
      </c>
      <c r="E15" s="4" t="s">
        <v>27</v>
      </c>
      <c r="F15" s="4" t="s">
        <v>28</v>
      </c>
      <c r="G15" s="8" t="s">
        <v>409</v>
      </c>
      <c r="H15" s="4" t="s">
        <v>1</v>
      </c>
      <c r="I15" s="4" t="s">
        <v>0</v>
      </c>
      <c r="J15" s="7" t="s">
        <v>410</v>
      </c>
      <c r="K15" s="7" t="s">
        <v>397</v>
      </c>
      <c r="L15" s="9" t="str">
        <f>+VLOOKUP(K15,'[1]BASE DE PROVEEDORES'!$A:$B,2,0)</f>
        <v>AGROFERRETERIA SAN RAFAEL</v>
      </c>
      <c r="M15" s="10" t="s">
        <v>2</v>
      </c>
      <c r="N15" s="7" t="s">
        <v>2</v>
      </c>
      <c r="O15" s="7" t="s">
        <v>2</v>
      </c>
      <c r="P15" s="10">
        <v>138.94</v>
      </c>
      <c r="Q15" s="29" t="s">
        <v>2</v>
      </c>
      <c r="R15" s="32" t="s">
        <v>2</v>
      </c>
      <c r="S15" s="32" t="s">
        <v>2</v>
      </c>
      <c r="T15" s="29">
        <f t="shared" si="1"/>
        <v>18.062200000000001</v>
      </c>
      <c r="U15" s="29">
        <f t="shared" si="2"/>
        <v>157.00219999999999</v>
      </c>
      <c r="V15" s="4" t="s">
        <v>3</v>
      </c>
      <c r="X15" s="3">
        <f t="shared" si="0"/>
        <v>18.059999999999999</v>
      </c>
    </row>
    <row r="16" spans="1:24" x14ac:dyDescent="0.25">
      <c r="A16" s="7" t="s">
        <v>22</v>
      </c>
      <c r="C16" s="4" t="s">
        <v>36</v>
      </c>
      <c r="D16" s="4" t="s">
        <v>0</v>
      </c>
      <c r="E16" s="4" t="s">
        <v>27</v>
      </c>
      <c r="F16" s="4" t="s">
        <v>28</v>
      </c>
      <c r="G16" s="8" t="s">
        <v>409</v>
      </c>
      <c r="H16" s="4" t="s">
        <v>1</v>
      </c>
      <c r="I16" s="4" t="s">
        <v>0</v>
      </c>
      <c r="J16" s="7" t="s">
        <v>411</v>
      </c>
      <c r="K16" s="7" t="s">
        <v>385</v>
      </c>
      <c r="L16" s="9" t="str">
        <f>+VLOOKUP(K16,'[1]BASE DE PROVEEDORES'!$A:$B,2,0)</f>
        <v>AGROQUIMICA INTERNACIONAL S.A DE C.V</v>
      </c>
      <c r="M16" s="10" t="s">
        <v>2</v>
      </c>
      <c r="N16" s="7" t="s">
        <v>2</v>
      </c>
      <c r="O16" s="7" t="s">
        <v>2</v>
      </c>
      <c r="P16" s="10">
        <v>162</v>
      </c>
      <c r="Q16" s="29" t="s">
        <v>2</v>
      </c>
      <c r="R16" s="32" t="s">
        <v>2</v>
      </c>
      <c r="S16" s="32" t="s">
        <v>2</v>
      </c>
      <c r="T16" s="29">
        <f t="shared" si="1"/>
        <v>21.060000000000002</v>
      </c>
      <c r="U16" s="29">
        <f t="shared" si="2"/>
        <v>183.06</v>
      </c>
      <c r="V16" s="4" t="s">
        <v>3</v>
      </c>
      <c r="X16" s="3">
        <f t="shared" si="0"/>
        <v>21.06</v>
      </c>
    </row>
    <row r="17" spans="1:24" x14ac:dyDescent="0.25">
      <c r="A17" s="7" t="s">
        <v>22</v>
      </c>
      <c r="C17" s="4" t="s">
        <v>36</v>
      </c>
      <c r="D17" s="4" t="s">
        <v>0</v>
      </c>
      <c r="E17" s="4" t="s">
        <v>27</v>
      </c>
      <c r="F17" s="4" t="s">
        <v>28</v>
      </c>
      <c r="G17" s="8" t="s">
        <v>409</v>
      </c>
      <c r="H17" s="4" t="s">
        <v>1</v>
      </c>
      <c r="I17" s="4" t="s">
        <v>0</v>
      </c>
      <c r="J17" s="7" t="s">
        <v>412</v>
      </c>
      <c r="K17" s="7" t="s">
        <v>413</v>
      </c>
      <c r="L17" s="9" t="str">
        <f>+VLOOKUP(K17,'[1]BASE DE PROVEEDORES'!$A:$B,2,0)</f>
        <v>ROBERTO HERNANDEZ MENJIVAR</v>
      </c>
      <c r="M17" s="10" t="s">
        <v>2</v>
      </c>
      <c r="N17" s="7" t="s">
        <v>2</v>
      </c>
      <c r="O17" s="7" t="s">
        <v>2</v>
      </c>
      <c r="P17" s="10">
        <v>442.48</v>
      </c>
      <c r="Q17" s="29" t="s">
        <v>2</v>
      </c>
      <c r="R17" s="32" t="s">
        <v>2</v>
      </c>
      <c r="S17" s="32" t="s">
        <v>2</v>
      </c>
      <c r="T17" s="29">
        <f t="shared" si="1"/>
        <v>57.522400000000005</v>
      </c>
      <c r="U17" s="29">
        <f t="shared" si="2"/>
        <v>500.00240000000002</v>
      </c>
      <c r="V17" s="4" t="s">
        <v>3</v>
      </c>
      <c r="X17" s="3">
        <f t="shared" si="0"/>
        <v>57.52</v>
      </c>
    </row>
    <row r="18" spans="1:24" x14ac:dyDescent="0.25">
      <c r="A18" s="7" t="s">
        <v>22</v>
      </c>
      <c r="C18" s="4" t="s">
        <v>24</v>
      </c>
      <c r="D18" s="4" t="s">
        <v>0</v>
      </c>
      <c r="E18" s="4" t="s">
        <v>27</v>
      </c>
      <c r="F18" s="4" t="s">
        <v>28</v>
      </c>
      <c r="G18" s="8" t="s">
        <v>225</v>
      </c>
      <c r="H18" s="4" t="s">
        <v>1</v>
      </c>
      <c r="I18" s="4" t="s">
        <v>0</v>
      </c>
      <c r="J18" s="7" t="s">
        <v>414</v>
      </c>
      <c r="K18" s="7" t="s">
        <v>415</v>
      </c>
      <c r="L18" s="9" t="str">
        <f>+VLOOKUP(K18,'[1]BASE DE PROVEEDORES'!$A:$B,2,0)</f>
        <v>JOSE OMAR CARPIO ALARCON</v>
      </c>
      <c r="M18" s="10" t="s">
        <v>2</v>
      </c>
      <c r="N18" s="7" t="s">
        <v>2</v>
      </c>
      <c r="O18" s="7" t="s">
        <v>2</v>
      </c>
      <c r="P18" s="10">
        <v>312.5</v>
      </c>
      <c r="Q18" s="29" t="s">
        <v>2</v>
      </c>
      <c r="R18" s="32" t="s">
        <v>2</v>
      </c>
      <c r="S18" s="32" t="s">
        <v>2</v>
      </c>
      <c r="T18" s="29">
        <f t="shared" si="1"/>
        <v>40.625</v>
      </c>
      <c r="U18" s="29">
        <f t="shared" si="2"/>
        <v>353.125</v>
      </c>
      <c r="V18" s="4" t="s">
        <v>3</v>
      </c>
      <c r="X18" s="3">
        <f t="shared" si="0"/>
        <v>40.630000000000003</v>
      </c>
    </row>
    <row r="19" spans="1:24" x14ac:dyDescent="0.25">
      <c r="A19" s="7" t="s">
        <v>22</v>
      </c>
      <c r="C19" s="4" t="s">
        <v>24</v>
      </c>
      <c r="D19" s="4" t="s">
        <v>42</v>
      </c>
      <c r="E19" s="4" t="s">
        <v>416</v>
      </c>
      <c r="F19" s="4" t="s">
        <v>28</v>
      </c>
      <c r="G19" s="8" t="s">
        <v>417</v>
      </c>
      <c r="H19" s="4" t="s">
        <v>1</v>
      </c>
      <c r="I19" s="4" t="s">
        <v>0</v>
      </c>
      <c r="J19" s="7" t="s">
        <v>418</v>
      </c>
      <c r="K19" s="7" t="s">
        <v>419</v>
      </c>
      <c r="L19" s="9" t="str">
        <f>+VLOOKUP(K19,'[1]BASE DE PROVEEDORES'!$A:$B,2,0)</f>
        <v>CALDEGA S.A DE C.V.</v>
      </c>
      <c r="M19" s="10" t="s">
        <v>2</v>
      </c>
      <c r="N19" s="7" t="s">
        <v>2</v>
      </c>
      <c r="O19" s="7" t="s">
        <v>2</v>
      </c>
      <c r="P19" s="10">
        <v>3159.3</v>
      </c>
      <c r="Q19" s="29" t="s">
        <v>2</v>
      </c>
      <c r="R19" s="32" t="s">
        <v>2</v>
      </c>
      <c r="S19" s="32" t="s">
        <v>2</v>
      </c>
      <c r="T19" s="29">
        <f t="shared" si="1"/>
        <v>410.70900000000006</v>
      </c>
      <c r="U19" s="29">
        <f t="shared" si="2"/>
        <v>3570.009</v>
      </c>
      <c r="V19" s="4" t="s">
        <v>3</v>
      </c>
      <c r="X19" s="3">
        <f t="shared" si="0"/>
        <v>410.71</v>
      </c>
    </row>
    <row r="20" spans="1:24" x14ac:dyDescent="0.25">
      <c r="A20" s="7" t="s">
        <v>22</v>
      </c>
      <c r="C20" s="4" t="s">
        <v>34</v>
      </c>
      <c r="D20" s="4" t="s">
        <v>0</v>
      </c>
      <c r="E20" s="4" t="s">
        <v>27</v>
      </c>
      <c r="F20" s="4" t="s">
        <v>28</v>
      </c>
      <c r="G20" s="8" t="s">
        <v>420</v>
      </c>
      <c r="H20" s="4" t="s">
        <v>1</v>
      </c>
      <c r="I20" s="4" t="s">
        <v>0</v>
      </c>
      <c r="J20" s="7" t="s">
        <v>421</v>
      </c>
      <c r="K20" s="7" t="s">
        <v>422</v>
      </c>
      <c r="L20" s="9" t="str">
        <f>+VLOOKUP(K20,'[1]BASE DE PROVEEDORES'!$A:$B,2,0)</f>
        <v>MIGUEL NICOMEDES ANTONIO ABARCA BARRERA</v>
      </c>
      <c r="M20" s="10" t="s">
        <v>2</v>
      </c>
      <c r="N20" s="7" t="s">
        <v>2</v>
      </c>
      <c r="O20" s="7" t="s">
        <v>2</v>
      </c>
      <c r="P20" s="10">
        <v>544</v>
      </c>
      <c r="Q20" s="29" t="s">
        <v>2</v>
      </c>
      <c r="R20" s="32" t="s">
        <v>2</v>
      </c>
      <c r="S20" s="32" t="s">
        <v>2</v>
      </c>
      <c r="T20" s="29">
        <f t="shared" si="1"/>
        <v>70.72</v>
      </c>
      <c r="U20" s="29">
        <f t="shared" si="2"/>
        <v>614.72</v>
      </c>
      <c r="V20" s="4" t="s">
        <v>3</v>
      </c>
      <c r="X20" s="3">
        <f t="shared" si="0"/>
        <v>70.72</v>
      </c>
    </row>
    <row r="21" spans="1:24" x14ac:dyDescent="0.25">
      <c r="A21" s="7" t="s">
        <v>22</v>
      </c>
      <c r="C21" s="4" t="s">
        <v>34</v>
      </c>
      <c r="D21" s="4" t="s">
        <v>0</v>
      </c>
      <c r="E21" s="4" t="s">
        <v>27</v>
      </c>
      <c r="F21" s="4" t="s">
        <v>28</v>
      </c>
      <c r="G21" s="8" t="s">
        <v>420</v>
      </c>
      <c r="H21" s="4" t="s">
        <v>1</v>
      </c>
      <c r="I21" s="4" t="s">
        <v>0</v>
      </c>
      <c r="J21" s="7" t="s">
        <v>423</v>
      </c>
      <c r="K21" s="7" t="s">
        <v>388</v>
      </c>
      <c r="L21" s="9" t="str">
        <f>+VLOOKUP(K21,'[1]BASE DE PROVEEDORES'!$A:$B,2,0)</f>
        <v>CORIASA S.A DE C.V.</v>
      </c>
      <c r="M21" s="10" t="s">
        <v>2</v>
      </c>
      <c r="N21" s="7" t="s">
        <v>2</v>
      </c>
      <c r="O21" s="7" t="s">
        <v>2</v>
      </c>
      <c r="P21" s="10">
        <v>8</v>
      </c>
      <c r="Q21" s="29" t="s">
        <v>2</v>
      </c>
      <c r="R21" s="32" t="s">
        <v>2</v>
      </c>
      <c r="S21" s="32" t="s">
        <v>2</v>
      </c>
      <c r="T21" s="29">
        <f t="shared" si="1"/>
        <v>1.04</v>
      </c>
      <c r="U21" s="29">
        <f t="shared" si="2"/>
        <v>9.0399999999999991</v>
      </c>
      <c r="V21" s="4" t="s">
        <v>3</v>
      </c>
      <c r="X21" s="3">
        <f t="shared" si="0"/>
        <v>1.04</v>
      </c>
    </row>
    <row r="22" spans="1:24" x14ac:dyDescent="0.25">
      <c r="A22" s="7" t="s">
        <v>22</v>
      </c>
      <c r="C22" s="4" t="s">
        <v>34</v>
      </c>
      <c r="D22" s="4" t="s">
        <v>0</v>
      </c>
      <c r="E22" s="4" t="s">
        <v>27</v>
      </c>
      <c r="F22" s="4" t="s">
        <v>28</v>
      </c>
      <c r="G22" s="8" t="s">
        <v>420</v>
      </c>
      <c r="H22" s="4" t="s">
        <v>1</v>
      </c>
      <c r="I22" s="4" t="s">
        <v>0</v>
      </c>
      <c r="J22" s="7" t="s">
        <v>424</v>
      </c>
      <c r="K22" s="7" t="s">
        <v>394</v>
      </c>
      <c r="L22" s="9" t="str">
        <f>+VLOOKUP(K22,'[1]BASE DE PROVEEDORES'!$A:$B,2,0)</f>
        <v>TECNICA UNIVERSAL SALVADOREÑA S.A DE C.V</v>
      </c>
      <c r="M22" s="10" t="s">
        <v>2</v>
      </c>
      <c r="N22" s="7" t="s">
        <v>2</v>
      </c>
      <c r="O22" s="7" t="s">
        <v>2</v>
      </c>
      <c r="P22" s="10">
        <v>310.81</v>
      </c>
      <c r="Q22" s="29" t="s">
        <v>2</v>
      </c>
      <c r="R22" s="32" t="s">
        <v>2</v>
      </c>
      <c r="S22" s="32" t="s">
        <v>2</v>
      </c>
      <c r="T22" s="29">
        <f t="shared" si="1"/>
        <v>40.405300000000004</v>
      </c>
      <c r="U22" s="29">
        <f t="shared" si="2"/>
        <v>351.21530000000001</v>
      </c>
      <c r="V22" s="4" t="s">
        <v>3</v>
      </c>
      <c r="X22" s="3">
        <f t="shared" si="0"/>
        <v>40.409999999999997</v>
      </c>
    </row>
    <row r="23" spans="1:24" x14ac:dyDescent="0.25">
      <c r="A23" s="7" t="s">
        <v>22</v>
      </c>
      <c r="C23" s="4" t="s">
        <v>33</v>
      </c>
      <c r="D23" s="4" t="s">
        <v>0</v>
      </c>
      <c r="E23" s="4" t="s">
        <v>27</v>
      </c>
      <c r="F23" s="4" t="s">
        <v>28</v>
      </c>
      <c r="G23" s="8" t="s">
        <v>425</v>
      </c>
      <c r="H23" s="4" t="s">
        <v>1</v>
      </c>
      <c r="I23" s="4" t="s">
        <v>0</v>
      </c>
      <c r="J23" s="7" t="s">
        <v>426</v>
      </c>
      <c r="K23" s="7" t="s">
        <v>397</v>
      </c>
      <c r="L23" s="9" t="str">
        <f>+VLOOKUP(K23,'[1]BASE DE PROVEEDORES'!$A:$B,2,0)</f>
        <v>AGROFERRETERIA SAN RAFAEL</v>
      </c>
      <c r="M23" s="10" t="s">
        <v>2</v>
      </c>
      <c r="N23" s="7" t="s">
        <v>2</v>
      </c>
      <c r="O23" s="7" t="s">
        <v>2</v>
      </c>
      <c r="P23" s="10">
        <v>4.5199999999999996</v>
      </c>
      <c r="Q23" s="29" t="s">
        <v>2</v>
      </c>
      <c r="R23" s="32" t="s">
        <v>2</v>
      </c>
      <c r="S23" s="32" t="s">
        <v>2</v>
      </c>
      <c r="T23" s="29">
        <f t="shared" si="1"/>
        <v>0.58760000000000001</v>
      </c>
      <c r="U23" s="29">
        <f t="shared" si="2"/>
        <v>5.1075999999999997</v>
      </c>
      <c r="V23" s="4" t="s">
        <v>3</v>
      </c>
      <c r="X23" s="3">
        <f t="shared" si="0"/>
        <v>0.59</v>
      </c>
    </row>
    <row r="24" spans="1:24" x14ac:dyDescent="0.25">
      <c r="A24" s="7" t="s">
        <v>22</v>
      </c>
      <c r="C24" s="4" t="s">
        <v>38</v>
      </c>
      <c r="D24" s="4" t="s">
        <v>40</v>
      </c>
      <c r="E24" s="4" t="s">
        <v>27</v>
      </c>
      <c r="F24" s="4" t="s">
        <v>28</v>
      </c>
      <c r="G24" s="8" t="s">
        <v>327</v>
      </c>
      <c r="H24" s="4" t="s">
        <v>1</v>
      </c>
      <c r="I24" s="4" t="s">
        <v>0</v>
      </c>
      <c r="J24" s="7" t="s">
        <v>427</v>
      </c>
      <c r="K24" s="7" t="s">
        <v>385</v>
      </c>
      <c r="L24" s="9" t="str">
        <f>+VLOOKUP(K24,'[1]BASE DE PROVEEDORES'!$A:$B,2,0)</f>
        <v>AGROQUIMICA INTERNACIONAL S.A DE C.V</v>
      </c>
      <c r="M24" s="10" t="s">
        <v>2</v>
      </c>
      <c r="N24" s="7" t="s">
        <v>2</v>
      </c>
      <c r="O24" s="7" t="s">
        <v>2</v>
      </c>
      <c r="P24" s="10">
        <v>830.75</v>
      </c>
      <c r="Q24" s="29" t="s">
        <v>2</v>
      </c>
      <c r="R24" s="32" t="s">
        <v>2</v>
      </c>
      <c r="S24" s="32" t="s">
        <v>2</v>
      </c>
      <c r="T24" s="29">
        <f t="shared" si="1"/>
        <v>107.9975</v>
      </c>
      <c r="U24" s="29">
        <f t="shared" si="2"/>
        <v>938.74749999999995</v>
      </c>
      <c r="V24" s="4" t="s">
        <v>3</v>
      </c>
      <c r="X24" s="3">
        <f t="shared" si="0"/>
        <v>108</v>
      </c>
    </row>
    <row r="25" spans="1:24" x14ac:dyDescent="0.25">
      <c r="A25" s="7" t="s">
        <v>22</v>
      </c>
      <c r="C25" s="4" t="s">
        <v>38</v>
      </c>
      <c r="D25" s="4" t="s">
        <v>0</v>
      </c>
      <c r="E25" s="4" t="s">
        <v>27</v>
      </c>
      <c r="F25" s="4" t="s">
        <v>28</v>
      </c>
      <c r="G25" s="8" t="s">
        <v>326</v>
      </c>
      <c r="H25" s="4" t="s">
        <v>1</v>
      </c>
      <c r="I25" s="4" t="s">
        <v>0</v>
      </c>
      <c r="J25" s="7" t="s">
        <v>428</v>
      </c>
      <c r="K25" s="7" t="s">
        <v>385</v>
      </c>
      <c r="L25" s="9" t="str">
        <f>+VLOOKUP(K25,'[1]BASE DE PROVEEDORES'!$A:$B,2,0)</f>
        <v>AGROQUIMICA INTERNACIONAL S.A DE C.V</v>
      </c>
      <c r="M25" s="10" t="s">
        <v>2</v>
      </c>
      <c r="N25" s="7" t="s">
        <v>2</v>
      </c>
      <c r="O25" s="7" t="s">
        <v>2</v>
      </c>
      <c r="P25" s="10">
        <v>114</v>
      </c>
      <c r="Q25" s="29" t="s">
        <v>2</v>
      </c>
      <c r="R25" s="32" t="s">
        <v>2</v>
      </c>
      <c r="S25" s="32" t="s">
        <v>2</v>
      </c>
      <c r="T25" s="29">
        <f t="shared" si="1"/>
        <v>14.82</v>
      </c>
      <c r="U25" s="29">
        <f t="shared" si="2"/>
        <v>128.82</v>
      </c>
      <c r="V25" s="4" t="s">
        <v>3</v>
      </c>
      <c r="X25" s="3">
        <f t="shared" si="0"/>
        <v>14.82</v>
      </c>
    </row>
    <row r="26" spans="1:24" x14ac:dyDescent="0.25">
      <c r="A26" s="7" t="s">
        <v>22</v>
      </c>
      <c r="C26" s="4" t="s">
        <v>39</v>
      </c>
      <c r="D26" s="4" t="s">
        <v>0</v>
      </c>
      <c r="E26" s="4" t="s">
        <v>27</v>
      </c>
      <c r="F26" s="4" t="s">
        <v>28</v>
      </c>
      <c r="G26" s="8" t="s">
        <v>429</v>
      </c>
      <c r="H26" s="4" t="s">
        <v>1</v>
      </c>
      <c r="I26" s="4" t="s">
        <v>0</v>
      </c>
      <c r="J26" s="7" t="s">
        <v>430</v>
      </c>
      <c r="K26" s="7" t="s">
        <v>385</v>
      </c>
      <c r="L26" s="9" t="str">
        <f>+VLOOKUP(K26,'[1]BASE DE PROVEEDORES'!$A:$B,2,0)</f>
        <v>AGROQUIMICA INTERNACIONAL S.A DE C.V</v>
      </c>
      <c r="M26" s="10" t="s">
        <v>2</v>
      </c>
      <c r="N26" s="7" t="s">
        <v>2</v>
      </c>
      <c r="O26" s="7" t="s">
        <v>2</v>
      </c>
      <c r="P26" s="10">
        <v>70.95</v>
      </c>
      <c r="Q26" s="29" t="s">
        <v>2</v>
      </c>
      <c r="R26" s="32" t="s">
        <v>2</v>
      </c>
      <c r="S26" s="32" t="s">
        <v>2</v>
      </c>
      <c r="T26" s="29">
        <f t="shared" si="1"/>
        <v>9.2235000000000014</v>
      </c>
      <c r="U26" s="29">
        <f t="shared" si="2"/>
        <v>80.173500000000004</v>
      </c>
      <c r="V26" s="4" t="s">
        <v>3</v>
      </c>
      <c r="X26" s="3">
        <f t="shared" si="0"/>
        <v>9.2200000000000006</v>
      </c>
    </row>
    <row r="27" spans="1:24" x14ac:dyDescent="0.25">
      <c r="A27" s="7" t="s">
        <v>22</v>
      </c>
      <c r="C27" s="4" t="s">
        <v>39</v>
      </c>
      <c r="D27" s="4" t="s">
        <v>0</v>
      </c>
      <c r="E27" s="4" t="s">
        <v>27</v>
      </c>
      <c r="F27" s="4" t="s">
        <v>28</v>
      </c>
      <c r="G27" s="8" t="s">
        <v>429</v>
      </c>
      <c r="H27" s="4" t="s">
        <v>1</v>
      </c>
      <c r="I27" s="4" t="s">
        <v>0</v>
      </c>
      <c r="J27" s="7" t="s">
        <v>431</v>
      </c>
      <c r="K27" s="7" t="s">
        <v>385</v>
      </c>
      <c r="L27" s="9" t="str">
        <f>+VLOOKUP(K27,'[1]BASE DE PROVEEDORES'!$A:$B,2,0)</f>
        <v>AGROQUIMICA INTERNACIONAL S.A DE C.V</v>
      </c>
      <c r="M27" s="10" t="s">
        <v>2</v>
      </c>
      <c r="N27" s="7" t="s">
        <v>2</v>
      </c>
      <c r="O27" s="7" t="s">
        <v>2</v>
      </c>
      <c r="P27" s="10">
        <v>98</v>
      </c>
      <c r="Q27" s="29" t="s">
        <v>2</v>
      </c>
      <c r="R27" s="32" t="s">
        <v>2</v>
      </c>
      <c r="S27" s="32" t="s">
        <v>2</v>
      </c>
      <c r="T27" s="29">
        <f t="shared" si="1"/>
        <v>12.74</v>
      </c>
      <c r="U27" s="29">
        <f t="shared" si="2"/>
        <v>110.74</v>
      </c>
      <c r="V27" s="4" t="s">
        <v>3</v>
      </c>
      <c r="X27" s="3">
        <f t="shared" si="0"/>
        <v>12.74</v>
      </c>
    </row>
    <row r="28" spans="1:24" x14ac:dyDescent="0.25">
      <c r="A28" s="7" t="s">
        <v>22</v>
      </c>
      <c r="C28" s="4" t="s">
        <v>41</v>
      </c>
      <c r="D28" s="4" t="s">
        <v>0</v>
      </c>
      <c r="E28" s="4" t="s">
        <v>27</v>
      </c>
      <c r="F28" s="4" t="s">
        <v>28</v>
      </c>
      <c r="G28" s="8" t="s">
        <v>328</v>
      </c>
      <c r="H28" s="4" t="s">
        <v>1</v>
      </c>
      <c r="I28" s="4" t="s">
        <v>0</v>
      </c>
      <c r="J28" s="7" t="s">
        <v>432</v>
      </c>
      <c r="K28" s="7" t="s">
        <v>433</v>
      </c>
      <c r="L28" s="9" t="str">
        <f>+VLOOKUP(K28,'[1]BASE DE PROVEEDORES'!$A:$B,2,0)</f>
        <v xml:space="preserve">CORINA MARGARITA MENDEZ DE SOSA </v>
      </c>
      <c r="M28" s="10" t="s">
        <v>434</v>
      </c>
      <c r="N28" s="7" t="s">
        <v>2</v>
      </c>
      <c r="O28" s="7" t="s">
        <v>2</v>
      </c>
      <c r="P28" s="10">
        <v>16.5</v>
      </c>
      <c r="Q28" s="29" t="s">
        <v>2</v>
      </c>
      <c r="R28" s="32" t="s">
        <v>2</v>
      </c>
      <c r="S28" s="32" t="s">
        <v>2</v>
      </c>
      <c r="T28" s="29">
        <f t="shared" si="1"/>
        <v>2.145</v>
      </c>
      <c r="U28" s="29">
        <f t="shared" si="2"/>
        <v>20.395</v>
      </c>
      <c r="V28" s="4" t="s">
        <v>3</v>
      </c>
      <c r="X28" s="3">
        <f t="shared" si="0"/>
        <v>2.15</v>
      </c>
    </row>
    <row r="29" spans="1:24" x14ac:dyDescent="0.25">
      <c r="A29" s="7" t="s">
        <v>22</v>
      </c>
      <c r="C29" s="4" t="s">
        <v>23</v>
      </c>
      <c r="D29" s="4" t="s">
        <v>40</v>
      </c>
      <c r="E29" s="4" t="s">
        <v>27</v>
      </c>
      <c r="F29" s="4" t="s">
        <v>28</v>
      </c>
      <c r="G29" s="8" t="s">
        <v>435</v>
      </c>
      <c r="H29" s="4" t="s">
        <v>1</v>
      </c>
      <c r="I29" s="4" t="s">
        <v>0</v>
      </c>
      <c r="J29" s="7" t="s">
        <v>436</v>
      </c>
      <c r="K29" s="7" t="s">
        <v>415</v>
      </c>
      <c r="L29" s="9" t="str">
        <f>+VLOOKUP(K29,'[1]BASE DE PROVEEDORES'!$A:$B,2,0)</f>
        <v>JOSE OMAR CARPIO ALARCON</v>
      </c>
      <c r="M29" s="10" t="s">
        <v>2</v>
      </c>
      <c r="N29" s="7" t="s">
        <v>2</v>
      </c>
      <c r="O29" s="7" t="s">
        <v>2</v>
      </c>
      <c r="P29" s="10">
        <v>330</v>
      </c>
      <c r="Q29" s="29" t="s">
        <v>2</v>
      </c>
      <c r="R29" s="32" t="s">
        <v>2</v>
      </c>
      <c r="S29" s="32" t="s">
        <v>2</v>
      </c>
      <c r="T29" s="29">
        <f t="shared" si="1"/>
        <v>42.9</v>
      </c>
      <c r="U29" s="29">
        <f t="shared" si="2"/>
        <v>372.9</v>
      </c>
      <c r="V29" s="4" t="s">
        <v>3</v>
      </c>
      <c r="X29" s="3">
        <f t="shared" si="0"/>
        <v>42.9</v>
      </c>
    </row>
    <row r="30" spans="1:24" x14ac:dyDescent="0.25">
      <c r="A30" s="7" t="s">
        <v>22</v>
      </c>
      <c r="C30" s="4" t="s">
        <v>32</v>
      </c>
      <c r="D30" s="4" t="s">
        <v>0</v>
      </c>
      <c r="E30" s="4" t="s">
        <v>27</v>
      </c>
      <c r="F30" s="4" t="s">
        <v>28</v>
      </c>
      <c r="G30" s="8" t="s">
        <v>437</v>
      </c>
      <c r="H30" s="4" t="s">
        <v>1</v>
      </c>
      <c r="I30" s="4" t="s">
        <v>0</v>
      </c>
      <c r="J30" s="7" t="s">
        <v>438</v>
      </c>
      <c r="K30" s="7" t="s">
        <v>397</v>
      </c>
      <c r="L30" s="9" t="str">
        <f>+VLOOKUP(K30,'[1]BASE DE PROVEEDORES'!$A:$B,2,0)</f>
        <v>AGROFERRETERIA SAN RAFAEL</v>
      </c>
      <c r="M30" s="10" t="s">
        <v>2</v>
      </c>
      <c r="N30" s="7" t="s">
        <v>2</v>
      </c>
      <c r="O30" s="7" t="s">
        <v>2</v>
      </c>
      <c r="P30" s="10">
        <v>4.5999999999999996</v>
      </c>
      <c r="Q30" s="29" t="s">
        <v>2</v>
      </c>
      <c r="R30" s="32" t="s">
        <v>2</v>
      </c>
      <c r="S30" s="32" t="s">
        <v>2</v>
      </c>
      <c r="T30" s="29">
        <f t="shared" si="1"/>
        <v>0.59799999999999998</v>
      </c>
      <c r="U30" s="29">
        <f t="shared" si="2"/>
        <v>5.1979999999999995</v>
      </c>
      <c r="V30" s="4" t="s">
        <v>3</v>
      </c>
      <c r="X30" s="3">
        <f t="shared" si="0"/>
        <v>0.6</v>
      </c>
    </row>
    <row r="31" spans="1:24" x14ac:dyDescent="0.25">
      <c r="A31" s="7" t="s">
        <v>22</v>
      </c>
      <c r="C31" s="4" t="s">
        <v>32</v>
      </c>
      <c r="D31" s="4" t="s">
        <v>0</v>
      </c>
      <c r="E31" s="4" t="s">
        <v>27</v>
      </c>
      <c r="F31" s="4" t="s">
        <v>28</v>
      </c>
      <c r="G31" s="8" t="s">
        <v>437</v>
      </c>
      <c r="H31" s="4" t="s">
        <v>1</v>
      </c>
      <c r="I31" s="4" t="s">
        <v>0</v>
      </c>
      <c r="J31" s="7" t="s">
        <v>439</v>
      </c>
      <c r="K31" s="7" t="s">
        <v>408</v>
      </c>
      <c r="L31" s="9" t="str">
        <f>+VLOOKUP(K31,'[1]BASE DE PROVEEDORES'!$A:$B,2,0)</f>
        <v>EL SURCO S.A DE C.V</v>
      </c>
      <c r="M31" s="10" t="s">
        <v>2</v>
      </c>
      <c r="N31" s="7" t="s">
        <v>2</v>
      </c>
      <c r="O31" s="7" t="s">
        <v>2</v>
      </c>
      <c r="P31" s="10">
        <v>160.63999999999999</v>
      </c>
      <c r="Q31" s="29" t="s">
        <v>2</v>
      </c>
      <c r="R31" s="32" t="s">
        <v>2</v>
      </c>
      <c r="S31" s="32" t="s">
        <v>2</v>
      </c>
      <c r="T31" s="29">
        <f t="shared" si="1"/>
        <v>20.883199999999999</v>
      </c>
      <c r="U31" s="29">
        <f t="shared" si="2"/>
        <v>181.52319999999997</v>
      </c>
      <c r="V31" s="4" t="s">
        <v>3</v>
      </c>
      <c r="X31" s="3">
        <f t="shared" si="0"/>
        <v>20.88</v>
      </c>
    </row>
    <row r="32" spans="1:24" x14ac:dyDescent="0.25">
      <c r="A32" s="7" t="s">
        <v>56</v>
      </c>
      <c r="B32" s="4" t="s">
        <v>440</v>
      </c>
      <c r="C32" s="5" t="str">
        <f t="shared" ref="C32:C78" si="3">+LEFT(B32,2)</f>
        <v>16</v>
      </c>
      <c r="D32" s="5" t="str">
        <f t="shared" ref="D32" si="4">+RIGHT(B32,2)</f>
        <v>03</v>
      </c>
      <c r="E32" s="4" t="s">
        <v>27</v>
      </c>
      <c r="F32" s="4" t="s">
        <v>28</v>
      </c>
      <c r="G32" s="8" t="str">
        <f t="shared" ref="G32" si="5">+C32&amp;F32&amp;D32&amp;F32&amp;E32</f>
        <v>16/03/2021</v>
      </c>
      <c r="H32" s="4" t="s">
        <v>1</v>
      </c>
      <c r="I32" s="4" t="s">
        <v>0</v>
      </c>
      <c r="J32" s="7" t="s">
        <v>441</v>
      </c>
      <c r="K32" s="7" t="s">
        <v>408</v>
      </c>
      <c r="L32" s="9" t="str">
        <f>+VLOOKUP(K32,'[1]BASE DE PROVEEDORES'!$A:$B,2,0)</f>
        <v>EL SURCO S.A DE C.V</v>
      </c>
      <c r="M32" s="10">
        <v>0</v>
      </c>
      <c r="N32" s="7" t="s">
        <v>2</v>
      </c>
      <c r="O32" s="7" t="s">
        <v>2</v>
      </c>
      <c r="P32" s="10">
        <v>27.93</v>
      </c>
      <c r="Q32" s="29" t="s">
        <v>2</v>
      </c>
      <c r="R32" s="32" t="s">
        <v>2</v>
      </c>
      <c r="S32" s="32" t="s">
        <v>2</v>
      </c>
      <c r="T32" s="29">
        <f t="shared" si="1"/>
        <v>3.6309</v>
      </c>
      <c r="U32" s="29">
        <f t="shared" si="2"/>
        <v>31.5609</v>
      </c>
      <c r="V32" s="4" t="s">
        <v>3</v>
      </c>
      <c r="X32" s="3">
        <f t="shared" si="0"/>
        <v>3.63</v>
      </c>
    </row>
    <row r="33" spans="1:24" x14ac:dyDescent="0.25">
      <c r="A33" s="7" t="s">
        <v>56</v>
      </c>
      <c r="B33" s="4" t="s">
        <v>442</v>
      </c>
      <c r="C33" s="5" t="str">
        <f t="shared" si="3"/>
        <v>17</v>
      </c>
      <c r="D33" s="5" t="str">
        <f t="shared" ref="D33:D78" si="6">+RIGHT(B33,2)</f>
        <v>03</v>
      </c>
      <c r="E33" s="4" t="s">
        <v>27</v>
      </c>
      <c r="F33" s="4" t="s">
        <v>28</v>
      </c>
      <c r="G33" s="8" t="str">
        <f t="shared" ref="G33:G78" si="7">+C33&amp;F33&amp;D33&amp;F33&amp;E33</f>
        <v>17/03/2021</v>
      </c>
      <c r="H33" s="4" t="s">
        <v>1</v>
      </c>
      <c r="I33" s="4" t="s">
        <v>0</v>
      </c>
      <c r="J33" s="7" t="s">
        <v>443</v>
      </c>
      <c r="K33" s="7" t="s">
        <v>408</v>
      </c>
      <c r="L33" s="9" t="str">
        <f>+VLOOKUP(K33,'[1]BASE DE PROVEEDORES'!$A:$B,2,0)</f>
        <v>EL SURCO S.A DE C.V</v>
      </c>
      <c r="M33" s="10">
        <v>0</v>
      </c>
      <c r="N33" s="7" t="s">
        <v>2</v>
      </c>
      <c r="O33" s="7" t="s">
        <v>2</v>
      </c>
      <c r="P33" s="10">
        <v>1084.81</v>
      </c>
      <c r="Q33" s="29" t="s">
        <v>2</v>
      </c>
      <c r="R33" s="32" t="s">
        <v>2</v>
      </c>
      <c r="S33" s="32" t="s">
        <v>2</v>
      </c>
      <c r="T33" s="29">
        <f t="shared" si="1"/>
        <v>141.02529999999999</v>
      </c>
      <c r="U33" s="29">
        <f t="shared" si="2"/>
        <v>1225.8353</v>
      </c>
      <c r="V33" s="4" t="s">
        <v>3</v>
      </c>
      <c r="X33" s="3">
        <f t="shared" si="0"/>
        <v>141.03</v>
      </c>
    </row>
    <row r="34" spans="1:24" x14ac:dyDescent="0.25">
      <c r="A34" s="7" t="s">
        <v>56</v>
      </c>
      <c r="B34" s="4" t="s">
        <v>258</v>
      </c>
      <c r="C34" s="5" t="str">
        <f t="shared" si="3"/>
        <v>31</v>
      </c>
      <c r="D34" s="5" t="str">
        <f t="shared" si="6"/>
        <v>03</v>
      </c>
      <c r="E34" s="4" t="s">
        <v>27</v>
      </c>
      <c r="F34" s="4" t="s">
        <v>28</v>
      </c>
      <c r="G34" s="8" t="str">
        <f t="shared" si="7"/>
        <v>31/03/2021</v>
      </c>
      <c r="H34" s="4" t="s">
        <v>1</v>
      </c>
      <c r="I34" s="4" t="s">
        <v>0</v>
      </c>
      <c r="J34" s="7" t="s">
        <v>444</v>
      </c>
      <c r="K34" s="7" t="s">
        <v>433</v>
      </c>
      <c r="L34" s="9" t="str">
        <f>+VLOOKUP(K34,'[1]BASE DE PROVEEDORES'!$A:$B,2,0)</f>
        <v xml:space="preserve">CORINA MARGARITA MENDEZ DE SOSA </v>
      </c>
      <c r="M34" s="10">
        <v>1.7199999999999998</v>
      </c>
      <c r="N34" s="7" t="s">
        <v>2</v>
      </c>
      <c r="O34" s="7" t="s">
        <v>2</v>
      </c>
      <c r="P34" s="10">
        <v>16.170000000000002</v>
      </c>
      <c r="Q34" s="29" t="s">
        <v>2</v>
      </c>
      <c r="R34" s="32" t="s">
        <v>2</v>
      </c>
      <c r="S34" s="32" t="s">
        <v>2</v>
      </c>
      <c r="T34" s="29">
        <f t="shared" si="1"/>
        <v>2.1021000000000001</v>
      </c>
      <c r="U34" s="29">
        <f t="shared" si="2"/>
        <v>19.992100000000001</v>
      </c>
      <c r="V34" s="4" t="s">
        <v>3</v>
      </c>
      <c r="X34" s="3">
        <f t="shared" ref="X34:X65" si="8">+ROUND(T34,2)</f>
        <v>2.1</v>
      </c>
    </row>
    <row r="35" spans="1:24" x14ac:dyDescent="0.25">
      <c r="A35" s="7" t="s">
        <v>56</v>
      </c>
      <c r="B35" s="4" t="s">
        <v>55</v>
      </c>
      <c r="C35" s="5" t="str">
        <f t="shared" si="3"/>
        <v>01</v>
      </c>
      <c r="D35" s="5" t="str">
        <f t="shared" si="6"/>
        <v>04</v>
      </c>
      <c r="E35" s="4" t="s">
        <v>27</v>
      </c>
      <c r="F35" s="4" t="s">
        <v>28</v>
      </c>
      <c r="G35" s="8" t="str">
        <f t="shared" si="7"/>
        <v>01/04/2021</v>
      </c>
      <c r="H35" s="4" t="s">
        <v>1</v>
      </c>
      <c r="I35" s="4" t="s">
        <v>0</v>
      </c>
      <c r="J35" s="7" t="s">
        <v>445</v>
      </c>
      <c r="K35" s="7" t="s">
        <v>433</v>
      </c>
      <c r="L35" s="9" t="str">
        <f>+VLOOKUP(K35,'[1]BASE DE PROVEEDORES'!$A:$B,2,0)</f>
        <v xml:space="preserve">CORINA MARGARITA MENDEZ DE SOSA </v>
      </c>
      <c r="M35" s="10">
        <v>1.6999999999999997</v>
      </c>
      <c r="N35" s="7" t="s">
        <v>2</v>
      </c>
      <c r="O35" s="7" t="s">
        <v>2</v>
      </c>
      <c r="P35" s="10">
        <v>16.190000000000001</v>
      </c>
      <c r="Q35" s="29" t="s">
        <v>2</v>
      </c>
      <c r="R35" s="32" t="s">
        <v>2</v>
      </c>
      <c r="S35" s="32" t="s">
        <v>2</v>
      </c>
      <c r="T35" s="29">
        <f t="shared" si="1"/>
        <v>2.1047000000000002</v>
      </c>
      <c r="U35" s="29">
        <f t="shared" si="2"/>
        <v>19.994700000000002</v>
      </c>
      <c r="V35" s="4" t="s">
        <v>3</v>
      </c>
      <c r="X35" s="3">
        <f t="shared" si="8"/>
        <v>2.1</v>
      </c>
    </row>
    <row r="36" spans="1:24" x14ac:dyDescent="0.25">
      <c r="A36" s="7" t="s">
        <v>56</v>
      </c>
      <c r="B36" s="4" t="s">
        <v>446</v>
      </c>
      <c r="C36" s="5" t="str">
        <f t="shared" si="3"/>
        <v>03</v>
      </c>
      <c r="D36" s="5" t="str">
        <f t="shared" si="6"/>
        <v>04</v>
      </c>
      <c r="E36" s="4" t="s">
        <v>27</v>
      </c>
      <c r="F36" s="4" t="s">
        <v>28</v>
      </c>
      <c r="G36" s="8" t="str">
        <f t="shared" si="7"/>
        <v>03/04/2021</v>
      </c>
      <c r="H36" s="4" t="s">
        <v>1</v>
      </c>
      <c r="I36" s="4" t="s">
        <v>0</v>
      </c>
      <c r="J36" s="7" t="s">
        <v>3</v>
      </c>
      <c r="K36" s="7" t="s">
        <v>415</v>
      </c>
      <c r="L36" s="9" t="str">
        <f>+VLOOKUP(K36,'[1]BASE DE PROVEEDORES'!$A:$B,2,0)</f>
        <v>JOSE OMAR CARPIO ALARCON</v>
      </c>
      <c r="M36" s="10">
        <v>0</v>
      </c>
      <c r="N36" s="7" t="s">
        <v>2</v>
      </c>
      <c r="O36" s="7" t="s">
        <v>2</v>
      </c>
      <c r="P36" s="10">
        <v>200</v>
      </c>
      <c r="Q36" s="29" t="s">
        <v>2</v>
      </c>
      <c r="R36" s="32" t="s">
        <v>2</v>
      </c>
      <c r="S36" s="32" t="s">
        <v>2</v>
      </c>
      <c r="T36" s="29">
        <f t="shared" si="1"/>
        <v>26</v>
      </c>
      <c r="U36" s="29">
        <f t="shared" si="2"/>
        <v>226</v>
      </c>
      <c r="V36" s="4" t="s">
        <v>3</v>
      </c>
      <c r="X36" s="3">
        <f t="shared" si="8"/>
        <v>26</v>
      </c>
    </row>
    <row r="37" spans="1:24" x14ac:dyDescent="0.25">
      <c r="A37" s="7" t="s">
        <v>56</v>
      </c>
      <c r="B37" s="4" t="s">
        <v>446</v>
      </c>
      <c r="C37" s="5" t="str">
        <f t="shared" si="3"/>
        <v>03</v>
      </c>
      <c r="D37" s="5" t="str">
        <f t="shared" si="6"/>
        <v>04</v>
      </c>
      <c r="E37" s="4" t="s">
        <v>27</v>
      </c>
      <c r="F37" s="4" t="s">
        <v>28</v>
      </c>
      <c r="G37" s="8" t="str">
        <f t="shared" si="7"/>
        <v>03/04/2021</v>
      </c>
      <c r="H37" s="4" t="s">
        <v>1</v>
      </c>
      <c r="I37" s="4" t="s">
        <v>0</v>
      </c>
      <c r="J37" s="7" t="s">
        <v>223</v>
      </c>
      <c r="K37" s="7" t="s">
        <v>415</v>
      </c>
      <c r="L37" s="9" t="str">
        <f>+VLOOKUP(K37,'[1]BASE DE PROVEEDORES'!$A:$B,2,0)</f>
        <v>JOSE OMAR CARPIO ALARCON</v>
      </c>
      <c r="M37" s="10">
        <v>0</v>
      </c>
      <c r="N37" s="7" t="s">
        <v>2</v>
      </c>
      <c r="O37" s="7" t="s">
        <v>2</v>
      </c>
      <c r="P37" s="10">
        <v>400</v>
      </c>
      <c r="Q37" s="29" t="s">
        <v>2</v>
      </c>
      <c r="R37" s="32" t="s">
        <v>2</v>
      </c>
      <c r="S37" s="32" t="s">
        <v>2</v>
      </c>
      <c r="T37" s="29">
        <f t="shared" si="1"/>
        <v>52</v>
      </c>
      <c r="U37" s="29">
        <f t="shared" si="2"/>
        <v>452</v>
      </c>
      <c r="V37" s="4" t="s">
        <v>3</v>
      </c>
      <c r="X37" s="3">
        <f t="shared" si="8"/>
        <v>52</v>
      </c>
    </row>
    <row r="38" spans="1:24" x14ac:dyDescent="0.25">
      <c r="A38" s="7" t="s">
        <v>56</v>
      </c>
      <c r="B38" s="4" t="s">
        <v>241</v>
      </c>
      <c r="C38" s="5" t="str">
        <f t="shared" si="3"/>
        <v>05</v>
      </c>
      <c r="D38" s="5" t="str">
        <f t="shared" si="6"/>
        <v>04</v>
      </c>
      <c r="E38" s="4" t="s">
        <v>27</v>
      </c>
      <c r="F38" s="4" t="s">
        <v>28</v>
      </c>
      <c r="G38" s="8" t="str">
        <f t="shared" si="7"/>
        <v>05/04/2021</v>
      </c>
      <c r="H38" s="4" t="s">
        <v>1</v>
      </c>
      <c r="I38" s="4" t="s">
        <v>0</v>
      </c>
      <c r="J38" s="7" t="s">
        <v>447</v>
      </c>
      <c r="K38" s="7" t="s">
        <v>408</v>
      </c>
      <c r="L38" s="9" t="str">
        <f>+VLOOKUP(K38,'[1]BASE DE PROVEEDORES'!$A:$B,2,0)</f>
        <v>EL SURCO S.A DE C.V</v>
      </c>
      <c r="M38" s="10">
        <v>0</v>
      </c>
      <c r="N38" s="7" t="s">
        <v>2</v>
      </c>
      <c r="O38" s="7" t="s">
        <v>2</v>
      </c>
      <c r="P38" s="10">
        <v>7.62</v>
      </c>
      <c r="Q38" s="29" t="s">
        <v>2</v>
      </c>
      <c r="R38" s="32" t="s">
        <v>2</v>
      </c>
      <c r="S38" s="32" t="s">
        <v>2</v>
      </c>
      <c r="T38" s="29">
        <f t="shared" si="1"/>
        <v>0.99060000000000004</v>
      </c>
      <c r="U38" s="29">
        <f t="shared" si="2"/>
        <v>8.6105999999999998</v>
      </c>
      <c r="V38" s="4" t="s">
        <v>3</v>
      </c>
      <c r="X38" s="3">
        <f t="shared" si="8"/>
        <v>0.99</v>
      </c>
    </row>
    <row r="39" spans="1:24" x14ac:dyDescent="0.25">
      <c r="A39" s="7" t="s">
        <v>56</v>
      </c>
      <c r="B39" s="4" t="s">
        <v>243</v>
      </c>
      <c r="C39" s="5" t="str">
        <f t="shared" si="3"/>
        <v>10</v>
      </c>
      <c r="D39" s="5" t="str">
        <f t="shared" si="6"/>
        <v>04</v>
      </c>
      <c r="E39" s="4" t="s">
        <v>27</v>
      </c>
      <c r="F39" s="4" t="s">
        <v>28</v>
      </c>
      <c r="G39" s="8" t="str">
        <f t="shared" si="7"/>
        <v>10/04/2021</v>
      </c>
      <c r="H39" s="4" t="s">
        <v>1</v>
      </c>
      <c r="I39" s="4" t="s">
        <v>0</v>
      </c>
      <c r="J39" s="7" t="s">
        <v>448</v>
      </c>
      <c r="K39" s="7" t="s">
        <v>385</v>
      </c>
      <c r="L39" s="9" t="str">
        <f>+VLOOKUP(K39,'[1]BASE DE PROVEEDORES'!$A:$B,2,0)</f>
        <v>AGROQUIMICA INTERNACIONAL S.A DE C.V</v>
      </c>
      <c r="M39" s="10">
        <v>0</v>
      </c>
      <c r="N39" s="7" t="s">
        <v>2</v>
      </c>
      <c r="O39" s="7" t="s">
        <v>2</v>
      </c>
      <c r="P39" s="10">
        <v>552</v>
      </c>
      <c r="Q39" s="29" t="s">
        <v>2</v>
      </c>
      <c r="R39" s="32" t="s">
        <v>2</v>
      </c>
      <c r="S39" s="32" t="s">
        <v>2</v>
      </c>
      <c r="T39" s="29">
        <f t="shared" si="1"/>
        <v>71.760000000000005</v>
      </c>
      <c r="U39" s="29">
        <f t="shared" si="2"/>
        <v>623.76</v>
      </c>
      <c r="V39" s="4" t="s">
        <v>3</v>
      </c>
      <c r="X39" s="3">
        <f t="shared" si="8"/>
        <v>71.760000000000005</v>
      </c>
    </row>
    <row r="40" spans="1:24" x14ac:dyDescent="0.25">
      <c r="A40" s="7" t="s">
        <v>56</v>
      </c>
      <c r="B40" s="4" t="s">
        <v>244</v>
      </c>
      <c r="C40" s="5" t="str">
        <f t="shared" si="3"/>
        <v>12</v>
      </c>
      <c r="D40" s="5" t="str">
        <f t="shared" si="6"/>
        <v>04</v>
      </c>
      <c r="E40" s="4" t="s">
        <v>27</v>
      </c>
      <c r="F40" s="4" t="s">
        <v>28</v>
      </c>
      <c r="G40" s="8" t="str">
        <f t="shared" si="7"/>
        <v>12/04/2021</v>
      </c>
      <c r="H40" s="4" t="s">
        <v>1</v>
      </c>
      <c r="I40" s="4" t="s">
        <v>0</v>
      </c>
      <c r="J40" s="7" t="s">
        <v>449</v>
      </c>
      <c r="K40" s="7" t="s">
        <v>433</v>
      </c>
      <c r="L40" s="9" t="str">
        <f>+VLOOKUP(K40,'[1]BASE DE PROVEEDORES'!$A:$B,2,0)</f>
        <v xml:space="preserve">CORINA MARGARITA MENDEZ DE SOSA </v>
      </c>
      <c r="M40" s="10">
        <v>1.71</v>
      </c>
      <c r="N40" s="7" t="s">
        <v>2</v>
      </c>
      <c r="O40" s="7" t="s">
        <v>2</v>
      </c>
      <c r="P40" s="10">
        <v>16.18</v>
      </c>
      <c r="Q40" s="29" t="s">
        <v>2</v>
      </c>
      <c r="R40" s="32" t="s">
        <v>2</v>
      </c>
      <c r="S40" s="32" t="s">
        <v>2</v>
      </c>
      <c r="T40" s="29">
        <f t="shared" si="1"/>
        <v>2.1034000000000002</v>
      </c>
      <c r="U40" s="29">
        <f t="shared" si="2"/>
        <v>19.993400000000001</v>
      </c>
      <c r="V40" s="4" t="s">
        <v>3</v>
      </c>
      <c r="X40" s="3">
        <f t="shared" si="8"/>
        <v>2.1</v>
      </c>
    </row>
    <row r="41" spans="1:24" x14ac:dyDescent="0.25">
      <c r="A41" s="7" t="s">
        <v>56</v>
      </c>
      <c r="B41" s="4" t="s">
        <v>246</v>
      </c>
      <c r="C41" s="5" t="str">
        <f t="shared" si="3"/>
        <v>14</v>
      </c>
      <c r="D41" s="5" t="str">
        <f t="shared" si="6"/>
        <v>04</v>
      </c>
      <c r="E41" s="4" t="s">
        <v>27</v>
      </c>
      <c r="F41" s="4" t="s">
        <v>28</v>
      </c>
      <c r="G41" s="8" t="str">
        <f t="shared" si="7"/>
        <v>14/04/2021</v>
      </c>
      <c r="H41" s="4" t="s">
        <v>1</v>
      </c>
      <c r="I41" s="4" t="s">
        <v>0</v>
      </c>
      <c r="J41" s="7" t="s">
        <v>451</v>
      </c>
      <c r="K41" s="7" t="s">
        <v>385</v>
      </c>
      <c r="L41" s="9" t="str">
        <f>+VLOOKUP(K41,'[1]BASE DE PROVEEDORES'!$A:$B,2,0)</f>
        <v>AGROQUIMICA INTERNACIONAL S.A DE C.V</v>
      </c>
      <c r="M41" s="10">
        <v>0</v>
      </c>
      <c r="N41" s="7" t="s">
        <v>2</v>
      </c>
      <c r="O41" s="7" t="s">
        <v>2</v>
      </c>
      <c r="P41" s="10">
        <v>120</v>
      </c>
      <c r="Q41" s="29" t="s">
        <v>2</v>
      </c>
      <c r="R41" s="32" t="s">
        <v>2</v>
      </c>
      <c r="S41" s="32" t="s">
        <v>2</v>
      </c>
      <c r="T41" s="29">
        <f t="shared" si="1"/>
        <v>15.600000000000001</v>
      </c>
      <c r="U41" s="29">
        <f t="shared" si="2"/>
        <v>135.6</v>
      </c>
      <c r="V41" s="4" t="s">
        <v>3</v>
      </c>
      <c r="X41" s="3">
        <f t="shared" si="8"/>
        <v>15.6</v>
      </c>
    </row>
    <row r="42" spans="1:24" x14ac:dyDescent="0.25">
      <c r="A42" s="7" t="s">
        <v>56</v>
      </c>
      <c r="B42" s="4" t="s">
        <v>247</v>
      </c>
      <c r="C42" s="5" t="str">
        <f t="shared" si="3"/>
        <v>15</v>
      </c>
      <c r="D42" s="5" t="str">
        <f t="shared" si="6"/>
        <v>04</v>
      </c>
      <c r="E42" s="4" t="s">
        <v>27</v>
      </c>
      <c r="F42" s="4" t="s">
        <v>28</v>
      </c>
      <c r="G42" s="8" t="str">
        <f t="shared" si="7"/>
        <v>15/04/2021</v>
      </c>
      <c r="H42" s="4" t="s">
        <v>1</v>
      </c>
      <c r="I42" s="4" t="s">
        <v>0</v>
      </c>
      <c r="J42" s="7" t="s">
        <v>452</v>
      </c>
      <c r="K42" s="7" t="s">
        <v>433</v>
      </c>
      <c r="L42" s="9" t="str">
        <f>+VLOOKUP(K42,'[1]BASE DE PROVEEDORES'!$A:$B,2,0)</f>
        <v xml:space="preserve">CORINA MARGARITA MENDEZ DE SOSA </v>
      </c>
      <c r="M42" s="10">
        <v>1.71</v>
      </c>
      <c r="N42" s="7" t="s">
        <v>2</v>
      </c>
      <c r="O42" s="7" t="s">
        <v>2</v>
      </c>
      <c r="P42" s="10">
        <v>16.18</v>
      </c>
      <c r="Q42" s="29" t="s">
        <v>2</v>
      </c>
      <c r="R42" s="32" t="s">
        <v>2</v>
      </c>
      <c r="S42" s="32" t="s">
        <v>2</v>
      </c>
      <c r="T42" s="29">
        <f t="shared" si="1"/>
        <v>2.1034000000000002</v>
      </c>
      <c r="U42" s="29">
        <f t="shared" si="2"/>
        <v>19.993400000000001</v>
      </c>
      <c r="V42" s="4" t="s">
        <v>3</v>
      </c>
      <c r="X42" s="3">
        <f t="shared" si="8"/>
        <v>2.1</v>
      </c>
    </row>
    <row r="43" spans="1:24" x14ac:dyDescent="0.25">
      <c r="A43" s="7" t="s">
        <v>265</v>
      </c>
      <c r="B43" s="4" t="s">
        <v>247</v>
      </c>
      <c r="C43" s="5" t="str">
        <f t="shared" si="3"/>
        <v>15</v>
      </c>
      <c r="D43" s="5" t="str">
        <f t="shared" si="6"/>
        <v>04</v>
      </c>
      <c r="E43" s="4" t="s">
        <v>27</v>
      </c>
      <c r="F43" s="4" t="s">
        <v>28</v>
      </c>
      <c r="G43" s="8" t="str">
        <f t="shared" si="7"/>
        <v>15/04/2021</v>
      </c>
      <c r="H43" s="4" t="s">
        <v>1</v>
      </c>
      <c r="I43" s="4" t="s">
        <v>0</v>
      </c>
      <c r="J43" s="7" t="s">
        <v>25</v>
      </c>
      <c r="K43" s="7" t="s">
        <v>413</v>
      </c>
      <c r="L43" s="9" t="str">
        <f>+VLOOKUP(K43,'[1]BASE DE PROVEEDORES'!$A:$B,2,0)</f>
        <v>ROBERTO HERNANDEZ MENJIVAR</v>
      </c>
      <c r="M43" s="10">
        <v>0</v>
      </c>
      <c r="N43" s="7" t="s">
        <v>2</v>
      </c>
      <c r="O43" s="7" t="s">
        <v>2</v>
      </c>
      <c r="P43" s="10">
        <v>442.48</v>
      </c>
      <c r="Q43" s="29" t="s">
        <v>2</v>
      </c>
      <c r="R43" s="32" t="s">
        <v>2</v>
      </c>
      <c r="S43" s="32" t="s">
        <v>2</v>
      </c>
      <c r="T43" s="29">
        <f t="shared" si="1"/>
        <v>57.522400000000005</v>
      </c>
      <c r="U43" s="29">
        <f t="shared" si="2"/>
        <v>500.00240000000002</v>
      </c>
      <c r="V43" s="4" t="s">
        <v>3</v>
      </c>
      <c r="X43" s="3">
        <f t="shared" si="8"/>
        <v>57.52</v>
      </c>
    </row>
    <row r="44" spans="1:24" x14ac:dyDescent="0.25">
      <c r="A44" s="7" t="s">
        <v>56</v>
      </c>
      <c r="B44" s="4" t="s">
        <v>247</v>
      </c>
      <c r="C44" s="5" t="str">
        <f t="shared" si="3"/>
        <v>15</v>
      </c>
      <c r="D44" s="5" t="str">
        <f t="shared" si="6"/>
        <v>04</v>
      </c>
      <c r="E44" s="4" t="s">
        <v>27</v>
      </c>
      <c r="F44" s="4" t="s">
        <v>28</v>
      </c>
      <c r="G44" s="8" t="str">
        <f t="shared" si="7"/>
        <v>15/04/2021</v>
      </c>
      <c r="H44" s="4" t="s">
        <v>1</v>
      </c>
      <c r="I44" s="4" t="s">
        <v>0</v>
      </c>
      <c r="J44" s="7" t="s">
        <v>453</v>
      </c>
      <c r="K44" s="7" t="s">
        <v>385</v>
      </c>
      <c r="L44" s="9" t="str">
        <f>+VLOOKUP(K44,'[1]BASE DE PROVEEDORES'!$A:$B,2,0)</f>
        <v>AGROQUIMICA INTERNACIONAL S.A DE C.V</v>
      </c>
      <c r="M44" s="10">
        <v>0</v>
      </c>
      <c r="N44" s="7" t="s">
        <v>2</v>
      </c>
      <c r="O44" s="7" t="s">
        <v>2</v>
      </c>
      <c r="P44" s="10">
        <v>294</v>
      </c>
      <c r="Q44" s="29" t="s">
        <v>2</v>
      </c>
      <c r="R44" s="32" t="s">
        <v>2</v>
      </c>
      <c r="S44" s="32" t="s">
        <v>2</v>
      </c>
      <c r="T44" s="29">
        <f t="shared" si="1"/>
        <v>38.22</v>
      </c>
      <c r="U44" s="29">
        <f t="shared" si="2"/>
        <v>332.22</v>
      </c>
      <c r="V44" s="4" t="s">
        <v>3</v>
      </c>
      <c r="X44" s="3">
        <f t="shared" si="8"/>
        <v>38.22</v>
      </c>
    </row>
    <row r="45" spans="1:24" x14ac:dyDescent="0.25">
      <c r="A45" s="7" t="s">
        <v>56</v>
      </c>
      <c r="B45" s="4" t="s">
        <v>249</v>
      </c>
      <c r="C45" s="5" t="str">
        <f t="shared" si="3"/>
        <v>20</v>
      </c>
      <c r="D45" s="5" t="str">
        <f t="shared" si="6"/>
        <v>04</v>
      </c>
      <c r="E45" s="4" t="s">
        <v>27</v>
      </c>
      <c r="F45" s="4" t="s">
        <v>28</v>
      </c>
      <c r="G45" s="8" t="str">
        <f t="shared" si="7"/>
        <v>20/04/2021</v>
      </c>
      <c r="H45" s="4" t="s">
        <v>1</v>
      </c>
      <c r="I45" s="4" t="s">
        <v>0</v>
      </c>
      <c r="J45" s="7" t="s">
        <v>455</v>
      </c>
      <c r="K45" s="7" t="s">
        <v>433</v>
      </c>
      <c r="L45" s="9" t="str">
        <f>+VLOOKUP(K45,'[1]BASE DE PROVEEDORES'!$A:$B,2,0)</f>
        <v xml:space="preserve">CORINA MARGARITA MENDEZ DE SOSA </v>
      </c>
      <c r="M45" s="10">
        <v>1.73</v>
      </c>
      <c r="N45" s="7" t="s">
        <v>2</v>
      </c>
      <c r="O45" s="7" t="s">
        <v>2</v>
      </c>
      <c r="P45" s="10">
        <v>16.170000000000002</v>
      </c>
      <c r="Q45" s="29" t="s">
        <v>2</v>
      </c>
      <c r="R45" s="32" t="s">
        <v>2</v>
      </c>
      <c r="S45" s="32" t="s">
        <v>2</v>
      </c>
      <c r="T45" s="29">
        <f t="shared" si="1"/>
        <v>2.1021000000000001</v>
      </c>
      <c r="U45" s="29">
        <f t="shared" si="2"/>
        <v>20.002100000000002</v>
      </c>
      <c r="V45" s="4" t="s">
        <v>3</v>
      </c>
      <c r="X45" s="3">
        <f t="shared" si="8"/>
        <v>2.1</v>
      </c>
    </row>
    <row r="46" spans="1:24" x14ac:dyDescent="0.25">
      <c r="A46" s="7" t="s">
        <v>56</v>
      </c>
      <c r="B46" s="4" t="s">
        <v>254</v>
      </c>
      <c r="C46" s="5" t="str">
        <f t="shared" si="3"/>
        <v>21</v>
      </c>
      <c r="D46" s="5" t="str">
        <f t="shared" si="6"/>
        <v>04</v>
      </c>
      <c r="E46" s="4" t="s">
        <v>27</v>
      </c>
      <c r="F46" s="4" t="s">
        <v>28</v>
      </c>
      <c r="G46" s="8" t="str">
        <f t="shared" si="7"/>
        <v>21/04/2021</v>
      </c>
      <c r="H46" s="4" t="s">
        <v>1</v>
      </c>
      <c r="I46" s="4" t="s">
        <v>0</v>
      </c>
      <c r="J46" s="7" t="s">
        <v>457</v>
      </c>
      <c r="K46" s="7" t="s">
        <v>408</v>
      </c>
      <c r="L46" s="9" t="str">
        <f>+VLOOKUP(K46,'[1]BASE DE PROVEEDORES'!$A:$B,2,0)</f>
        <v>EL SURCO S.A DE C.V</v>
      </c>
      <c r="M46" s="10">
        <v>0</v>
      </c>
      <c r="N46" s="7" t="s">
        <v>2</v>
      </c>
      <c r="O46" s="7" t="s">
        <v>2</v>
      </c>
      <c r="P46" s="10">
        <v>47.46</v>
      </c>
      <c r="Q46" s="29" t="s">
        <v>2</v>
      </c>
      <c r="R46" s="32" t="s">
        <v>2</v>
      </c>
      <c r="S46" s="32" t="s">
        <v>2</v>
      </c>
      <c r="T46" s="29">
        <f t="shared" si="1"/>
        <v>6.1698000000000004</v>
      </c>
      <c r="U46" s="29">
        <f t="shared" si="2"/>
        <v>53.629800000000003</v>
      </c>
      <c r="V46" s="4" t="s">
        <v>3</v>
      </c>
      <c r="X46" s="3">
        <f t="shared" si="8"/>
        <v>6.17</v>
      </c>
    </row>
    <row r="47" spans="1:24" x14ac:dyDescent="0.25">
      <c r="A47" s="7" t="s">
        <v>56</v>
      </c>
      <c r="B47" s="4" t="s">
        <v>250</v>
      </c>
      <c r="C47" s="5" t="str">
        <f t="shared" si="3"/>
        <v>22</v>
      </c>
      <c r="D47" s="5" t="str">
        <f t="shared" si="6"/>
        <v>04</v>
      </c>
      <c r="E47" s="4" t="s">
        <v>27</v>
      </c>
      <c r="F47" s="4" t="s">
        <v>28</v>
      </c>
      <c r="G47" s="8" t="str">
        <f t="shared" si="7"/>
        <v>22/04/2021</v>
      </c>
      <c r="H47" s="4" t="s">
        <v>1</v>
      </c>
      <c r="I47" s="4" t="s">
        <v>0</v>
      </c>
      <c r="J47" s="7" t="s">
        <v>458</v>
      </c>
      <c r="K47" s="7" t="s">
        <v>408</v>
      </c>
      <c r="L47" s="9" t="str">
        <f>+VLOOKUP(K47,'[1]BASE DE PROVEEDORES'!$A:$B,2,0)</f>
        <v>EL SURCO S.A DE C.V</v>
      </c>
      <c r="M47" s="10">
        <v>0</v>
      </c>
      <c r="N47" s="7" t="s">
        <v>2</v>
      </c>
      <c r="O47" s="7" t="s">
        <v>2</v>
      </c>
      <c r="P47" s="10">
        <v>228</v>
      </c>
      <c r="Q47" s="29" t="s">
        <v>2</v>
      </c>
      <c r="R47" s="32" t="s">
        <v>2</v>
      </c>
      <c r="S47" s="32" t="s">
        <v>2</v>
      </c>
      <c r="T47" s="29">
        <f t="shared" si="1"/>
        <v>29.64</v>
      </c>
      <c r="U47" s="29">
        <f t="shared" si="2"/>
        <v>257.64</v>
      </c>
      <c r="V47" s="4" t="s">
        <v>3</v>
      </c>
      <c r="X47" s="3">
        <f t="shared" si="8"/>
        <v>29.64</v>
      </c>
    </row>
    <row r="48" spans="1:24" x14ac:dyDescent="0.25">
      <c r="A48" s="7" t="s">
        <v>265</v>
      </c>
      <c r="B48" s="4" t="s">
        <v>250</v>
      </c>
      <c r="C48" s="5" t="str">
        <f t="shared" si="3"/>
        <v>22</v>
      </c>
      <c r="D48" s="5" t="str">
        <f t="shared" si="6"/>
        <v>04</v>
      </c>
      <c r="E48" s="4" t="s">
        <v>27</v>
      </c>
      <c r="F48" s="4" t="s">
        <v>28</v>
      </c>
      <c r="G48" s="8" t="str">
        <f t="shared" si="7"/>
        <v>22/04/2021</v>
      </c>
      <c r="H48" s="4" t="s">
        <v>1</v>
      </c>
      <c r="I48" s="4" t="s">
        <v>0</v>
      </c>
      <c r="J48" s="7" t="s">
        <v>459</v>
      </c>
      <c r="K48" s="7" t="s">
        <v>394</v>
      </c>
      <c r="L48" s="9" t="str">
        <f>+VLOOKUP(K48,'[1]BASE DE PROVEEDORES'!$A:$B,2,0)</f>
        <v>TECNICA UNIVERSAL SALVADOREÑA S.A DE C.V</v>
      </c>
      <c r="M48" s="10">
        <v>0</v>
      </c>
      <c r="N48" s="7" t="s">
        <v>2</v>
      </c>
      <c r="O48" s="7" t="s">
        <v>2</v>
      </c>
      <c r="P48" s="10">
        <v>524.4</v>
      </c>
      <c r="Q48" s="29" t="s">
        <v>2</v>
      </c>
      <c r="R48" s="32" t="s">
        <v>2</v>
      </c>
      <c r="S48" s="32" t="s">
        <v>2</v>
      </c>
      <c r="T48" s="29">
        <f t="shared" si="1"/>
        <v>68.171999999999997</v>
      </c>
      <c r="U48" s="29">
        <f t="shared" si="2"/>
        <v>592.572</v>
      </c>
      <c r="V48" s="4" t="s">
        <v>3</v>
      </c>
      <c r="X48" s="3">
        <f t="shared" si="8"/>
        <v>68.17</v>
      </c>
    </row>
    <row r="49" spans="1:24" x14ac:dyDescent="0.25">
      <c r="A49" s="7" t="s">
        <v>56</v>
      </c>
      <c r="B49" s="4" t="s">
        <v>248</v>
      </c>
      <c r="C49" s="5" t="str">
        <f t="shared" si="3"/>
        <v>24</v>
      </c>
      <c r="D49" s="5" t="str">
        <f t="shared" si="6"/>
        <v>04</v>
      </c>
      <c r="E49" s="4" t="s">
        <v>27</v>
      </c>
      <c r="F49" s="4" t="s">
        <v>28</v>
      </c>
      <c r="G49" s="8" t="str">
        <f t="shared" si="7"/>
        <v>24/04/2021</v>
      </c>
      <c r="H49" s="4" t="s">
        <v>1</v>
      </c>
      <c r="I49" s="4" t="s">
        <v>0</v>
      </c>
      <c r="J49" s="7" t="s">
        <v>460</v>
      </c>
      <c r="K49" s="7" t="s">
        <v>408</v>
      </c>
      <c r="L49" s="9" t="str">
        <f>+VLOOKUP(K49,'[1]BASE DE PROVEEDORES'!$A:$B,2,0)</f>
        <v>EL SURCO S.A DE C.V</v>
      </c>
      <c r="M49" s="10">
        <v>0</v>
      </c>
      <c r="N49" s="7" t="s">
        <v>2</v>
      </c>
      <c r="O49" s="7" t="s">
        <v>2</v>
      </c>
      <c r="P49" s="10">
        <v>372.2</v>
      </c>
      <c r="Q49" s="29" t="s">
        <v>2</v>
      </c>
      <c r="R49" s="32" t="s">
        <v>2</v>
      </c>
      <c r="S49" s="32" t="s">
        <v>2</v>
      </c>
      <c r="T49" s="29">
        <f t="shared" si="1"/>
        <v>48.386000000000003</v>
      </c>
      <c r="U49" s="29">
        <f t="shared" si="2"/>
        <v>420.58600000000001</v>
      </c>
      <c r="V49" s="4" t="s">
        <v>3</v>
      </c>
      <c r="X49" s="3">
        <f t="shared" si="8"/>
        <v>48.39</v>
      </c>
    </row>
    <row r="50" spans="1:24" x14ac:dyDescent="0.25">
      <c r="A50" s="7" t="s">
        <v>56</v>
      </c>
      <c r="B50" s="4" t="s">
        <v>256</v>
      </c>
      <c r="C50" s="5" t="str">
        <f t="shared" si="3"/>
        <v>26</v>
      </c>
      <c r="D50" s="5" t="str">
        <f t="shared" si="6"/>
        <v>04</v>
      </c>
      <c r="E50" s="4" t="s">
        <v>27</v>
      </c>
      <c r="F50" s="4" t="s">
        <v>28</v>
      </c>
      <c r="G50" s="8" t="str">
        <f t="shared" si="7"/>
        <v>26/04/2021</v>
      </c>
      <c r="H50" s="4" t="s">
        <v>1</v>
      </c>
      <c r="I50" s="4" t="s">
        <v>0</v>
      </c>
      <c r="J50" s="7" t="s">
        <v>461</v>
      </c>
      <c r="K50" s="7" t="s">
        <v>433</v>
      </c>
      <c r="L50" s="9" t="str">
        <f>+VLOOKUP(K50,'[1]BASE DE PROVEEDORES'!$A:$B,2,0)</f>
        <v xml:space="preserve">CORINA MARGARITA MENDEZ DE SOSA </v>
      </c>
      <c r="M50" s="10">
        <v>1.73</v>
      </c>
      <c r="N50" s="7" t="s">
        <v>2</v>
      </c>
      <c r="O50" s="7" t="s">
        <v>2</v>
      </c>
      <c r="P50" s="10">
        <v>16.170000000000002</v>
      </c>
      <c r="Q50" s="29" t="s">
        <v>2</v>
      </c>
      <c r="R50" s="32" t="s">
        <v>2</v>
      </c>
      <c r="S50" s="32" t="s">
        <v>2</v>
      </c>
      <c r="T50" s="29">
        <f t="shared" si="1"/>
        <v>2.1021000000000001</v>
      </c>
      <c r="U50" s="29">
        <f t="shared" si="2"/>
        <v>20.002100000000002</v>
      </c>
      <c r="V50" s="4" t="s">
        <v>3</v>
      </c>
      <c r="X50" s="3">
        <f t="shared" si="8"/>
        <v>2.1</v>
      </c>
    </row>
    <row r="51" spans="1:24" x14ac:dyDescent="0.25">
      <c r="A51" s="7" t="s">
        <v>56</v>
      </c>
      <c r="B51" s="4" t="s">
        <v>251</v>
      </c>
      <c r="C51" s="5" t="str">
        <f t="shared" si="3"/>
        <v>27</v>
      </c>
      <c r="D51" s="5" t="str">
        <f t="shared" si="6"/>
        <v>04</v>
      </c>
      <c r="E51" s="4" t="s">
        <v>27</v>
      </c>
      <c r="F51" s="4" t="s">
        <v>28</v>
      </c>
      <c r="G51" s="8" t="str">
        <f t="shared" si="7"/>
        <v>27/04/2021</v>
      </c>
      <c r="H51" s="4" t="s">
        <v>1</v>
      </c>
      <c r="I51" s="4" t="s">
        <v>0</v>
      </c>
      <c r="J51" s="7" t="s">
        <v>462</v>
      </c>
      <c r="K51" s="7" t="s">
        <v>385</v>
      </c>
      <c r="L51" s="9" t="str">
        <f>+VLOOKUP(K51,'[1]BASE DE PROVEEDORES'!$A:$B,2,0)</f>
        <v>AGROQUIMICA INTERNACIONAL S.A DE C.V</v>
      </c>
      <c r="M51" s="10">
        <v>0</v>
      </c>
      <c r="N51" s="7" t="s">
        <v>2</v>
      </c>
      <c r="O51" s="7" t="s">
        <v>2</v>
      </c>
      <c r="P51" s="10">
        <v>10.5</v>
      </c>
      <c r="Q51" s="29" t="s">
        <v>2</v>
      </c>
      <c r="R51" s="32" t="s">
        <v>2</v>
      </c>
      <c r="S51" s="32" t="s">
        <v>2</v>
      </c>
      <c r="T51" s="29">
        <f t="shared" si="1"/>
        <v>1.365</v>
      </c>
      <c r="U51" s="29">
        <f t="shared" si="2"/>
        <v>11.865</v>
      </c>
      <c r="V51" s="4" t="s">
        <v>3</v>
      </c>
      <c r="X51" s="3">
        <f t="shared" si="8"/>
        <v>1.37</v>
      </c>
    </row>
    <row r="52" spans="1:24" x14ac:dyDescent="0.25">
      <c r="A52" s="7" t="s">
        <v>265</v>
      </c>
      <c r="B52" s="4" t="s">
        <v>252</v>
      </c>
      <c r="C52" s="5" t="str">
        <f t="shared" si="3"/>
        <v>29</v>
      </c>
      <c r="D52" s="5" t="str">
        <f t="shared" si="6"/>
        <v>04</v>
      </c>
      <c r="E52" s="4" t="s">
        <v>27</v>
      </c>
      <c r="F52" s="4" t="s">
        <v>28</v>
      </c>
      <c r="G52" s="8" t="str">
        <f t="shared" si="7"/>
        <v>29/04/2021</v>
      </c>
      <c r="H52" s="4" t="s">
        <v>1</v>
      </c>
      <c r="I52" s="4" t="s">
        <v>0</v>
      </c>
      <c r="J52" s="7" t="s">
        <v>463</v>
      </c>
      <c r="K52" s="7" t="s">
        <v>385</v>
      </c>
      <c r="L52" s="9" t="str">
        <f>+VLOOKUP(K52,'[1]BASE DE PROVEEDORES'!$A:$B,2,0)</f>
        <v>AGROQUIMICA INTERNACIONAL S.A DE C.V</v>
      </c>
      <c r="M52" s="10">
        <v>0</v>
      </c>
      <c r="N52" s="7" t="s">
        <v>2</v>
      </c>
      <c r="O52" s="7" t="s">
        <v>2</v>
      </c>
      <c r="P52" s="10">
        <v>1047.2</v>
      </c>
      <c r="Q52" s="29" t="s">
        <v>2</v>
      </c>
      <c r="R52" s="32" t="s">
        <v>2</v>
      </c>
      <c r="S52" s="32" t="s">
        <v>2</v>
      </c>
      <c r="T52" s="29">
        <f t="shared" si="1"/>
        <v>136.13600000000002</v>
      </c>
      <c r="U52" s="29">
        <f t="shared" si="2"/>
        <v>1183.336</v>
      </c>
      <c r="V52" s="4" t="s">
        <v>3</v>
      </c>
      <c r="X52" s="3">
        <f t="shared" si="8"/>
        <v>136.13999999999999</v>
      </c>
    </row>
    <row r="53" spans="1:24" x14ac:dyDescent="0.25">
      <c r="A53" s="7" t="s">
        <v>56</v>
      </c>
      <c r="B53" s="4" t="s">
        <v>251</v>
      </c>
      <c r="C53" s="5" t="str">
        <f t="shared" si="3"/>
        <v>27</v>
      </c>
      <c r="D53" s="5" t="str">
        <f t="shared" si="6"/>
        <v>04</v>
      </c>
      <c r="E53" s="4" t="s">
        <v>27</v>
      </c>
      <c r="F53" s="4" t="s">
        <v>28</v>
      </c>
      <c r="G53" s="8" t="str">
        <f t="shared" si="7"/>
        <v>27/04/2021</v>
      </c>
      <c r="H53" s="4" t="s">
        <v>1</v>
      </c>
      <c r="I53" s="4" t="s">
        <v>0</v>
      </c>
      <c r="J53" s="7" t="s">
        <v>464</v>
      </c>
      <c r="K53" s="7" t="s">
        <v>385</v>
      </c>
      <c r="L53" s="9" t="str">
        <f>+VLOOKUP(K53,'[1]BASE DE PROVEEDORES'!$A:$B,2,0)</f>
        <v>AGROQUIMICA INTERNACIONAL S.A DE C.V</v>
      </c>
      <c r="M53" s="10">
        <v>0</v>
      </c>
      <c r="N53" s="7" t="s">
        <v>2</v>
      </c>
      <c r="O53" s="7" t="s">
        <v>2</v>
      </c>
      <c r="P53" s="10">
        <v>10.5</v>
      </c>
      <c r="Q53" s="29" t="s">
        <v>2</v>
      </c>
      <c r="R53" s="32" t="s">
        <v>2</v>
      </c>
      <c r="S53" s="32" t="s">
        <v>2</v>
      </c>
      <c r="T53" s="29">
        <f t="shared" si="1"/>
        <v>1.365</v>
      </c>
      <c r="U53" s="29">
        <f t="shared" si="2"/>
        <v>11.865</v>
      </c>
      <c r="V53" s="4" t="s">
        <v>3</v>
      </c>
      <c r="X53" s="3">
        <f t="shared" si="8"/>
        <v>1.37</v>
      </c>
    </row>
    <row r="54" spans="1:24" x14ac:dyDescent="0.25">
      <c r="A54" s="7" t="s">
        <v>265</v>
      </c>
      <c r="B54" s="4" t="s">
        <v>275</v>
      </c>
      <c r="C54" s="5" t="str">
        <f t="shared" si="3"/>
        <v>04</v>
      </c>
      <c r="D54" s="5" t="str">
        <f t="shared" si="6"/>
        <v>05</v>
      </c>
      <c r="E54" s="4" t="s">
        <v>27</v>
      </c>
      <c r="F54" s="4" t="s">
        <v>28</v>
      </c>
      <c r="G54" s="8" t="str">
        <f t="shared" si="7"/>
        <v>04/05/2021</v>
      </c>
      <c r="H54" s="4" t="s">
        <v>1</v>
      </c>
      <c r="I54" s="4" t="s">
        <v>0</v>
      </c>
      <c r="J54" s="7" t="s">
        <v>465</v>
      </c>
      <c r="K54" s="7" t="s">
        <v>419</v>
      </c>
      <c r="L54" s="9" t="str">
        <f>+VLOOKUP(K54,'[1]BASE DE PROVEEDORES'!$A:$B,2,0)</f>
        <v>CALDEGA S.A DE C.V.</v>
      </c>
      <c r="M54" s="10">
        <v>0</v>
      </c>
      <c r="N54" s="7" t="s">
        <v>2</v>
      </c>
      <c r="O54" s="7" t="s">
        <v>2</v>
      </c>
      <c r="P54" s="10">
        <v>35.18</v>
      </c>
      <c r="Q54" s="29" t="s">
        <v>2</v>
      </c>
      <c r="R54" s="32" t="s">
        <v>2</v>
      </c>
      <c r="S54" s="32" t="s">
        <v>2</v>
      </c>
      <c r="T54" s="29">
        <f t="shared" si="1"/>
        <v>4.5734000000000004</v>
      </c>
      <c r="U54" s="29">
        <f t="shared" si="2"/>
        <v>39.753399999999999</v>
      </c>
      <c r="V54" s="4" t="s">
        <v>3</v>
      </c>
      <c r="X54" s="3">
        <f t="shared" si="8"/>
        <v>4.57</v>
      </c>
    </row>
    <row r="55" spans="1:24" x14ac:dyDescent="0.25">
      <c r="A55" s="7" t="s">
        <v>265</v>
      </c>
      <c r="B55" s="4" t="s">
        <v>267</v>
      </c>
      <c r="C55" s="5" t="str">
        <f t="shared" si="3"/>
        <v>06</v>
      </c>
      <c r="D55" s="5" t="str">
        <f t="shared" si="6"/>
        <v>05</v>
      </c>
      <c r="E55" s="4" t="s">
        <v>27</v>
      </c>
      <c r="F55" s="4" t="s">
        <v>28</v>
      </c>
      <c r="G55" s="8" t="str">
        <f t="shared" si="7"/>
        <v>06/05/2021</v>
      </c>
      <c r="H55" s="4" t="s">
        <v>1</v>
      </c>
      <c r="I55" s="4" t="s">
        <v>0</v>
      </c>
      <c r="J55" s="7" t="s">
        <v>466</v>
      </c>
      <c r="K55" s="7" t="s">
        <v>419</v>
      </c>
      <c r="L55" s="9" t="str">
        <f>+VLOOKUP(K55,'[1]BASE DE PROVEEDORES'!$A:$B,2,0)</f>
        <v>CALDEGA S.A DE C.V.</v>
      </c>
      <c r="M55" s="10">
        <v>0</v>
      </c>
      <c r="N55" s="7" t="s">
        <v>2</v>
      </c>
      <c r="O55" s="7" t="s">
        <v>2</v>
      </c>
      <c r="P55" s="10">
        <v>104.43</v>
      </c>
      <c r="Q55" s="29" t="s">
        <v>2</v>
      </c>
      <c r="R55" s="32" t="s">
        <v>2</v>
      </c>
      <c r="S55" s="32" t="s">
        <v>2</v>
      </c>
      <c r="T55" s="29">
        <f t="shared" si="1"/>
        <v>13.575900000000001</v>
      </c>
      <c r="U55" s="29">
        <f t="shared" si="2"/>
        <v>118.00590000000001</v>
      </c>
      <c r="V55" s="4" t="s">
        <v>3</v>
      </c>
      <c r="X55" s="3">
        <f t="shared" si="8"/>
        <v>13.58</v>
      </c>
    </row>
    <row r="56" spans="1:24" x14ac:dyDescent="0.25">
      <c r="A56" s="7" t="s">
        <v>265</v>
      </c>
      <c r="B56" s="4" t="s">
        <v>276</v>
      </c>
      <c r="C56" s="5" t="str">
        <f t="shared" si="3"/>
        <v>09</v>
      </c>
      <c r="D56" s="5" t="str">
        <f t="shared" si="6"/>
        <v>05</v>
      </c>
      <c r="E56" s="4" t="s">
        <v>27</v>
      </c>
      <c r="F56" s="4" t="s">
        <v>28</v>
      </c>
      <c r="G56" s="8" t="str">
        <f t="shared" si="7"/>
        <v>09/05/2021</v>
      </c>
      <c r="H56" s="4" t="s">
        <v>1</v>
      </c>
      <c r="I56" s="4" t="s">
        <v>0</v>
      </c>
      <c r="J56" s="7" t="s">
        <v>467</v>
      </c>
      <c r="K56" s="7" t="s">
        <v>408</v>
      </c>
      <c r="L56" s="9" t="str">
        <f>+VLOOKUP(K56,'[1]BASE DE PROVEEDORES'!$A:$B,2,0)</f>
        <v>EL SURCO S.A DE C.V</v>
      </c>
      <c r="M56" s="10">
        <v>0</v>
      </c>
      <c r="N56" s="7" t="s">
        <v>2</v>
      </c>
      <c r="O56" s="7" t="s">
        <v>2</v>
      </c>
      <c r="P56" s="10">
        <v>825</v>
      </c>
      <c r="Q56" s="29" t="s">
        <v>2</v>
      </c>
      <c r="R56" s="32" t="s">
        <v>2</v>
      </c>
      <c r="S56" s="32" t="s">
        <v>2</v>
      </c>
      <c r="T56" s="29">
        <f t="shared" si="1"/>
        <v>107.25</v>
      </c>
      <c r="U56" s="29">
        <f t="shared" si="2"/>
        <v>932.25</v>
      </c>
      <c r="V56" s="4" t="s">
        <v>3</v>
      </c>
      <c r="X56" s="3">
        <f t="shared" si="8"/>
        <v>107.25</v>
      </c>
    </row>
    <row r="57" spans="1:24" x14ac:dyDescent="0.25">
      <c r="A57" s="7" t="s">
        <v>265</v>
      </c>
      <c r="B57" s="4" t="s">
        <v>277</v>
      </c>
      <c r="C57" s="5" t="str">
        <f t="shared" si="3"/>
        <v>10</v>
      </c>
      <c r="D57" s="5" t="str">
        <f t="shared" si="6"/>
        <v>05</v>
      </c>
      <c r="E57" s="4" t="s">
        <v>27</v>
      </c>
      <c r="F57" s="4" t="s">
        <v>28</v>
      </c>
      <c r="G57" s="8" t="str">
        <f t="shared" si="7"/>
        <v>10/05/2021</v>
      </c>
      <c r="H57" s="4" t="s">
        <v>1</v>
      </c>
      <c r="I57" s="4" t="s">
        <v>0</v>
      </c>
      <c r="J57" s="7" t="s">
        <v>468</v>
      </c>
      <c r="K57" s="7" t="s">
        <v>433</v>
      </c>
      <c r="L57" s="9" t="str">
        <f>+VLOOKUP(K57,'[1]BASE DE PROVEEDORES'!$A:$B,2,0)</f>
        <v xml:space="preserve">CORINA MARGARITA MENDEZ DE SOSA </v>
      </c>
      <c r="M57" s="10">
        <v>1.71</v>
      </c>
      <c r="N57" s="7" t="s">
        <v>2</v>
      </c>
      <c r="O57" s="7" t="s">
        <v>2</v>
      </c>
      <c r="P57" s="10">
        <v>16.18</v>
      </c>
      <c r="Q57" s="29" t="s">
        <v>2</v>
      </c>
      <c r="R57" s="32" t="s">
        <v>2</v>
      </c>
      <c r="S57" s="32" t="s">
        <v>2</v>
      </c>
      <c r="T57" s="29">
        <f t="shared" si="1"/>
        <v>2.1034000000000002</v>
      </c>
      <c r="U57" s="29">
        <f t="shared" si="2"/>
        <v>19.993400000000001</v>
      </c>
      <c r="V57" s="4" t="s">
        <v>3</v>
      </c>
      <c r="X57" s="3">
        <f t="shared" si="8"/>
        <v>2.1</v>
      </c>
    </row>
    <row r="58" spans="1:24" x14ac:dyDescent="0.25">
      <c r="A58" s="7" t="s">
        <v>265</v>
      </c>
      <c r="B58" s="4" t="s">
        <v>277</v>
      </c>
      <c r="C58" s="5" t="str">
        <f t="shared" si="3"/>
        <v>10</v>
      </c>
      <c r="D58" s="5" t="str">
        <f t="shared" si="6"/>
        <v>05</v>
      </c>
      <c r="E58" s="4" t="s">
        <v>27</v>
      </c>
      <c r="F58" s="4" t="s">
        <v>28</v>
      </c>
      <c r="G58" s="8" t="str">
        <f t="shared" si="7"/>
        <v>10/05/2021</v>
      </c>
      <c r="H58" s="4" t="s">
        <v>1</v>
      </c>
      <c r="I58" s="4" t="s">
        <v>0</v>
      </c>
      <c r="J58" s="7" t="s">
        <v>469</v>
      </c>
      <c r="K58" s="7" t="s">
        <v>408</v>
      </c>
      <c r="L58" s="9" t="str">
        <f>+VLOOKUP(K58,'[1]BASE DE PROVEEDORES'!$A:$B,2,0)</f>
        <v>EL SURCO S.A DE C.V</v>
      </c>
      <c r="M58" s="10">
        <v>0</v>
      </c>
      <c r="N58" s="7" t="s">
        <v>2</v>
      </c>
      <c r="O58" s="7" t="s">
        <v>2</v>
      </c>
      <c r="P58" s="10">
        <v>436.68</v>
      </c>
      <c r="Q58" s="29" t="s">
        <v>2</v>
      </c>
      <c r="R58" s="32" t="s">
        <v>2</v>
      </c>
      <c r="S58" s="32" t="s">
        <v>2</v>
      </c>
      <c r="T58" s="29">
        <f t="shared" si="1"/>
        <v>56.7684</v>
      </c>
      <c r="U58" s="29">
        <f t="shared" si="2"/>
        <v>493.44839999999999</v>
      </c>
      <c r="V58" s="4" t="s">
        <v>3</v>
      </c>
      <c r="X58" s="3">
        <f t="shared" si="8"/>
        <v>56.77</v>
      </c>
    </row>
    <row r="59" spans="1:24" x14ac:dyDescent="0.25">
      <c r="A59" s="7" t="s">
        <v>265</v>
      </c>
      <c r="B59" s="4" t="s">
        <v>268</v>
      </c>
      <c r="C59" s="5" t="str">
        <f t="shared" si="3"/>
        <v>11</v>
      </c>
      <c r="D59" s="5" t="str">
        <f t="shared" si="6"/>
        <v>05</v>
      </c>
      <c r="E59" s="4" t="s">
        <v>27</v>
      </c>
      <c r="F59" s="4" t="s">
        <v>28</v>
      </c>
      <c r="G59" s="8" t="str">
        <f t="shared" si="7"/>
        <v>11/05/2021</v>
      </c>
      <c r="H59" s="4" t="s">
        <v>1</v>
      </c>
      <c r="I59" s="4" t="s">
        <v>0</v>
      </c>
      <c r="J59" s="7" t="s">
        <v>470</v>
      </c>
      <c r="K59" s="7" t="s">
        <v>408</v>
      </c>
      <c r="L59" s="9" t="str">
        <f>+VLOOKUP(K59,'[1]BASE DE PROVEEDORES'!$A:$B,2,0)</f>
        <v>EL SURCO S.A DE C.V</v>
      </c>
      <c r="M59" s="10">
        <v>0</v>
      </c>
      <c r="N59" s="7" t="s">
        <v>2</v>
      </c>
      <c r="O59" s="7" t="s">
        <v>2</v>
      </c>
      <c r="P59" s="10">
        <v>42.9</v>
      </c>
      <c r="Q59" s="29" t="s">
        <v>2</v>
      </c>
      <c r="R59" s="32" t="s">
        <v>2</v>
      </c>
      <c r="S59" s="32" t="s">
        <v>2</v>
      </c>
      <c r="T59" s="29">
        <f t="shared" si="1"/>
        <v>5.577</v>
      </c>
      <c r="U59" s="29">
        <f t="shared" si="2"/>
        <v>48.476999999999997</v>
      </c>
      <c r="V59" s="4" t="s">
        <v>3</v>
      </c>
      <c r="X59" s="3">
        <f t="shared" si="8"/>
        <v>5.58</v>
      </c>
    </row>
    <row r="60" spans="1:24" x14ac:dyDescent="0.25">
      <c r="A60" s="7" t="s">
        <v>265</v>
      </c>
      <c r="B60" s="4" t="s">
        <v>278</v>
      </c>
      <c r="C60" s="5" t="str">
        <f t="shared" si="3"/>
        <v>12</v>
      </c>
      <c r="D60" s="5" t="str">
        <f t="shared" si="6"/>
        <v>05</v>
      </c>
      <c r="E60" s="4" t="s">
        <v>27</v>
      </c>
      <c r="F60" s="4" t="s">
        <v>28</v>
      </c>
      <c r="G60" s="8" t="str">
        <f t="shared" si="7"/>
        <v>12/05/2021</v>
      </c>
      <c r="H60" s="4" t="s">
        <v>1</v>
      </c>
      <c r="I60" s="4" t="s">
        <v>0</v>
      </c>
      <c r="J60" s="7" t="s">
        <v>471</v>
      </c>
      <c r="K60" s="7" t="s">
        <v>408</v>
      </c>
      <c r="L60" s="9" t="str">
        <f>+VLOOKUP(K60,'[1]BASE DE PROVEEDORES'!$A:$B,2,0)</f>
        <v>EL SURCO S.A DE C.V</v>
      </c>
      <c r="M60" s="10">
        <v>0</v>
      </c>
      <c r="N60" s="7" t="s">
        <v>2</v>
      </c>
      <c r="O60" s="7" t="s">
        <v>2</v>
      </c>
      <c r="P60" s="10">
        <v>1260.51</v>
      </c>
      <c r="Q60" s="29" t="s">
        <v>2</v>
      </c>
      <c r="R60" s="32" t="s">
        <v>2</v>
      </c>
      <c r="S60" s="32" t="s">
        <v>2</v>
      </c>
      <c r="T60" s="29">
        <f t="shared" si="1"/>
        <v>163.8663</v>
      </c>
      <c r="U60" s="29">
        <f t="shared" si="2"/>
        <v>1424.3762999999999</v>
      </c>
      <c r="V60" s="4" t="s">
        <v>3</v>
      </c>
      <c r="X60" s="3">
        <f t="shared" si="8"/>
        <v>163.87</v>
      </c>
    </row>
    <row r="61" spans="1:24" x14ac:dyDescent="0.25">
      <c r="A61" s="7" t="s">
        <v>265</v>
      </c>
      <c r="B61" s="4" t="s">
        <v>262</v>
      </c>
      <c r="C61" s="5" t="str">
        <f t="shared" si="3"/>
        <v>14</v>
      </c>
      <c r="D61" s="5" t="str">
        <f t="shared" si="6"/>
        <v>05</v>
      </c>
      <c r="E61" s="4" t="s">
        <v>27</v>
      </c>
      <c r="F61" s="4" t="s">
        <v>28</v>
      </c>
      <c r="G61" s="8" t="str">
        <f t="shared" si="7"/>
        <v>14/05/2021</v>
      </c>
      <c r="H61" s="4" t="s">
        <v>1</v>
      </c>
      <c r="I61" s="4" t="s">
        <v>0</v>
      </c>
      <c r="J61" s="7" t="s">
        <v>472</v>
      </c>
      <c r="K61" s="7" t="s">
        <v>408</v>
      </c>
      <c r="L61" s="9" t="str">
        <f>+VLOOKUP(K61,'[1]BASE DE PROVEEDORES'!$A:$B,2,0)</f>
        <v>EL SURCO S.A DE C.V</v>
      </c>
      <c r="M61" s="10">
        <v>0</v>
      </c>
      <c r="N61" s="7" t="s">
        <v>2</v>
      </c>
      <c r="O61" s="7" t="s">
        <v>2</v>
      </c>
      <c r="P61" s="10">
        <v>80.319999999999993</v>
      </c>
      <c r="Q61" s="29" t="s">
        <v>2</v>
      </c>
      <c r="R61" s="32" t="s">
        <v>2</v>
      </c>
      <c r="S61" s="32" t="s">
        <v>2</v>
      </c>
      <c r="T61" s="29">
        <f t="shared" si="1"/>
        <v>10.441599999999999</v>
      </c>
      <c r="U61" s="29">
        <f t="shared" si="2"/>
        <v>90.761599999999987</v>
      </c>
      <c r="V61" s="4" t="s">
        <v>3</v>
      </c>
      <c r="X61" s="3">
        <f t="shared" si="8"/>
        <v>10.44</v>
      </c>
    </row>
    <row r="62" spans="1:24" x14ac:dyDescent="0.25">
      <c r="A62" s="7" t="s">
        <v>265</v>
      </c>
      <c r="B62" s="4" t="s">
        <v>262</v>
      </c>
      <c r="C62" s="5" t="str">
        <f t="shared" si="3"/>
        <v>14</v>
      </c>
      <c r="D62" s="5" t="str">
        <f t="shared" si="6"/>
        <v>05</v>
      </c>
      <c r="E62" s="4" t="s">
        <v>27</v>
      </c>
      <c r="F62" s="4" t="s">
        <v>28</v>
      </c>
      <c r="G62" s="8" t="str">
        <f t="shared" si="7"/>
        <v>14/05/2021</v>
      </c>
      <c r="H62" s="4" t="s">
        <v>1</v>
      </c>
      <c r="I62" s="4" t="s">
        <v>0</v>
      </c>
      <c r="J62" s="7" t="s">
        <v>473</v>
      </c>
      <c r="K62" s="7" t="s">
        <v>408</v>
      </c>
      <c r="L62" s="9" t="str">
        <f>+VLOOKUP(K62,'[1]BASE DE PROVEEDORES'!$A:$B,2,0)</f>
        <v>EL SURCO S.A DE C.V</v>
      </c>
      <c r="M62" s="10">
        <v>0</v>
      </c>
      <c r="N62" s="7" t="s">
        <v>2</v>
      </c>
      <c r="O62" s="7" t="s">
        <v>2</v>
      </c>
      <c r="P62" s="10">
        <v>10.8</v>
      </c>
      <c r="Q62" s="29" t="s">
        <v>2</v>
      </c>
      <c r="R62" s="32" t="s">
        <v>2</v>
      </c>
      <c r="S62" s="32" t="s">
        <v>2</v>
      </c>
      <c r="T62" s="29">
        <f t="shared" si="1"/>
        <v>1.4040000000000001</v>
      </c>
      <c r="U62" s="29">
        <f t="shared" si="2"/>
        <v>12.204000000000001</v>
      </c>
      <c r="V62" s="4" t="s">
        <v>3</v>
      </c>
      <c r="X62" s="3">
        <f t="shared" si="8"/>
        <v>1.4</v>
      </c>
    </row>
    <row r="63" spans="1:24" x14ac:dyDescent="0.25">
      <c r="A63" s="7" t="s">
        <v>265</v>
      </c>
      <c r="B63" s="4" t="s">
        <v>262</v>
      </c>
      <c r="C63" s="5" t="str">
        <f t="shared" si="3"/>
        <v>14</v>
      </c>
      <c r="D63" s="5" t="str">
        <f t="shared" si="6"/>
        <v>05</v>
      </c>
      <c r="E63" s="4" t="s">
        <v>27</v>
      </c>
      <c r="F63" s="4" t="s">
        <v>28</v>
      </c>
      <c r="G63" s="8" t="str">
        <f t="shared" si="7"/>
        <v>14/05/2021</v>
      </c>
      <c r="H63" s="4" t="s">
        <v>1</v>
      </c>
      <c r="I63" s="4" t="s">
        <v>0</v>
      </c>
      <c r="J63" s="7" t="s">
        <v>474</v>
      </c>
      <c r="K63" s="7" t="s">
        <v>475</v>
      </c>
      <c r="L63" s="9" t="str">
        <f>+VLOOKUP(K63,'[1]BASE DE PROVEEDORES'!$A:$B,2,0)</f>
        <v>VILLAVAR S.A DE C.V.</v>
      </c>
      <c r="M63" s="10">
        <v>0</v>
      </c>
      <c r="N63" s="7" t="s">
        <v>2</v>
      </c>
      <c r="O63" s="7" t="s">
        <v>2</v>
      </c>
      <c r="P63" s="10">
        <v>297.14999999999998</v>
      </c>
      <c r="Q63" s="29" t="s">
        <v>2</v>
      </c>
      <c r="R63" s="32" t="s">
        <v>2</v>
      </c>
      <c r="S63" s="32" t="s">
        <v>2</v>
      </c>
      <c r="T63" s="29">
        <f t="shared" si="1"/>
        <v>38.6295</v>
      </c>
      <c r="U63" s="29">
        <f t="shared" si="2"/>
        <v>335.77949999999998</v>
      </c>
      <c r="V63" s="4" t="s">
        <v>3</v>
      </c>
      <c r="X63" s="3">
        <f t="shared" si="8"/>
        <v>38.630000000000003</v>
      </c>
    </row>
    <row r="64" spans="1:24" x14ac:dyDescent="0.25">
      <c r="A64" s="7" t="s">
        <v>265</v>
      </c>
      <c r="B64" s="4" t="s">
        <v>280</v>
      </c>
      <c r="C64" s="5" t="str">
        <f t="shared" si="3"/>
        <v>15</v>
      </c>
      <c r="D64" s="5" t="str">
        <f t="shared" si="6"/>
        <v>05</v>
      </c>
      <c r="E64" s="4" t="s">
        <v>27</v>
      </c>
      <c r="F64" s="4" t="s">
        <v>28</v>
      </c>
      <c r="G64" s="8" t="str">
        <f t="shared" si="7"/>
        <v>15/05/2021</v>
      </c>
      <c r="H64" s="4" t="s">
        <v>1</v>
      </c>
      <c r="I64" s="4" t="s">
        <v>0</v>
      </c>
      <c r="J64" s="7" t="s">
        <v>42</v>
      </c>
      <c r="K64" s="7" t="s">
        <v>413</v>
      </c>
      <c r="L64" s="9" t="str">
        <f>+VLOOKUP(K64,'[1]BASE DE PROVEEDORES'!$A:$B,2,0)</f>
        <v>ROBERTO HERNANDEZ MENJIVAR</v>
      </c>
      <c r="M64" s="10">
        <v>0</v>
      </c>
      <c r="N64" s="7" t="s">
        <v>2</v>
      </c>
      <c r="O64" s="7" t="s">
        <v>2</v>
      </c>
      <c r="P64" s="10">
        <v>442.48</v>
      </c>
      <c r="Q64" s="29" t="s">
        <v>2</v>
      </c>
      <c r="R64" s="32" t="s">
        <v>2</v>
      </c>
      <c r="S64" s="32" t="s">
        <v>2</v>
      </c>
      <c r="T64" s="29">
        <f t="shared" si="1"/>
        <v>57.522400000000005</v>
      </c>
      <c r="U64" s="29">
        <f t="shared" si="2"/>
        <v>500.00240000000002</v>
      </c>
      <c r="V64" s="4" t="s">
        <v>3</v>
      </c>
      <c r="X64" s="3">
        <f t="shared" si="8"/>
        <v>57.52</v>
      </c>
    </row>
    <row r="65" spans="1:24" x14ac:dyDescent="0.25">
      <c r="A65" s="7" t="s">
        <v>265</v>
      </c>
      <c r="B65" s="4" t="s">
        <v>280</v>
      </c>
      <c r="C65" s="5" t="str">
        <f t="shared" si="3"/>
        <v>15</v>
      </c>
      <c r="D65" s="5" t="str">
        <f t="shared" si="6"/>
        <v>05</v>
      </c>
      <c r="E65" s="4" t="s">
        <v>27</v>
      </c>
      <c r="F65" s="4" t="s">
        <v>28</v>
      </c>
      <c r="G65" s="8" t="str">
        <f t="shared" si="7"/>
        <v>15/05/2021</v>
      </c>
      <c r="H65" s="4" t="s">
        <v>1</v>
      </c>
      <c r="I65" s="4" t="s">
        <v>0</v>
      </c>
      <c r="J65" s="7" t="s">
        <v>476</v>
      </c>
      <c r="K65" s="7" t="s">
        <v>385</v>
      </c>
      <c r="L65" s="9" t="str">
        <f>+VLOOKUP(K65,'[1]BASE DE PROVEEDORES'!$A:$B,2,0)</f>
        <v>AGROQUIMICA INTERNACIONAL S.A DE C.V</v>
      </c>
      <c r="M65" s="10">
        <v>0</v>
      </c>
      <c r="N65" s="7" t="s">
        <v>2</v>
      </c>
      <c r="O65" s="7" t="s">
        <v>2</v>
      </c>
      <c r="P65" s="10">
        <v>1177.2</v>
      </c>
      <c r="Q65" s="29" t="s">
        <v>2</v>
      </c>
      <c r="R65" s="32" t="s">
        <v>2</v>
      </c>
      <c r="S65" s="32" t="s">
        <v>2</v>
      </c>
      <c r="T65" s="29">
        <f t="shared" si="1"/>
        <v>153.036</v>
      </c>
      <c r="U65" s="29">
        <f t="shared" si="2"/>
        <v>1330.2360000000001</v>
      </c>
      <c r="V65" s="4" t="s">
        <v>3</v>
      </c>
      <c r="X65" s="3">
        <f t="shared" si="8"/>
        <v>153.04</v>
      </c>
    </row>
    <row r="66" spans="1:24" x14ac:dyDescent="0.25">
      <c r="A66" s="7" t="s">
        <v>265</v>
      </c>
      <c r="B66" s="4" t="s">
        <v>269</v>
      </c>
      <c r="C66" s="5" t="str">
        <f t="shared" si="3"/>
        <v>18</v>
      </c>
      <c r="D66" s="5" t="str">
        <f t="shared" si="6"/>
        <v>05</v>
      </c>
      <c r="E66" s="4" t="s">
        <v>27</v>
      </c>
      <c r="F66" s="4" t="s">
        <v>28</v>
      </c>
      <c r="G66" s="8" t="str">
        <f t="shared" si="7"/>
        <v>18/05/2021</v>
      </c>
      <c r="H66" s="4" t="s">
        <v>1</v>
      </c>
      <c r="I66" s="4" t="s">
        <v>0</v>
      </c>
      <c r="J66" s="7" t="s">
        <v>478</v>
      </c>
      <c r="K66" s="7" t="s">
        <v>408</v>
      </c>
      <c r="L66" s="9" t="str">
        <f>+VLOOKUP(K66,'[1]BASE DE PROVEEDORES'!$A:$B,2,0)</f>
        <v>EL SURCO S.A DE C.V</v>
      </c>
      <c r="M66" s="10">
        <v>0</v>
      </c>
      <c r="N66" s="7" t="s">
        <v>2</v>
      </c>
      <c r="O66" s="7" t="s">
        <v>2</v>
      </c>
      <c r="P66" s="10">
        <v>879.27</v>
      </c>
      <c r="Q66" s="29" t="s">
        <v>2</v>
      </c>
      <c r="R66" s="32" t="s">
        <v>2</v>
      </c>
      <c r="S66" s="32" t="s">
        <v>2</v>
      </c>
      <c r="T66" s="29">
        <f t="shared" si="1"/>
        <v>114.3051</v>
      </c>
      <c r="U66" s="29">
        <f t="shared" si="2"/>
        <v>993.57510000000002</v>
      </c>
      <c r="V66" s="4" t="s">
        <v>3</v>
      </c>
      <c r="X66" s="3">
        <f t="shared" ref="X66:X97" si="9">+ROUND(T66,2)</f>
        <v>114.31</v>
      </c>
    </row>
    <row r="67" spans="1:24" x14ac:dyDescent="0.25">
      <c r="A67" s="7" t="s">
        <v>265</v>
      </c>
      <c r="B67" s="4" t="s">
        <v>282</v>
      </c>
      <c r="C67" s="5" t="str">
        <f t="shared" si="3"/>
        <v>22</v>
      </c>
      <c r="D67" s="5" t="str">
        <f t="shared" si="6"/>
        <v>05</v>
      </c>
      <c r="E67" s="4" t="s">
        <v>27</v>
      </c>
      <c r="F67" s="4" t="s">
        <v>28</v>
      </c>
      <c r="G67" s="8" t="str">
        <f t="shared" si="7"/>
        <v>22/05/2021</v>
      </c>
      <c r="H67" s="4" t="s">
        <v>1</v>
      </c>
      <c r="I67" s="4" t="s">
        <v>0</v>
      </c>
      <c r="J67" s="7" t="s">
        <v>479</v>
      </c>
      <c r="K67" s="7" t="s">
        <v>475</v>
      </c>
      <c r="L67" s="9" t="str">
        <f>+VLOOKUP(K67,'[1]BASE DE PROVEEDORES'!$A:$B,2,0)</f>
        <v>VILLAVAR S.A DE C.V.</v>
      </c>
      <c r="M67" s="10">
        <v>0</v>
      </c>
      <c r="N67" s="7" t="s">
        <v>2</v>
      </c>
      <c r="O67" s="7" t="s">
        <v>2</v>
      </c>
      <c r="P67" s="10">
        <v>749.98</v>
      </c>
      <c r="Q67" s="29" t="s">
        <v>2</v>
      </c>
      <c r="R67" s="32" t="s">
        <v>2</v>
      </c>
      <c r="S67" s="32" t="s">
        <v>2</v>
      </c>
      <c r="T67" s="29">
        <f t="shared" ref="T67:T78" si="10">+(O67+P67+Q67+R67+S67)*0.13</f>
        <v>97.497399999999999</v>
      </c>
      <c r="U67" s="29">
        <f t="shared" ref="U67:U78" si="11">+M67+N67+O67+P67+Q67+R67+S67+T67</f>
        <v>847.47739999999999</v>
      </c>
      <c r="V67" s="4" t="s">
        <v>3</v>
      </c>
      <c r="X67" s="3">
        <f t="shared" si="9"/>
        <v>97.5</v>
      </c>
    </row>
    <row r="68" spans="1:24" x14ac:dyDescent="0.25">
      <c r="A68" s="7" t="s">
        <v>265</v>
      </c>
      <c r="B68" s="4" t="s">
        <v>283</v>
      </c>
      <c r="C68" s="5" t="str">
        <f t="shared" si="3"/>
        <v>24</v>
      </c>
      <c r="D68" s="5" t="str">
        <f t="shared" si="6"/>
        <v>05</v>
      </c>
      <c r="E68" s="4" t="s">
        <v>27</v>
      </c>
      <c r="F68" s="4" t="s">
        <v>28</v>
      </c>
      <c r="G68" s="8" t="str">
        <f t="shared" si="7"/>
        <v>24/05/2021</v>
      </c>
      <c r="H68" s="4" t="s">
        <v>1</v>
      </c>
      <c r="I68" s="4" t="s">
        <v>0</v>
      </c>
      <c r="J68" s="7" t="s">
        <v>480</v>
      </c>
      <c r="K68" s="7" t="s">
        <v>408</v>
      </c>
      <c r="L68" s="9" t="str">
        <f>+VLOOKUP(K68,'[1]BASE DE PROVEEDORES'!$A:$B,2,0)</f>
        <v>EL SURCO S.A DE C.V</v>
      </c>
      <c r="M68" s="10">
        <v>0</v>
      </c>
      <c r="N68" s="7" t="s">
        <v>2</v>
      </c>
      <c r="O68" s="7" t="s">
        <v>2</v>
      </c>
      <c r="P68" s="10">
        <v>7.82</v>
      </c>
      <c r="Q68" s="29" t="s">
        <v>2</v>
      </c>
      <c r="R68" s="32" t="s">
        <v>2</v>
      </c>
      <c r="S68" s="32" t="s">
        <v>2</v>
      </c>
      <c r="T68" s="29">
        <f t="shared" si="10"/>
        <v>1.0166000000000002</v>
      </c>
      <c r="U68" s="29">
        <f t="shared" si="11"/>
        <v>8.8366000000000007</v>
      </c>
      <c r="V68" s="4" t="s">
        <v>3</v>
      </c>
      <c r="X68" s="3">
        <f t="shared" si="9"/>
        <v>1.02</v>
      </c>
    </row>
    <row r="69" spans="1:24" x14ac:dyDescent="0.25">
      <c r="A69" s="7" t="s">
        <v>265</v>
      </c>
      <c r="B69" s="4" t="s">
        <v>283</v>
      </c>
      <c r="C69" s="5" t="str">
        <f t="shared" si="3"/>
        <v>24</v>
      </c>
      <c r="D69" s="5" t="str">
        <f t="shared" si="6"/>
        <v>05</v>
      </c>
      <c r="E69" s="4" t="s">
        <v>27</v>
      </c>
      <c r="F69" s="4" t="s">
        <v>28</v>
      </c>
      <c r="G69" s="8" t="str">
        <f t="shared" si="7"/>
        <v>24/05/2021</v>
      </c>
      <c r="H69" s="4" t="s">
        <v>1</v>
      </c>
      <c r="I69" s="4" t="s">
        <v>0</v>
      </c>
      <c r="J69" s="7" t="s">
        <v>481</v>
      </c>
      <c r="K69" s="7" t="s">
        <v>408</v>
      </c>
      <c r="L69" s="9" t="str">
        <f>+VLOOKUP(K69,'[1]BASE DE PROVEEDORES'!$A:$B,2,0)</f>
        <v>EL SURCO S.A DE C.V</v>
      </c>
      <c r="M69" s="10">
        <v>0</v>
      </c>
      <c r="N69" s="7" t="s">
        <v>2</v>
      </c>
      <c r="O69" s="7" t="s">
        <v>2</v>
      </c>
      <c r="P69" s="10">
        <v>255</v>
      </c>
      <c r="Q69" s="29" t="s">
        <v>2</v>
      </c>
      <c r="R69" s="32" t="s">
        <v>2</v>
      </c>
      <c r="S69" s="32" t="s">
        <v>2</v>
      </c>
      <c r="T69" s="29">
        <f t="shared" si="10"/>
        <v>33.15</v>
      </c>
      <c r="U69" s="29">
        <f t="shared" si="11"/>
        <v>288.14999999999998</v>
      </c>
      <c r="V69" s="4" t="s">
        <v>3</v>
      </c>
      <c r="X69" s="3">
        <f t="shared" si="9"/>
        <v>33.15</v>
      </c>
    </row>
    <row r="70" spans="1:24" x14ac:dyDescent="0.25">
      <c r="A70" s="7" t="s">
        <v>265</v>
      </c>
      <c r="B70" s="4" t="s">
        <v>283</v>
      </c>
      <c r="C70" s="5" t="str">
        <f t="shared" si="3"/>
        <v>24</v>
      </c>
      <c r="D70" s="5" t="str">
        <f t="shared" si="6"/>
        <v>05</v>
      </c>
      <c r="E70" s="4" t="s">
        <v>27</v>
      </c>
      <c r="F70" s="4" t="s">
        <v>28</v>
      </c>
      <c r="G70" s="8" t="str">
        <f t="shared" si="7"/>
        <v>24/05/2021</v>
      </c>
      <c r="H70" s="4" t="s">
        <v>1</v>
      </c>
      <c r="I70" s="4" t="s">
        <v>0</v>
      </c>
      <c r="J70" s="7" t="s">
        <v>482</v>
      </c>
      <c r="K70" s="7" t="s">
        <v>408</v>
      </c>
      <c r="L70" s="9" t="str">
        <f>+VLOOKUP(K70,'[1]BASE DE PROVEEDORES'!$A:$B,2,0)</f>
        <v>EL SURCO S.A DE C.V</v>
      </c>
      <c r="M70" s="10">
        <v>0</v>
      </c>
      <c r="N70" s="7" t="s">
        <v>2</v>
      </c>
      <c r="O70" s="7" t="s">
        <v>2</v>
      </c>
      <c r="P70" s="10">
        <v>171.6</v>
      </c>
      <c r="Q70" s="29" t="s">
        <v>2</v>
      </c>
      <c r="R70" s="32" t="s">
        <v>2</v>
      </c>
      <c r="S70" s="32" t="s">
        <v>2</v>
      </c>
      <c r="T70" s="29">
        <f t="shared" si="10"/>
        <v>22.308</v>
      </c>
      <c r="U70" s="29">
        <f t="shared" si="11"/>
        <v>193.90799999999999</v>
      </c>
      <c r="V70" s="4" t="s">
        <v>3</v>
      </c>
      <c r="X70" s="3">
        <f t="shared" si="9"/>
        <v>22.31</v>
      </c>
    </row>
    <row r="71" spans="1:24" x14ac:dyDescent="0.25">
      <c r="A71" s="7" t="s">
        <v>265</v>
      </c>
      <c r="B71" s="4" t="s">
        <v>284</v>
      </c>
      <c r="C71" s="5" t="str">
        <f t="shared" si="3"/>
        <v>25</v>
      </c>
      <c r="D71" s="5" t="str">
        <f t="shared" si="6"/>
        <v>05</v>
      </c>
      <c r="E71" s="4" t="s">
        <v>27</v>
      </c>
      <c r="F71" s="4" t="s">
        <v>28</v>
      </c>
      <c r="G71" s="8" t="str">
        <f t="shared" si="7"/>
        <v>25/05/2021</v>
      </c>
      <c r="H71" s="4" t="s">
        <v>1</v>
      </c>
      <c r="I71" s="4" t="s">
        <v>0</v>
      </c>
      <c r="J71" s="7" t="s">
        <v>483</v>
      </c>
      <c r="K71" s="7" t="s">
        <v>291</v>
      </c>
      <c r="L71" s="9" t="str">
        <f>+VLOOKUP(K71,'[1]BASE DE PROVEEDORES'!$A:$B,2,0)</f>
        <v xml:space="preserve">OD EL SALVADOR LIMITADA DE C.V </v>
      </c>
      <c r="M71" s="10">
        <v>0</v>
      </c>
      <c r="N71" s="7" t="s">
        <v>2</v>
      </c>
      <c r="O71" s="7" t="s">
        <v>2</v>
      </c>
      <c r="P71" s="10">
        <v>193.81</v>
      </c>
      <c r="Q71" s="29" t="s">
        <v>2</v>
      </c>
      <c r="R71" s="32" t="s">
        <v>2</v>
      </c>
      <c r="S71" s="32" t="s">
        <v>2</v>
      </c>
      <c r="T71" s="29">
        <f t="shared" si="10"/>
        <v>25.1953</v>
      </c>
      <c r="U71" s="29">
        <f t="shared" si="11"/>
        <v>219.00530000000001</v>
      </c>
      <c r="V71" s="4" t="s">
        <v>3</v>
      </c>
      <c r="X71" s="3">
        <f t="shared" si="9"/>
        <v>25.2</v>
      </c>
    </row>
    <row r="72" spans="1:24" x14ac:dyDescent="0.25">
      <c r="A72" s="7" t="s">
        <v>265</v>
      </c>
      <c r="B72" s="4" t="s">
        <v>272</v>
      </c>
      <c r="C72" s="5" t="str">
        <f t="shared" si="3"/>
        <v>26</v>
      </c>
      <c r="D72" s="5" t="str">
        <f t="shared" si="6"/>
        <v>05</v>
      </c>
      <c r="E72" s="4" t="s">
        <v>27</v>
      </c>
      <c r="F72" s="4" t="s">
        <v>28</v>
      </c>
      <c r="G72" s="8" t="str">
        <f t="shared" si="7"/>
        <v>26/05/2021</v>
      </c>
      <c r="H72" s="4" t="s">
        <v>1</v>
      </c>
      <c r="I72" s="4" t="s">
        <v>0</v>
      </c>
      <c r="J72" s="7" t="s">
        <v>23</v>
      </c>
      <c r="K72" s="7" t="s">
        <v>415</v>
      </c>
      <c r="L72" s="9" t="str">
        <f>+VLOOKUP(K72,'[1]BASE DE PROVEEDORES'!$A:$B,2,0)</f>
        <v>JOSE OMAR CARPIO ALARCON</v>
      </c>
      <c r="M72" s="10">
        <v>0</v>
      </c>
      <c r="N72" s="7" t="s">
        <v>2</v>
      </c>
      <c r="O72" s="7" t="s">
        <v>2</v>
      </c>
      <c r="P72" s="10">
        <v>300</v>
      </c>
      <c r="Q72" s="29" t="s">
        <v>2</v>
      </c>
      <c r="R72" s="32" t="s">
        <v>2</v>
      </c>
      <c r="S72" s="32" t="s">
        <v>2</v>
      </c>
      <c r="T72" s="29">
        <f t="shared" si="10"/>
        <v>39</v>
      </c>
      <c r="U72" s="29">
        <f t="shared" si="11"/>
        <v>339</v>
      </c>
      <c r="V72" s="4" t="s">
        <v>3</v>
      </c>
      <c r="X72" s="3">
        <f t="shared" si="9"/>
        <v>39</v>
      </c>
    </row>
    <row r="73" spans="1:24" x14ac:dyDescent="0.25">
      <c r="A73" s="7" t="s">
        <v>265</v>
      </c>
      <c r="B73" s="4" t="s">
        <v>272</v>
      </c>
      <c r="C73" s="5" t="str">
        <f t="shared" si="3"/>
        <v>26</v>
      </c>
      <c r="D73" s="5" t="str">
        <f t="shared" si="6"/>
        <v>05</v>
      </c>
      <c r="E73" s="4" t="s">
        <v>27</v>
      </c>
      <c r="F73" s="4" t="s">
        <v>28</v>
      </c>
      <c r="G73" s="8" t="str">
        <f t="shared" si="7"/>
        <v>26/05/2021</v>
      </c>
      <c r="H73" s="4" t="s">
        <v>1</v>
      </c>
      <c r="I73" s="4" t="s">
        <v>0</v>
      </c>
      <c r="J73" s="7" t="s">
        <v>47</v>
      </c>
      <c r="K73" s="7" t="s">
        <v>415</v>
      </c>
      <c r="L73" s="9" t="str">
        <f>+VLOOKUP(K73,'[1]BASE DE PROVEEDORES'!$A:$B,2,0)</f>
        <v>JOSE OMAR CARPIO ALARCON</v>
      </c>
      <c r="M73" s="10">
        <v>0</v>
      </c>
      <c r="N73" s="7" t="s">
        <v>2</v>
      </c>
      <c r="O73" s="7" t="s">
        <v>2</v>
      </c>
      <c r="P73" s="10">
        <v>233.52</v>
      </c>
      <c r="Q73" s="29" t="s">
        <v>2</v>
      </c>
      <c r="R73" s="32" t="s">
        <v>2</v>
      </c>
      <c r="S73" s="32" t="s">
        <v>2</v>
      </c>
      <c r="T73" s="29">
        <f t="shared" si="10"/>
        <v>30.357600000000001</v>
      </c>
      <c r="U73" s="29">
        <f t="shared" si="11"/>
        <v>263.87760000000003</v>
      </c>
      <c r="V73" s="4" t="s">
        <v>3</v>
      </c>
      <c r="X73" s="3">
        <f t="shared" si="9"/>
        <v>30.36</v>
      </c>
    </row>
    <row r="74" spans="1:24" x14ac:dyDescent="0.25">
      <c r="A74" s="7" t="s">
        <v>265</v>
      </c>
      <c r="B74" s="4" t="s">
        <v>272</v>
      </c>
      <c r="C74" s="5" t="str">
        <f t="shared" si="3"/>
        <v>26</v>
      </c>
      <c r="D74" s="5" t="str">
        <f t="shared" si="6"/>
        <v>05</v>
      </c>
      <c r="E74" s="4" t="s">
        <v>27</v>
      </c>
      <c r="F74" s="4" t="s">
        <v>28</v>
      </c>
      <c r="G74" s="8" t="str">
        <f t="shared" si="7"/>
        <v>26/05/2021</v>
      </c>
      <c r="H74" s="4" t="s">
        <v>1</v>
      </c>
      <c r="I74" s="4" t="s">
        <v>0</v>
      </c>
      <c r="J74" s="7" t="s">
        <v>46</v>
      </c>
      <c r="K74" s="7" t="s">
        <v>415</v>
      </c>
      <c r="L74" s="9" t="str">
        <f>+VLOOKUP(K74,'[1]BASE DE PROVEEDORES'!$A:$B,2,0)</f>
        <v>JOSE OMAR CARPIO ALARCON</v>
      </c>
      <c r="M74" s="10">
        <v>0</v>
      </c>
      <c r="N74" s="7" t="s">
        <v>2</v>
      </c>
      <c r="O74" s="7" t="s">
        <v>2</v>
      </c>
      <c r="P74" s="10">
        <v>7429.44</v>
      </c>
      <c r="Q74" s="29" t="s">
        <v>2</v>
      </c>
      <c r="R74" s="32" t="s">
        <v>2</v>
      </c>
      <c r="S74" s="32" t="s">
        <v>2</v>
      </c>
      <c r="T74" s="29">
        <f t="shared" si="10"/>
        <v>965.82719999999995</v>
      </c>
      <c r="U74" s="29">
        <f t="shared" si="11"/>
        <v>8395.2672000000002</v>
      </c>
      <c r="V74" s="4" t="s">
        <v>3</v>
      </c>
      <c r="X74" s="3">
        <f t="shared" si="9"/>
        <v>965.83</v>
      </c>
    </row>
    <row r="75" spans="1:24" x14ac:dyDescent="0.25">
      <c r="A75" s="7" t="s">
        <v>265</v>
      </c>
      <c r="B75" s="4" t="s">
        <v>272</v>
      </c>
      <c r="C75" s="5" t="str">
        <f t="shared" si="3"/>
        <v>26</v>
      </c>
      <c r="D75" s="5" t="str">
        <f t="shared" si="6"/>
        <v>05</v>
      </c>
      <c r="E75" s="4" t="s">
        <v>27</v>
      </c>
      <c r="F75" s="4" t="s">
        <v>28</v>
      </c>
      <c r="G75" s="8" t="str">
        <f t="shared" si="7"/>
        <v>26/05/2021</v>
      </c>
      <c r="H75" s="4" t="s">
        <v>1</v>
      </c>
      <c r="I75" s="4" t="s">
        <v>0</v>
      </c>
      <c r="J75" s="7" t="s">
        <v>373</v>
      </c>
      <c r="K75" s="7" t="s">
        <v>419</v>
      </c>
      <c r="L75" s="9" t="str">
        <f>+VLOOKUP(K75,'[1]BASE DE PROVEEDORES'!$A:$B,2,0)</f>
        <v>CALDEGA S.A DE C.V.</v>
      </c>
      <c r="M75" s="10">
        <v>0</v>
      </c>
      <c r="N75" s="7" t="s">
        <v>2</v>
      </c>
      <c r="O75" s="7" t="s">
        <v>2</v>
      </c>
      <c r="P75" s="10">
        <v>104.43</v>
      </c>
      <c r="Q75" s="29" t="s">
        <v>2</v>
      </c>
      <c r="R75" s="32" t="s">
        <v>2</v>
      </c>
      <c r="S75" s="32" t="s">
        <v>2</v>
      </c>
      <c r="T75" s="29">
        <f t="shared" si="10"/>
        <v>13.575900000000001</v>
      </c>
      <c r="U75" s="29">
        <f t="shared" si="11"/>
        <v>118.00590000000001</v>
      </c>
      <c r="V75" s="4" t="s">
        <v>3</v>
      </c>
      <c r="X75" s="3">
        <f t="shared" si="9"/>
        <v>13.58</v>
      </c>
    </row>
    <row r="76" spans="1:24" x14ac:dyDescent="0.25">
      <c r="A76" s="7" t="s">
        <v>265</v>
      </c>
      <c r="B76" s="4" t="s">
        <v>285</v>
      </c>
      <c r="C76" s="5" t="str">
        <f t="shared" si="3"/>
        <v>27</v>
      </c>
      <c r="D76" s="5" t="str">
        <f t="shared" si="6"/>
        <v>05</v>
      </c>
      <c r="E76" s="4" t="s">
        <v>27</v>
      </c>
      <c r="F76" s="4" t="s">
        <v>28</v>
      </c>
      <c r="G76" s="8" t="str">
        <f t="shared" si="7"/>
        <v>27/05/2021</v>
      </c>
      <c r="H76" s="4" t="s">
        <v>1</v>
      </c>
      <c r="I76" s="4" t="s">
        <v>0</v>
      </c>
      <c r="J76" s="7" t="s">
        <v>484</v>
      </c>
      <c r="K76" s="7" t="s">
        <v>408</v>
      </c>
      <c r="L76" s="9" t="str">
        <f>+VLOOKUP(K76,'[1]BASE DE PROVEEDORES'!$A:$B,2,0)</f>
        <v>EL SURCO S.A DE C.V</v>
      </c>
      <c r="M76" s="10">
        <v>0</v>
      </c>
      <c r="N76" s="7" t="s">
        <v>2</v>
      </c>
      <c r="O76" s="7" t="s">
        <v>2</v>
      </c>
      <c r="P76" s="10">
        <v>852.1</v>
      </c>
      <c r="Q76" s="29" t="s">
        <v>2</v>
      </c>
      <c r="R76" s="32" t="s">
        <v>2</v>
      </c>
      <c r="S76" s="32" t="s">
        <v>2</v>
      </c>
      <c r="T76" s="29">
        <f t="shared" si="10"/>
        <v>110.77300000000001</v>
      </c>
      <c r="U76" s="29">
        <f t="shared" si="11"/>
        <v>962.87300000000005</v>
      </c>
      <c r="V76" s="4" t="s">
        <v>3</v>
      </c>
      <c r="X76" s="3">
        <f t="shared" si="9"/>
        <v>110.77</v>
      </c>
    </row>
    <row r="77" spans="1:24" x14ac:dyDescent="0.25">
      <c r="A77" s="7" t="s">
        <v>265</v>
      </c>
      <c r="B77" s="4" t="s">
        <v>285</v>
      </c>
      <c r="C77" s="5" t="str">
        <f t="shared" si="3"/>
        <v>27</v>
      </c>
      <c r="D77" s="5" t="str">
        <f t="shared" si="6"/>
        <v>05</v>
      </c>
      <c r="E77" s="4" t="s">
        <v>27</v>
      </c>
      <c r="F77" s="4" t="s">
        <v>28</v>
      </c>
      <c r="G77" s="8" t="str">
        <f t="shared" si="7"/>
        <v>27/05/2021</v>
      </c>
      <c r="H77" s="4" t="s">
        <v>1</v>
      </c>
      <c r="I77" s="4" t="s">
        <v>0</v>
      </c>
      <c r="J77" s="7" t="s">
        <v>485</v>
      </c>
      <c r="K77" s="7" t="s">
        <v>475</v>
      </c>
      <c r="L77" s="9" t="str">
        <f>+VLOOKUP(K77,'[1]BASE DE PROVEEDORES'!$A:$B,2,0)</f>
        <v>VILLAVAR S.A DE C.V.</v>
      </c>
      <c r="M77" s="10">
        <v>0</v>
      </c>
      <c r="N77" s="7" t="s">
        <v>2</v>
      </c>
      <c r="O77" s="7" t="s">
        <v>2</v>
      </c>
      <c r="P77" s="10">
        <v>100.89</v>
      </c>
      <c r="Q77" s="29" t="s">
        <v>2</v>
      </c>
      <c r="R77" s="32" t="s">
        <v>2</v>
      </c>
      <c r="S77" s="32" t="s">
        <v>2</v>
      </c>
      <c r="T77" s="29">
        <f t="shared" si="10"/>
        <v>13.1157</v>
      </c>
      <c r="U77" s="29">
        <f t="shared" si="11"/>
        <v>114.0057</v>
      </c>
      <c r="V77" s="4" t="s">
        <v>3</v>
      </c>
      <c r="X77" s="3">
        <f t="shared" si="9"/>
        <v>13.12</v>
      </c>
    </row>
    <row r="78" spans="1:24" x14ac:dyDescent="0.25">
      <c r="A78" s="7" t="s">
        <v>265</v>
      </c>
      <c r="B78" s="4" t="s">
        <v>287</v>
      </c>
      <c r="C78" s="5" t="str">
        <f t="shared" si="3"/>
        <v>31</v>
      </c>
      <c r="D78" s="5" t="str">
        <f t="shared" si="6"/>
        <v>05</v>
      </c>
      <c r="E78" s="4" t="s">
        <v>27</v>
      </c>
      <c r="F78" s="4" t="s">
        <v>28</v>
      </c>
      <c r="G78" s="8" t="str">
        <f t="shared" si="7"/>
        <v>31/05/2021</v>
      </c>
      <c r="H78" s="4" t="s">
        <v>1</v>
      </c>
      <c r="I78" s="4" t="s">
        <v>0</v>
      </c>
      <c r="J78" s="7" t="s">
        <v>486</v>
      </c>
      <c r="K78" s="7" t="s">
        <v>408</v>
      </c>
      <c r="L78" s="9" t="str">
        <f>+VLOOKUP(K78,'[1]BASE DE PROVEEDORES'!$A:$B,2,0)</f>
        <v>EL SURCO S.A DE C.V</v>
      </c>
      <c r="M78" s="10">
        <v>0</v>
      </c>
      <c r="N78" s="7" t="s">
        <v>2</v>
      </c>
      <c r="O78" s="7" t="s">
        <v>2</v>
      </c>
      <c r="P78" s="10">
        <v>226.32</v>
      </c>
      <c r="Q78" s="29" t="s">
        <v>2</v>
      </c>
      <c r="R78" s="32" t="s">
        <v>2</v>
      </c>
      <c r="S78" s="32" t="s">
        <v>2</v>
      </c>
      <c r="T78" s="29">
        <f t="shared" si="10"/>
        <v>29.421600000000002</v>
      </c>
      <c r="U78" s="29">
        <f t="shared" si="11"/>
        <v>255.74160000000001</v>
      </c>
      <c r="V78" s="4" t="s">
        <v>3</v>
      </c>
      <c r="X78" s="3">
        <f t="shared" si="9"/>
        <v>29.42</v>
      </c>
    </row>
    <row r="79" spans="1:24" x14ac:dyDescent="0.25">
      <c r="A79" s="7" t="s">
        <v>292</v>
      </c>
      <c r="B79" s="4" t="s">
        <v>487</v>
      </c>
      <c r="C79" s="5" t="str">
        <f t="shared" ref="C79:C110" si="12">+LEFT(B79,2)</f>
        <v>15</v>
      </c>
      <c r="D79" s="5" t="str">
        <f t="shared" ref="D79:D110" si="13">+RIGHT(B79,2)</f>
        <v>03</v>
      </c>
      <c r="E79" s="4" t="s">
        <v>27</v>
      </c>
      <c r="F79" s="4" t="s">
        <v>28</v>
      </c>
      <c r="G79" s="8" t="str">
        <f t="shared" ref="G79:G110" si="14">+C79&amp;F79&amp;D79&amp;F79&amp;E79</f>
        <v>15/03/2021</v>
      </c>
      <c r="H79" s="4" t="s">
        <v>1</v>
      </c>
      <c r="I79" s="4" t="s">
        <v>0</v>
      </c>
      <c r="J79" s="7" t="s">
        <v>488</v>
      </c>
      <c r="K79" s="7" t="s">
        <v>385</v>
      </c>
      <c r="L79" s="9" t="str">
        <f>+VLOOKUP(K79,'[1]BASE DE PROVEEDORES'!$A:$B,2,0)</f>
        <v>AGROQUIMICA INTERNACIONAL S.A DE C.V</v>
      </c>
      <c r="M79" s="10">
        <v>0</v>
      </c>
      <c r="N79" s="7" t="s">
        <v>2</v>
      </c>
      <c r="O79" s="7" t="s">
        <v>2</v>
      </c>
      <c r="P79" s="10">
        <v>162</v>
      </c>
      <c r="Q79" s="29" t="s">
        <v>2</v>
      </c>
      <c r="R79" s="32" t="s">
        <v>2</v>
      </c>
      <c r="S79" s="32" t="s">
        <v>2</v>
      </c>
      <c r="T79" s="29">
        <f t="shared" ref="T79:T110" si="15">+(O79+P79+Q79+R79+S79)*0.13</f>
        <v>21.060000000000002</v>
      </c>
      <c r="U79" s="29">
        <f t="shared" ref="U79:U110" si="16">+M79+N79+O79+P79+Q79+R79+S79+T79</f>
        <v>183.06</v>
      </c>
      <c r="V79" s="4" t="s">
        <v>3</v>
      </c>
      <c r="X79" s="3">
        <f t="shared" si="9"/>
        <v>21.06</v>
      </c>
    </row>
    <row r="80" spans="1:24" x14ac:dyDescent="0.25">
      <c r="A80" s="7" t="s">
        <v>292</v>
      </c>
      <c r="B80" s="4" t="s">
        <v>262</v>
      </c>
      <c r="C80" s="5" t="str">
        <f t="shared" si="12"/>
        <v>14</v>
      </c>
      <c r="D80" s="5" t="str">
        <f t="shared" si="13"/>
        <v>05</v>
      </c>
      <c r="E80" s="4" t="s">
        <v>27</v>
      </c>
      <c r="F80" s="4" t="s">
        <v>28</v>
      </c>
      <c r="G80" s="8" t="str">
        <f t="shared" si="14"/>
        <v>14/05/2021</v>
      </c>
      <c r="H80" s="4" t="s">
        <v>1</v>
      </c>
      <c r="I80" s="4" t="s">
        <v>0</v>
      </c>
      <c r="J80" s="7" t="s">
        <v>489</v>
      </c>
      <c r="K80" s="7" t="s">
        <v>385</v>
      </c>
      <c r="L80" s="9" t="str">
        <f>+VLOOKUP(K80,'[1]BASE DE PROVEEDORES'!$A:$B,2,0)</f>
        <v>AGROQUIMICA INTERNACIONAL S.A DE C.V</v>
      </c>
      <c r="M80" s="10">
        <v>0</v>
      </c>
      <c r="N80" s="7" t="s">
        <v>2</v>
      </c>
      <c r="O80" s="7" t="s">
        <v>2</v>
      </c>
      <c r="P80" s="10">
        <v>410.3</v>
      </c>
      <c r="Q80" s="29" t="s">
        <v>2</v>
      </c>
      <c r="R80" s="32" t="s">
        <v>2</v>
      </c>
      <c r="S80" s="32" t="s">
        <v>2</v>
      </c>
      <c r="T80" s="29">
        <f t="shared" si="15"/>
        <v>53.339000000000006</v>
      </c>
      <c r="U80" s="29">
        <f t="shared" si="16"/>
        <v>463.63900000000001</v>
      </c>
      <c r="V80" s="4" t="s">
        <v>3</v>
      </c>
      <c r="X80" s="3">
        <f t="shared" si="9"/>
        <v>53.34</v>
      </c>
    </row>
    <row r="81" spans="1:24" x14ac:dyDescent="0.25">
      <c r="A81" s="7" t="s">
        <v>292</v>
      </c>
      <c r="B81" s="4" t="s">
        <v>286</v>
      </c>
      <c r="C81" s="5" t="str">
        <f t="shared" si="12"/>
        <v>28</v>
      </c>
      <c r="D81" s="5" t="str">
        <f t="shared" si="13"/>
        <v>05</v>
      </c>
      <c r="E81" s="4" t="s">
        <v>27</v>
      </c>
      <c r="F81" s="4" t="s">
        <v>28</v>
      </c>
      <c r="G81" s="8" t="str">
        <f t="shared" si="14"/>
        <v>28/05/2021</v>
      </c>
      <c r="H81" s="4" t="s">
        <v>1</v>
      </c>
      <c r="I81" s="4" t="s">
        <v>0</v>
      </c>
      <c r="J81" s="7" t="s">
        <v>490</v>
      </c>
      <c r="K81" s="7" t="s">
        <v>394</v>
      </c>
      <c r="L81" s="9" t="str">
        <f>+VLOOKUP(K81,'[1]BASE DE PROVEEDORES'!$A:$B,2,0)</f>
        <v>TECNICA UNIVERSAL SALVADOREÑA S.A DE C.V</v>
      </c>
      <c r="M81" s="10">
        <v>0</v>
      </c>
      <c r="N81" s="7" t="s">
        <v>2</v>
      </c>
      <c r="O81" s="7" t="s">
        <v>2</v>
      </c>
      <c r="P81" s="10">
        <v>120</v>
      </c>
      <c r="Q81" s="29" t="s">
        <v>2</v>
      </c>
      <c r="R81" s="32" t="s">
        <v>2</v>
      </c>
      <c r="S81" s="32" t="s">
        <v>2</v>
      </c>
      <c r="T81" s="29">
        <f t="shared" si="15"/>
        <v>15.600000000000001</v>
      </c>
      <c r="U81" s="29">
        <f t="shared" si="16"/>
        <v>135.6</v>
      </c>
      <c r="V81" s="4" t="s">
        <v>3</v>
      </c>
      <c r="X81" s="3">
        <f t="shared" si="9"/>
        <v>15.6</v>
      </c>
    </row>
    <row r="82" spans="1:24" x14ac:dyDescent="0.25">
      <c r="A82" s="7" t="s">
        <v>292</v>
      </c>
      <c r="B82" s="4" t="s">
        <v>296</v>
      </c>
      <c r="C82" s="5" t="str">
        <f t="shared" si="12"/>
        <v>03</v>
      </c>
      <c r="D82" s="5" t="str">
        <f t="shared" si="13"/>
        <v>06</v>
      </c>
      <c r="E82" s="4" t="s">
        <v>27</v>
      </c>
      <c r="F82" s="4" t="s">
        <v>28</v>
      </c>
      <c r="G82" s="8" t="str">
        <f t="shared" si="14"/>
        <v>03/06/2021</v>
      </c>
      <c r="H82" s="4" t="s">
        <v>1</v>
      </c>
      <c r="I82" s="4" t="s">
        <v>0</v>
      </c>
      <c r="J82" s="7" t="s">
        <v>491</v>
      </c>
      <c r="K82" s="7" t="s">
        <v>492</v>
      </c>
      <c r="L82" s="9" t="str">
        <f>+VLOOKUP(K82,'[1]BASE DE PROVEEDORES'!$A:$B,2,0)</f>
        <v>SERVICIO AGRICOLA SALVADOREÑO S.A DE C.V</v>
      </c>
      <c r="M82" s="10">
        <v>0</v>
      </c>
      <c r="N82" s="7" t="s">
        <v>2</v>
      </c>
      <c r="O82" s="7" t="s">
        <v>2</v>
      </c>
      <c r="P82" s="10">
        <v>106</v>
      </c>
      <c r="Q82" s="29" t="s">
        <v>2</v>
      </c>
      <c r="R82" s="32" t="s">
        <v>2</v>
      </c>
      <c r="S82" s="32" t="s">
        <v>2</v>
      </c>
      <c r="T82" s="29">
        <f t="shared" si="15"/>
        <v>13.780000000000001</v>
      </c>
      <c r="U82" s="29">
        <f t="shared" si="16"/>
        <v>119.78</v>
      </c>
      <c r="V82" s="4" t="s">
        <v>3</v>
      </c>
      <c r="X82" s="3">
        <f t="shared" si="9"/>
        <v>13.78</v>
      </c>
    </row>
    <row r="83" spans="1:24" x14ac:dyDescent="0.25">
      <c r="A83" s="7" t="s">
        <v>292</v>
      </c>
      <c r="B83" s="4" t="s">
        <v>296</v>
      </c>
      <c r="C83" s="5" t="str">
        <f t="shared" si="12"/>
        <v>03</v>
      </c>
      <c r="D83" s="5" t="str">
        <f t="shared" si="13"/>
        <v>06</v>
      </c>
      <c r="E83" s="4" t="s">
        <v>27</v>
      </c>
      <c r="F83" s="4" t="s">
        <v>28</v>
      </c>
      <c r="G83" s="8" t="str">
        <f t="shared" si="14"/>
        <v>03/06/2021</v>
      </c>
      <c r="H83" s="4" t="s">
        <v>1</v>
      </c>
      <c r="I83" s="4" t="s">
        <v>0</v>
      </c>
      <c r="J83" s="7" t="s">
        <v>493</v>
      </c>
      <c r="K83" s="7" t="s">
        <v>475</v>
      </c>
      <c r="L83" s="9" t="str">
        <f>+VLOOKUP(K83,'[1]BASE DE PROVEEDORES'!$A:$B,2,0)</f>
        <v>VILLAVAR S.A DE C.V.</v>
      </c>
      <c r="M83" s="10">
        <v>0</v>
      </c>
      <c r="N83" s="7" t="s">
        <v>2</v>
      </c>
      <c r="O83" s="7" t="s">
        <v>2</v>
      </c>
      <c r="P83" s="10">
        <v>693.34</v>
      </c>
      <c r="Q83" s="29" t="s">
        <v>2</v>
      </c>
      <c r="R83" s="32" t="s">
        <v>2</v>
      </c>
      <c r="S83" s="32" t="s">
        <v>2</v>
      </c>
      <c r="T83" s="29">
        <f t="shared" si="15"/>
        <v>90.134200000000007</v>
      </c>
      <c r="U83" s="29">
        <f t="shared" si="16"/>
        <v>783.4742</v>
      </c>
      <c r="V83" s="4" t="s">
        <v>3</v>
      </c>
      <c r="X83" s="3">
        <f t="shared" si="9"/>
        <v>90.13</v>
      </c>
    </row>
    <row r="84" spans="1:24" x14ac:dyDescent="0.25">
      <c r="A84" s="7" t="s">
        <v>292</v>
      </c>
      <c r="B84" s="4" t="s">
        <v>310</v>
      </c>
      <c r="C84" s="5" t="str">
        <f t="shared" si="12"/>
        <v>04</v>
      </c>
      <c r="D84" s="5" t="str">
        <f t="shared" si="13"/>
        <v>06</v>
      </c>
      <c r="E84" s="4" t="s">
        <v>27</v>
      </c>
      <c r="F84" s="4" t="s">
        <v>28</v>
      </c>
      <c r="G84" s="8" t="str">
        <f t="shared" si="14"/>
        <v>04/06/2021</v>
      </c>
      <c r="H84" s="4" t="s">
        <v>1</v>
      </c>
      <c r="I84" s="4" t="s">
        <v>0</v>
      </c>
      <c r="J84" s="7" t="s">
        <v>494</v>
      </c>
      <c r="K84" s="7" t="s">
        <v>385</v>
      </c>
      <c r="L84" s="9" t="str">
        <f>+VLOOKUP(K84,'[1]BASE DE PROVEEDORES'!$A:$B,2,0)</f>
        <v>AGROQUIMICA INTERNACIONAL S.A DE C.V</v>
      </c>
      <c r="M84" s="10">
        <v>0</v>
      </c>
      <c r="N84" s="7" t="s">
        <v>2</v>
      </c>
      <c r="O84" s="7" t="s">
        <v>2</v>
      </c>
      <c r="P84" s="10">
        <v>50</v>
      </c>
      <c r="Q84" s="29" t="s">
        <v>2</v>
      </c>
      <c r="R84" s="32" t="s">
        <v>2</v>
      </c>
      <c r="S84" s="32" t="s">
        <v>2</v>
      </c>
      <c r="T84" s="29">
        <f t="shared" si="15"/>
        <v>6.5</v>
      </c>
      <c r="U84" s="29">
        <f t="shared" si="16"/>
        <v>56.5</v>
      </c>
      <c r="V84" s="4" t="s">
        <v>3</v>
      </c>
      <c r="X84" s="3">
        <f t="shared" si="9"/>
        <v>6.5</v>
      </c>
    </row>
    <row r="85" spans="1:24" x14ac:dyDescent="0.25">
      <c r="A85" s="7" t="s">
        <v>292</v>
      </c>
      <c r="B85" s="4" t="s">
        <v>297</v>
      </c>
      <c r="C85" s="5" t="str">
        <f t="shared" si="12"/>
        <v>07</v>
      </c>
      <c r="D85" s="5" t="str">
        <f t="shared" si="13"/>
        <v>06</v>
      </c>
      <c r="E85" s="4" t="s">
        <v>27</v>
      </c>
      <c r="F85" s="4" t="s">
        <v>28</v>
      </c>
      <c r="G85" s="8" t="str">
        <f t="shared" si="14"/>
        <v>07/06/2021</v>
      </c>
      <c r="H85" s="4" t="s">
        <v>1</v>
      </c>
      <c r="I85" s="4" t="s">
        <v>0</v>
      </c>
      <c r="J85" s="7" t="s">
        <v>495</v>
      </c>
      <c r="K85" s="7" t="s">
        <v>408</v>
      </c>
      <c r="L85" s="9" t="str">
        <f>+VLOOKUP(K85,'[1]BASE DE PROVEEDORES'!$A:$B,2,0)</f>
        <v>EL SURCO S.A DE C.V</v>
      </c>
      <c r="M85" s="10">
        <v>0</v>
      </c>
      <c r="N85" s="7" t="s">
        <v>2</v>
      </c>
      <c r="O85" s="7" t="s">
        <v>2</v>
      </c>
      <c r="P85" s="10">
        <v>187.18</v>
      </c>
      <c r="Q85" s="29" t="s">
        <v>2</v>
      </c>
      <c r="R85" s="32" t="s">
        <v>2</v>
      </c>
      <c r="S85" s="32" t="s">
        <v>2</v>
      </c>
      <c r="T85" s="29">
        <f t="shared" si="15"/>
        <v>24.333400000000001</v>
      </c>
      <c r="U85" s="29">
        <f t="shared" si="16"/>
        <v>211.51340000000002</v>
      </c>
      <c r="V85" s="4" t="s">
        <v>3</v>
      </c>
      <c r="X85" s="3">
        <f t="shared" si="9"/>
        <v>24.33</v>
      </c>
    </row>
    <row r="86" spans="1:24" x14ac:dyDescent="0.25">
      <c r="A86" s="7" t="s">
        <v>292</v>
      </c>
      <c r="B86" s="4" t="s">
        <v>294</v>
      </c>
      <c r="C86" s="5" t="str">
        <f t="shared" si="12"/>
        <v>08</v>
      </c>
      <c r="D86" s="5" t="str">
        <f t="shared" si="13"/>
        <v>06</v>
      </c>
      <c r="E86" s="4" t="s">
        <v>27</v>
      </c>
      <c r="F86" s="4" t="s">
        <v>28</v>
      </c>
      <c r="G86" s="8" t="str">
        <f t="shared" si="14"/>
        <v>08/06/2021</v>
      </c>
      <c r="H86" s="4" t="s">
        <v>1</v>
      </c>
      <c r="I86" s="4" t="s">
        <v>0</v>
      </c>
      <c r="J86" s="7" t="s">
        <v>496</v>
      </c>
      <c r="K86" s="7" t="s">
        <v>394</v>
      </c>
      <c r="L86" s="9" t="str">
        <f>+VLOOKUP(K86,'[1]BASE DE PROVEEDORES'!$A:$B,2,0)</f>
        <v>TECNICA UNIVERSAL SALVADOREÑA S.A DE C.V</v>
      </c>
      <c r="M86" s="10">
        <v>0</v>
      </c>
      <c r="N86" s="7" t="s">
        <v>2</v>
      </c>
      <c r="O86" s="7" t="s">
        <v>2</v>
      </c>
      <c r="P86" s="10">
        <v>860</v>
      </c>
      <c r="Q86" s="29" t="s">
        <v>2</v>
      </c>
      <c r="R86" s="32" t="s">
        <v>2</v>
      </c>
      <c r="S86" s="32" t="s">
        <v>2</v>
      </c>
      <c r="T86" s="29">
        <f t="shared" si="15"/>
        <v>111.8</v>
      </c>
      <c r="U86" s="29">
        <f t="shared" si="16"/>
        <v>971.8</v>
      </c>
      <c r="V86" s="4" t="s">
        <v>3</v>
      </c>
      <c r="X86" s="3">
        <f t="shared" si="9"/>
        <v>111.8</v>
      </c>
    </row>
    <row r="87" spans="1:24" x14ac:dyDescent="0.25">
      <c r="A87" s="7" t="s">
        <v>292</v>
      </c>
      <c r="B87" s="4" t="s">
        <v>298</v>
      </c>
      <c r="C87" s="5" t="str">
        <f t="shared" si="12"/>
        <v>09</v>
      </c>
      <c r="D87" s="5" t="str">
        <f t="shared" si="13"/>
        <v>06</v>
      </c>
      <c r="E87" s="4" t="s">
        <v>27</v>
      </c>
      <c r="F87" s="4" t="s">
        <v>28</v>
      </c>
      <c r="G87" s="8" t="str">
        <f t="shared" si="14"/>
        <v>09/06/2021</v>
      </c>
      <c r="H87" s="4" t="s">
        <v>1</v>
      </c>
      <c r="I87" s="4" t="s">
        <v>0</v>
      </c>
      <c r="J87" s="7" t="s">
        <v>497</v>
      </c>
      <c r="K87" s="7" t="s">
        <v>394</v>
      </c>
      <c r="L87" s="9" t="str">
        <f>+VLOOKUP(K87,'[1]BASE DE PROVEEDORES'!$A:$B,2,0)</f>
        <v>TECNICA UNIVERSAL SALVADOREÑA S.A DE C.V</v>
      </c>
      <c r="M87" s="10">
        <v>0</v>
      </c>
      <c r="N87" s="7" t="s">
        <v>2</v>
      </c>
      <c r="O87" s="7" t="s">
        <v>2</v>
      </c>
      <c r="P87" s="10">
        <v>3831.3</v>
      </c>
      <c r="Q87" s="29" t="s">
        <v>2</v>
      </c>
      <c r="R87" s="32" t="s">
        <v>2</v>
      </c>
      <c r="S87" s="32" t="s">
        <v>2</v>
      </c>
      <c r="T87" s="29">
        <f t="shared" si="15"/>
        <v>498.06900000000002</v>
      </c>
      <c r="U87" s="29">
        <f t="shared" si="16"/>
        <v>4329.3690000000006</v>
      </c>
      <c r="V87" s="4" t="s">
        <v>3</v>
      </c>
      <c r="X87" s="3">
        <f t="shared" si="9"/>
        <v>498.07</v>
      </c>
    </row>
    <row r="88" spans="1:24" x14ac:dyDescent="0.25">
      <c r="A88" s="7" t="s">
        <v>292</v>
      </c>
      <c r="B88" s="4" t="s">
        <v>299</v>
      </c>
      <c r="C88" s="5" t="str">
        <f t="shared" si="12"/>
        <v>10</v>
      </c>
      <c r="D88" s="5" t="str">
        <f t="shared" si="13"/>
        <v>06</v>
      </c>
      <c r="E88" s="4" t="s">
        <v>27</v>
      </c>
      <c r="F88" s="4" t="s">
        <v>28</v>
      </c>
      <c r="G88" s="8" t="str">
        <f t="shared" si="14"/>
        <v>10/06/2021</v>
      </c>
      <c r="H88" s="4" t="s">
        <v>1</v>
      </c>
      <c r="I88" s="4" t="s">
        <v>0</v>
      </c>
      <c r="J88" s="7" t="s">
        <v>498</v>
      </c>
      <c r="K88" s="7" t="s">
        <v>385</v>
      </c>
      <c r="L88" s="9" t="str">
        <f>+VLOOKUP(K88,'[1]BASE DE PROVEEDORES'!$A:$B,2,0)</f>
        <v>AGROQUIMICA INTERNACIONAL S.A DE C.V</v>
      </c>
      <c r="M88" s="10">
        <v>0</v>
      </c>
      <c r="N88" s="7" t="s">
        <v>2</v>
      </c>
      <c r="O88" s="7" t="s">
        <v>2</v>
      </c>
      <c r="P88" s="10">
        <v>55.35</v>
      </c>
      <c r="Q88" s="29" t="s">
        <v>2</v>
      </c>
      <c r="R88" s="32" t="s">
        <v>2</v>
      </c>
      <c r="S88" s="32" t="s">
        <v>2</v>
      </c>
      <c r="T88" s="29">
        <f t="shared" si="15"/>
        <v>7.1955</v>
      </c>
      <c r="U88" s="29">
        <f t="shared" si="16"/>
        <v>62.545500000000004</v>
      </c>
      <c r="V88" s="4" t="s">
        <v>3</v>
      </c>
      <c r="X88" s="3">
        <f t="shared" si="9"/>
        <v>7.2</v>
      </c>
    </row>
    <row r="89" spans="1:24" x14ac:dyDescent="0.25">
      <c r="A89" s="7" t="s">
        <v>292</v>
      </c>
      <c r="B89" s="4" t="s">
        <v>299</v>
      </c>
      <c r="C89" s="5" t="str">
        <f t="shared" si="12"/>
        <v>10</v>
      </c>
      <c r="D89" s="5" t="str">
        <f t="shared" si="13"/>
        <v>06</v>
      </c>
      <c r="E89" s="4" t="s">
        <v>27</v>
      </c>
      <c r="F89" s="4" t="s">
        <v>28</v>
      </c>
      <c r="G89" s="8" t="str">
        <f t="shared" si="14"/>
        <v>10/06/2021</v>
      </c>
      <c r="H89" s="4" t="s">
        <v>1</v>
      </c>
      <c r="I89" s="4" t="s">
        <v>0</v>
      </c>
      <c r="J89" s="7" t="s">
        <v>499</v>
      </c>
      <c r="K89" s="7" t="s">
        <v>385</v>
      </c>
      <c r="L89" s="9" t="str">
        <f>+VLOOKUP(K89,'[1]BASE DE PROVEEDORES'!$A:$B,2,0)</f>
        <v>AGROQUIMICA INTERNACIONAL S.A DE C.V</v>
      </c>
      <c r="M89" s="10">
        <v>0</v>
      </c>
      <c r="N89" s="7" t="s">
        <v>2</v>
      </c>
      <c r="O89" s="7" t="s">
        <v>2</v>
      </c>
      <c r="P89" s="10">
        <v>23.35</v>
      </c>
      <c r="Q89" s="29" t="s">
        <v>2</v>
      </c>
      <c r="R89" s="32" t="s">
        <v>2</v>
      </c>
      <c r="S89" s="32" t="s">
        <v>2</v>
      </c>
      <c r="T89" s="29">
        <f t="shared" si="15"/>
        <v>3.0355000000000003</v>
      </c>
      <c r="U89" s="29">
        <f t="shared" si="16"/>
        <v>26.3855</v>
      </c>
      <c r="V89" s="4" t="s">
        <v>3</v>
      </c>
      <c r="X89" s="3">
        <f t="shared" si="9"/>
        <v>3.04</v>
      </c>
    </row>
    <row r="90" spans="1:24" x14ac:dyDescent="0.25">
      <c r="A90" s="7" t="s">
        <v>292</v>
      </c>
      <c r="B90" s="4" t="s">
        <v>300</v>
      </c>
      <c r="C90" s="5" t="str">
        <f t="shared" si="12"/>
        <v>11</v>
      </c>
      <c r="D90" s="5" t="str">
        <f t="shared" si="13"/>
        <v>06</v>
      </c>
      <c r="E90" s="4" t="s">
        <v>27</v>
      </c>
      <c r="F90" s="4" t="s">
        <v>28</v>
      </c>
      <c r="G90" s="8" t="str">
        <f t="shared" si="14"/>
        <v>11/06/2021</v>
      </c>
      <c r="H90" s="4" t="s">
        <v>1</v>
      </c>
      <c r="I90" s="4" t="s">
        <v>0</v>
      </c>
      <c r="J90" s="7" t="s">
        <v>500</v>
      </c>
      <c r="K90" s="7" t="s">
        <v>385</v>
      </c>
      <c r="L90" s="9" t="str">
        <f>+VLOOKUP(K90,'[1]BASE DE PROVEEDORES'!$A:$B,2,0)</f>
        <v>AGROQUIMICA INTERNACIONAL S.A DE C.V</v>
      </c>
      <c r="M90" s="10">
        <v>0</v>
      </c>
      <c r="N90" s="7" t="s">
        <v>2</v>
      </c>
      <c r="O90" s="7" t="s">
        <v>2</v>
      </c>
      <c r="P90" s="10">
        <v>92.1</v>
      </c>
      <c r="Q90" s="29" t="s">
        <v>2</v>
      </c>
      <c r="R90" s="32" t="s">
        <v>2</v>
      </c>
      <c r="S90" s="32" t="s">
        <v>2</v>
      </c>
      <c r="T90" s="29">
        <f t="shared" si="15"/>
        <v>11.972999999999999</v>
      </c>
      <c r="U90" s="29">
        <f t="shared" si="16"/>
        <v>104.07299999999999</v>
      </c>
      <c r="V90" s="4" t="s">
        <v>3</v>
      </c>
      <c r="X90" s="3">
        <f t="shared" si="9"/>
        <v>11.97</v>
      </c>
    </row>
    <row r="91" spans="1:24" x14ac:dyDescent="0.25">
      <c r="A91" s="7" t="s">
        <v>292</v>
      </c>
      <c r="B91" s="4" t="s">
        <v>300</v>
      </c>
      <c r="C91" s="5" t="str">
        <f t="shared" si="12"/>
        <v>11</v>
      </c>
      <c r="D91" s="5" t="str">
        <f t="shared" si="13"/>
        <v>06</v>
      </c>
      <c r="E91" s="4" t="s">
        <v>27</v>
      </c>
      <c r="F91" s="4" t="s">
        <v>28</v>
      </c>
      <c r="G91" s="8" t="str">
        <f t="shared" si="14"/>
        <v>11/06/2021</v>
      </c>
      <c r="H91" s="4" t="s">
        <v>1</v>
      </c>
      <c r="I91" s="4" t="s">
        <v>0</v>
      </c>
      <c r="J91" s="7" t="s">
        <v>501</v>
      </c>
      <c r="K91" s="7" t="s">
        <v>385</v>
      </c>
      <c r="L91" s="9" t="str">
        <f>+VLOOKUP(K91,'[1]BASE DE PROVEEDORES'!$A:$B,2,0)</f>
        <v>AGROQUIMICA INTERNACIONAL S.A DE C.V</v>
      </c>
      <c r="M91" s="10">
        <v>0</v>
      </c>
      <c r="N91" s="7" t="s">
        <v>2</v>
      </c>
      <c r="O91" s="7" t="s">
        <v>2</v>
      </c>
      <c r="P91" s="10">
        <v>386</v>
      </c>
      <c r="Q91" s="29" t="s">
        <v>2</v>
      </c>
      <c r="R91" s="32" t="s">
        <v>2</v>
      </c>
      <c r="S91" s="32" t="s">
        <v>2</v>
      </c>
      <c r="T91" s="29">
        <f t="shared" si="15"/>
        <v>50.18</v>
      </c>
      <c r="U91" s="29">
        <f t="shared" si="16"/>
        <v>436.18</v>
      </c>
      <c r="V91" s="4" t="s">
        <v>3</v>
      </c>
      <c r="X91" s="3">
        <f t="shared" si="9"/>
        <v>50.18</v>
      </c>
    </row>
    <row r="92" spans="1:24" x14ac:dyDescent="0.25">
      <c r="A92" s="7" t="s">
        <v>292</v>
      </c>
      <c r="B92" s="4" t="s">
        <v>301</v>
      </c>
      <c r="C92" s="5" t="str">
        <f t="shared" si="12"/>
        <v>14</v>
      </c>
      <c r="D92" s="5" t="str">
        <f t="shared" si="13"/>
        <v>06</v>
      </c>
      <c r="E92" s="4" t="s">
        <v>27</v>
      </c>
      <c r="F92" s="4" t="s">
        <v>28</v>
      </c>
      <c r="G92" s="8" t="str">
        <f t="shared" si="14"/>
        <v>14/06/2021</v>
      </c>
      <c r="H92" s="4" t="s">
        <v>1</v>
      </c>
      <c r="I92" s="4" t="s">
        <v>0</v>
      </c>
      <c r="J92" s="7" t="s">
        <v>502</v>
      </c>
      <c r="K92" s="7" t="s">
        <v>475</v>
      </c>
      <c r="L92" s="9" t="str">
        <f>+VLOOKUP(K92,'[1]BASE DE PROVEEDORES'!$A:$B,2,0)</f>
        <v>VILLAVAR S.A DE C.V.</v>
      </c>
      <c r="M92" s="10">
        <v>0</v>
      </c>
      <c r="N92" s="7" t="s">
        <v>2</v>
      </c>
      <c r="O92" s="7" t="s">
        <v>2</v>
      </c>
      <c r="P92" s="10">
        <v>297.14999999999998</v>
      </c>
      <c r="Q92" s="29" t="s">
        <v>2</v>
      </c>
      <c r="R92" s="32" t="s">
        <v>2</v>
      </c>
      <c r="S92" s="32" t="s">
        <v>2</v>
      </c>
      <c r="T92" s="29">
        <f t="shared" si="15"/>
        <v>38.6295</v>
      </c>
      <c r="U92" s="29">
        <f t="shared" si="16"/>
        <v>335.77949999999998</v>
      </c>
      <c r="V92" s="4" t="s">
        <v>3</v>
      </c>
      <c r="X92" s="3">
        <f t="shared" si="9"/>
        <v>38.630000000000003</v>
      </c>
    </row>
    <row r="93" spans="1:24" x14ac:dyDescent="0.25">
      <c r="A93" s="7" t="s">
        <v>292</v>
      </c>
      <c r="B93" s="4" t="s">
        <v>301</v>
      </c>
      <c r="C93" s="5" t="str">
        <f t="shared" si="12"/>
        <v>14</v>
      </c>
      <c r="D93" s="5" t="str">
        <f t="shared" si="13"/>
        <v>06</v>
      </c>
      <c r="E93" s="4" t="s">
        <v>27</v>
      </c>
      <c r="F93" s="4" t="s">
        <v>28</v>
      </c>
      <c r="G93" s="8" t="str">
        <f t="shared" si="14"/>
        <v>14/06/2021</v>
      </c>
      <c r="H93" s="4" t="s">
        <v>1</v>
      </c>
      <c r="I93" s="4" t="s">
        <v>0</v>
      </c>
      <c r="J93" s="7" t="s">
        <v>503</v>
      </c>
      <c r="K93" s="7" t="s">
        <v>385</v>
      </c>
      <c r="L93" s="9" t="str">
        <f>+VLOOKUP(K93,'[1]BASE DE PROVEEDORES'!$A:$B,2,0)</f>
        <v>AGROQUIMICA INTERNACIONAL S.A DE C.V</v>
      </c>
      <c r="M93" s="10">
        <v>0</v>
      </c>
      <c r="N93" s="7" t="s">
        <v>2</v>
      </c>
      <c r="O93" s="7" t="s">
        <v>2</v>
      </c>
      <c r="P93" s="10">
        <v>480</v>
      </c>
      <c r="Q93" s="29" t="s">
        <v>2</v>
      </c>
      <c r="R93" s="32" t="s">
        <v>2</v>
      </c>
      <c r="S93" s="32" t="s">
        <v>2</v>
      </c>
      <c r="T93" s="29">
        <f t="shared" si="15"/>
        <v>62.400000000000006</v>
      </c>
      <c r="U93" s="29">
        <f t="shared" si="16"/>
        <v>542.4</v>
      </c>
      <c r="V93" s="4" t="s">
        <v>3</v>
      </c>
      <c r="X93" s="3">
        <f t="shared" si="9"/>
        <v>62.4</v>
      </c>
    </row>
    <row r="94" spans="1:24" x14ac:dyDescent="0.25">
      <c r="A94" s="7" t="s">
        <v>292</v>
      </c>
      <c r="B94" s="4" t="s">
        <v>301</v>
      </c>
      <c r="C94" s="5" t="str">
        <f t="shared" si="12"/>
        <v>14</v>
      </c>
      <c r="D94" s="5" t="str">
        <f t="shared" si="13"/>
        <v>06</v>
      </c>
      <c r="E94" s="4" t="s">
        <v>27</v>
      </c>
      <c r="F94" s="4" t="s">
        <v>28</v>
      </c>
      <c r="G94" s="8" t="str">
        <f t="shared" si="14"/>
        <v>14/06/2021</v>
      </c>
      <c r="H94" s="4" t="s">
        <v>1</v>
      </c>
      <c r="I94" s="4" t="s">
        <v>0</v>
      </c>
      <c r="J94" s="7" t="s">
        <v>504</v>
      </c>
      <c r="K94" s="7" t="s">
        <v>385</v>
      </c>
      <c r="L94" s="9" t="str">
        <f>+VLOOKUP(K94,'[1]BASE DE PROVEEDORES'!$A:$B,2,0)</f>
        <v>AGROQUIMICA INTERNACIONAL S.A DE C.V</v>
      </c>
      <c r="M94" s="10">
        <v>0</v>
      </c>
      <c r="N94" s="7" t="s">
        <v>2</v>
      </c>
      <c r="O94" s="7" t="s">
        <v>2</v>
      </c>
      <c r="P94" s="10">
        <v>1088.94</v>
      </c>
      <c r="Q94" s="29" t="s">
        <v>2</v>
      </c>
      <c r="R94" s="32" t="s">
        <v>2</v>
      </c>
      <c r="S94" s="32" t="s">
        <v>2</v>
      </c>
      <c r="T94" s="29">
        <f t="shared" si="15"/>
        <v>141.56220000000002</v>
      </c>
      <c r="U94" s="29">
        <f t="shared" si="16"/>
        <v>1230.5022000000001</v>
      </c>
      <c r="V94" s="4" t="s">
        <v>3</v>
      </c>
      <c r="X94" s="3">
        <f t="shared" si="9"/>
        <v>141.56</v>
      </c>
    </row>
    <row r="95" spans="1:24" x14ac:dyDescent="0.25">
      <c r="A95" s="7" t="s">
        <v>292</v>
      </c>
      <c r="B95" s="4" t="s">
        <v>293</v>
      </c>
      <c r="C95" s="5" t="str">
        <f t="shared" si="12"/>
        <v>15</v>
      </c>
      <c r="D95" s="5" t="str">
        <f t="shared" si="13"/>
        <v>06</v>
      </c>
      <c r="E95" s="4" t="s">
        <v>27</v>
      </c>
      <c r="F95" s="4" t="s">
        <v>28</v>
      </c>
      <c r="G95" s="8" t="str">
        <f t="shared" si="14"/>
        <v>15/06/2021</v>
      </c>
      <c r="H95" s="4" t="s">
        <v>1</v>
      </c>
      <c r="I95" s="4" t="s">
        <v>0</v>
      </c>
      <c r="J95" s="7" t="s">
        <v>505</v>
      </c>
      <c r="K95" s="7" t="s">
        <v>475</v>
      </c>
      <c r="L95" s="9" t="str">
        <f>+VLOOKUP(K95,'[1]BASE DE PROVEEDORES'!$A:$B,2,0)</f>
        <v>VILLAVAR S.A DE C.V.</v>
      </c>
      <c r="M95" s="10">
        <v>0</v>
      </c>
      <c r="N95" s="7" t="s">
        <v>2</v>
      </c>
      <c r="O95" s="7" t="s">
        <v>2</v>
      </c>
      <c r="P95" s="10">
        <v>297.14999999999998</v>
      </c>
      <c r="Q95" s="29" t="s">
        <v>2</v>
      </c>
      <c r="R95" s="32" t="s">
        <v>2</v>
      </c>
      <c r="S95" s="32" t="s">
        <v>2</v>
      </c>
      <c r="T95" s="29">
        <f t="shared" si="15"/>
        <v>38.6295</v>
      </c>
      <c r="U95" s="29">
        <f t="shared" si="16"/>
        <v>335.77949999999998</v>
      </c>
      <c r="V95" s="4" t="s">
        <v>3</v>
      </c>
      <c r="X95" s="3">
        <f t="shared" si="9"/>
        <v>38.630000000000003</v>
      </c>
    </row>
    <row r="96" spans="1:24" x14ac:dyDescent="0.25">
      <c r="A96" s="7" t="s">
        <v>292</v>
      </c>
      <c r="B96" s="4" t="s">
        <v>302</v>
      </c>
      <c r="C96" s="5" t="str">
        <f t="shared" si="12"/>
        <v>16</v>
      </c>
      <c r="D96" s="5" t="str">
        <f t="shared" si="13"/>
        <v>06</v>
      </c>
      <c r="E96" s="4" t="s">
        <v>27</v>
      </c>
      <c r="F96" s="4" t="s">
        <v>28</v>
      </c>
      <c r="G96" s="8" t="str">
        <f t="shared" si="14"/>
        <v>16/06/2021</v>
      </c>
      <c r="H96" s="4" t="s">
        <v>1</v>
      </c>
      <c r="I96" s="4" t="s">
        <v>0</v>
      </c>
      <c r="J96" s="7" t="s">
        <v>506</v>
      </c>
      <c r="K96" s="7" t="s">
        <v>385</v>
      </c>
      <c r="L96" s="9" t="str">
        <f>+VLOOKUP(K96,'[1]BASE DE PROVEEDORES'!$A:$B,2,0)</f>
        <v>AGROQUIMICA INTERNACIONAL S.A DE C.V</v>
      </c>
      <c r="M96" s="10">
        <v>0</v>
      </c>
      <c r="N96" s="7" t="s">
        <v>2</v>
      </c>
      <c r="O96" s="7" t="s">
        <v>2</v>
      </c>
      <c r="P96" s="10">
        <v>608.9</v>
      </c>
      <c r="Q96" s="29" t="s">
        <v>2</v>
      </c>
      <c r="R96" s="32" t="s">
        <v>2</v>
      </c>
      <c r="S96" s="32" t="s">
        <v>2</v>
      </c>
      <c r="T96" s="29">
        <f t="shared" si="15"/>
        <v>79.156999999999996</v>
      </c>
      <c r="U96" s="29">
        <f t="shared" si="16"/>
        <v>688.05700000000002</v>
      </c>
      <c r="V96" s="4" t="s">
        <v>3</v>
      </c>
      <c r="X96" s="3">
        <f t="shared" si="9"/>
        <v>79.16</v>
      </c>
    </row>
    <row r="97" spans="1:24" x14ac:dyDescent="0.25">
      <c r="A97" s="7" t="s">
        <v>292</v>
      </c>
      <c r="B97" s="4" t="s">
        <v>302</v>
      </c>
      <c r="C97" s="5" t="str">
        <f t="shared" si="12"/>
        <v>16</v>
      </c>
      <c r="D97" s="5" t="str">
        <f t="shared" si="13"/>
        <v>06</v>
      </c>
      <c r="E97" s="4" t="s">
        <v>27</v>
      </c>
      <c r="F97" s="4" t="s">
        <v>28</v>
      </c>
      <c r="G97" s="8" t="str">
        <f t="shared" si="14"/>
        <v>16/06/2021</v>
      </c>
      <c r="H97" s="4" t="s">
        <v>1</v>
      </c>
      <c r="I97" s="4" t="s">
        <v>0</v>
      </c>
      <c r="J97" s="7" t="s">
        <v>507</v>
      </c>
      <c r="K97" s="7" t="s">
        <v>475</v>
      </c>
      <c r="L97" s="9" t="str">
        <f>+VLOOKUP(K97,'[1]BASE DE PROVEEDORES'!$A:$B,2,0)</f>
        <v>VILLAVAR S.A DE C.V.</v>
      </c>
      <c r="M97" s="10">
        <v>0</v>
      </c>
      <c r="N97" s="7" t="s">
        <v>2</v>
      </c>
      <c r="O97" s="7" t="s">
        <v>2</v>
      </c>
      <c r="P97" s="10">
        <v>151.33000000000001</v>
      </c>
      <c r="Q97" s="29" t="s">
        <v>2</v>
      </c>
      <c r="R97" s="32" t="s">
        <v>2</v>
      </c>
      <c r="S97" s="32" t="s">
        <v>2</v>
      </c>
      <c r="T97" s="29">
        <f t="shared" si="15"/>
        <v>19.672900000000002</v>
      </c>
      <c r="U97" s="29">
        <f t="shared" si="16"/>
        <v>171.00290000000001</v>
      </c>
      <c r="V97" s="4" t="s">
        <v>3</v>
      </c>
      <c r="X97" s="3">
        <f t="shared" si="9"/>
        <v>19.670000000000002</v>
      </c>
    </row>
    <row r="98" spans="1:24" x14ac:dyDescent="0.25">
      <c r="A98" s="7" t="s">
        <v>292</v>
      </c>
      <c r="B98" s="4" t="s">
        <v>309</v>
      </c>
      <c r="C98" s="5" t="str">
        <f t="shared" si="12"/>
        <v>18</v>
      </c>
      <c r="D98" s="5" t="str">
        <f t="shared" si="13"/>
        <v>06</v>
      </c>
      <c r="E98" s="4" t="s">
        <v>27</v>
      </c>
      <c r="F98" s="4" t="s">
        <v>28</v>
      </c>
      <c r="G98" s="8" t="str">
        <f t="shared" si="14"/>
        <v>18/06/2021</v>
      </c>
      <c r="H98" s="4" t="s">
        <v>1</v>
      </c>
      <c r="I98" s="4" t="s">
        <v>0</v>
      </c>
      <c r="J98" s="7" t="s">
        <v>508</v>
      </c>
      <c r="K98" s="7" t="s">
        <v>408</v>
      </c>
      <c r="L98" s="9" t="str">
        <f>+VLOOKUP(K98,'[1]BASE DE PROVEEDORES'!$A:$B,2,0)</f>
        <v>EL SURCO S.A DE C.V</v>
      </c>
      <c r="M98" s="10">
        <v>0</v>
      </c>
      <c r="N98" s="7" t="s">
        <v>2</v>
      </c>
      <c r="O98" s="7" t="s">
        <v>2</v>
      </c>
      <c r="P98" s="10">
        <v>327</v>
      </c>
      <c r="Q98" s="29" t="s">
        <v>2</v>
      </c>
      <c r="R98" s="32" t="s">
        <v>2</v>
      </c>
      <c r="S98" s="32" t="s">
        <v>2</v>
      </c>
      <c r="T98" s="29">
        <f t="shared" si="15"/>
        <v>42.51</v>
      </c>
      <c r="U98" s="29">
        <f t="shared" si="16"/>
        <v>369.51</v>
      </c>
      <c r="V98" s="4" t="s">
        <v>3</v>
      </c>
      <c r="X98" s="3">
        <f t="shared" ref="X98:X161" si="17">+ROUND(T98,2)</f>
        <v>42.51</v>
      </c>
    </row>
    <row r="99" spans="1:24" x14ac:dyDescent="0.25">
      <c r="A99" s="7" t="s">
        <v>292</v>
      </c>
      <c r="B99" s="4" t="s">
        <v>304</v>
      </c>
      <c r="C99" s="5" t="str">
        <f t="shared" si="12"/>
        <v>22</v>
      </c>
      <c r="D99" s="5" t="str">
        <f t="shared" si="13"/>
        <v>06</v>
      </c>
      <c r="E99" s="4" t="s">
        <v>27</v>
      </c>
      <c r="F99" s="4" t="s">
        <v>28</v>
      </c>
      <c r="G99" s="8" t="str">
        <f t="shared" si="14"/>
        <v>22/06/2021</v>
      </c>
      <c r="H99" s="4" t="s">
        <v>1</v>
      </c>
      <c r="I99" s="4" t="s">
        <v>0</v>
      </c>
      <c r="J99" s="7" t="s">
        <v>509</v>
      </c>
      <c r="K99" s="7" t="s">
        <v>394</v>
      </c>
      <c r="L99" s="9" t="str">
        <f>+VLOOKUP(K99,'[1]BASE DE PROVEEDORES'!$A:$B,2,0)</f>
        <v>TECNICA UNIVERSAL SALVADOREÑA S.A DE C.V</v>
      </c>
      <c r="M99" s="10">
        <v>0</v>
      </c>
      <c r="N99" s="7" t="s">
        <v>2</v>
      </c>
      <c r="O99" s="7" t="s">
        <v>2</v>
      </c>
      <c r="P99" s="10">
        <v>770</v>
      </c>
      <c r="Q99" s="29" t="s">
        <v>2</v>
      </c>
      <c r="R99" s="32" t="s">
        <v>2</v>
      </c>
      <c r="S99" s="32" t="s">
        <v>2</v>
      </c>
      <c r="T99" s="29">
        <f t="shared" si="15"/>
        <v>100.10000000000001</v>
      </c>
      <c r="U99" s="29">
        <f t="shared" si="16"/>
        <v>870.1</v>
      </c>
      <c r="V99" s="4" t="s">
        <v>3</v>
      </c>
      <c r="X99" s="3">
        <f t="shared" si="17"/>
        <v>100.1</v>
      </c>
    </row>
    <row r="100" spans="1:24" x14ac:dyDescent="0.25">
      <c r="A100" s="7" t="s">
        <v>292</v>
      </c>
      <c r="B100" s="4" t="s">
        <v>304</v>
      </c>
      <c r="C100" s="5" t="str">
        <f t="shared" si="12"/>
        <v>22</v>
      </c>
      <c r="D100" s="5" t="str">
        <f t="shared" si="13"/>
        <v>06</v>
      </c>
      <c r="E100" s="4" t="s">
        <v>27</v>
      </c>
      <c r="F100" s="4" t="s">
        <v>28</v>
      </c>
      <c r="G100" s="8" t="str">
        <f t="shared" si="14"/>
        <v>22/06/2021</v>
      </c>
      <c r="H100" s="4" t="s">
        <v>1</v>
      </c>
      <c r="I100" s="4" t="s">
        <v>0</v>
      </c>
      <c r="J100" s="7" t="s">
        <v>510</v>
      </c>
      <c r="K100" s="7" t="s">
        <v>475</v>
      </c>
      <c r="L100" s="9" t="str">
        <f>+VLOOKUP(K100,'[1]BASE DE PROVEEDORES'!$A:$B,2,0)</f>
        <v>VILLAVAR S.A DE C.V.</v>
      </c>
      <c r="M100" s="10">
        <v>0</v>
      </c>
      <c r="N100" s="7" t="s">
        <v>2</v>
      </c>
      <c r="O100" s="7" t="s">
        <v>2</v>
      </c>
      <c r="P100" s="10">
        <v>247.62</v>
      </c>
      <c r="Q100" s="29" t="s">
        <v>2</v>
      </c>
      <c r="R100" s="32" t="s">
        <v>2</v>
      </c>
      <c r="S100" s="32" t="s">
        <v>2</v>
      </c>
      <c r="T100" s="29">
        <f t="shared" si="15"/>
        <v>32.190600000000003</v>
      </c>
      <c r="U100" s="29">
        <f t="shared" si="16"/>
        <v>279.81060000000002</v>
      </c>
      <c r="V100" s="4" t="s">
        <v>3</v>
      </c>
      <c r="X100" s="3">
        <f t="shared" si="17"/>
        <v>32.19</v>
      </c>
    </row>
    <row r="101" spans="1:24" x14ac:dyDescent="0.25">
      <c r="A101" s="7" t="s">
        <v>292</v>
      </c>
      <c r="B101" s="4" t="s">
        <v>304</v>
      </c>
      <c r="C101" s="5" t="str">
        <f t="shared" si="12"/>
        <v>22</v>
      </c>
      <c r="D101" s="5" t="str">
        <f t="shared" si="13"/>
        <v>06</v>
      </c>
      <c r="E101" s="4" t="s">
        <v>27</v>
      </c>
      <c r="F101" s="4" t="s">
        <v>28</v>
      </c>
      <c r="G101" s="8" t="str">
        <f t="shared" si="14"/>
        <v>22/06/2021</v>
      </c>
      <c r="H101" s="4" t="s">
        <v>1</v>
      </c>
      <c r="I101" s="4" t="s">
        <v>0</v>
      </c>
      <c r="J101" s="7" t="s">
        <v>511</v>
      </c>
      <c r="K101" s="7" t="s">
        <v>408</v>
      </c>
      <c r="L101" s="9" t="str">
        <f>+VLOOKUP(K101,'[1]BASE DE PROVEEDORES'!$A:$B,2,0)</f>
        <v>EL SURCO S.A DE C.V</v>
      </c>
      <c r="M101" s="10">
        <v>0</v>
      </c>
      <c r="N101" s="7" t="s">
        <v>2</v>
      </c>
      <c r="O101" s="7" t="s">
        <v>2</v>
      </c>
      <c r="P101" s="10">
        <v>1203.75</v>
      </c>
      <c r="Q101" s="29" t="s">
        <v>2</v>
      </c>
      <c r="R101" s="32" t="s">
        <v>2</v>
      </c>
      <c r="S101" s="32" t="s">
        <v>2</v>
      </c>
      <c r="T101" s="29">
        <f t="shared" si="15"/>
        <v>156.48750000000001</v>
      </c>
      <c r="U101" s="29">
        <f t="shared" si="16"/>
        <v>1360.2375</v>
      </c>
      <c r="V101" s="4" t="s">
        <v>3</v>
      </c>
      <c r="X101" s="3">
        <f t="shared" si="17"/>
        <v>156.49</v>
      </c>
    </row>
    <row r="102" spans="1:24" x14ac:dyDescent="0.25">
      <c r="A102" s="7" t="s">
        <v>292</v>
      </c>
      <c r="B102" s="4" t="s">
        <v>305</v>
      </c>
      <c r="C102" s="5" t="str">
        <f t="shared" si="12"/>
        <v>24</v>
      </c>
      <c r="D102" s="5" t="str">
        <f t="shared" si="13"/>
        <v>06</v>
      </c>
      <c r="E102" s="4" t="s">
        <v>27</v>
      </c>
      <c r="F102" s="4" t="s">
        <v>28</v>
      </c>
      <c r="G102" s="8" t="str">
        <f t="shared" si="14"/>
        <v>24/06/2021</v>
      </c>
      <c r="H102" s="4" t="s">
        <v>1</v>
      </c>
      <c r="I102" s="4" t="s">
        <v>0</v>
      </c>
      <c r="J102" s="7" t="s">
        <v>512</v>
      </c>
      <c r="K102" s="7" t="s">
        <v>408</v>
      </c>
      <c r="L102" s="9" t="str">
        <f>+VLOOKUP(K102,'[1]BASE DE PROVEEDORES'!$A:$B,2,0)</f>
        <v>EL SURCO S.A DE C.V</v>
      </c>
      <c r="M102" s="10">
        <v>0</v>
      </c>
      <c r="N102" s="7" t="s">
        <v>2</v>
      </c>
      <c r="O102" s="7" t="s">
        <v>2</v>
      </c>
      <c r="P102" s="10">
        <v>750</v>
      </c>
      <c r="Q102" s="29" t="s">
        <v>2</v>
      </c>
      <c r="R102" s="32" t="s">
        <v>2</v>
      </c>
      <c r="S102" s="32" t="s">
        <v>2</v>
      </c>
      <c r="T102" s="29">
        <f t="shared" si="15"/>
        <v>97.5</v>
      </c>
      <c r="U102" s="29">
        <f t="shared" si="16"/>
        <v>847.5</v>
      </c>
      <c r="V102" s="4" t="s">
        <v>3</v>
      </c>
      <c r="X102" s="3">
        <f t="shared" si="17"/>
        <v>97.5</v>
      </c>
    </row>
    <row r="103" spans="1:24" x14ac:dyDescent="0.25">
      <c r="A103" s="7" t="s">
        <v>292</v>
      </c>
      <c r="B103" s="4" t="s">
        <v>307</v>
      </c>
      <c r="C103" s="5" t="str">
        <f t="shared" si="12"/>
        <v>25</v>
      </c>
      <c r="D103" s="5" t="str">
        <f t="shared" si="13"/>
        <v>06</v>
      </c>
      <c r="E103" s="4" t="s">
        <v>27</v>
      </c>
      <c r="F103" s="4" t="s">
        <v>28</v>
      </c>
      <c r="G103" s="8" t="str">
        <f t="shared" si="14"/>
        <v>25/06/2021</v>
      </c>
      <c r="H103" s="4" t="s">
        <v>1</v>
      </c>
      <c r="I103" s="4" t="s">
        <v>0</v>
      </c>
      <c r="J103" s="7" t="s">
        <v>513</v>
      </c>
      <c r="K103" s="7" t="s">
        <v>385</v>
      </c>
      <c r="L103" s="9" t="str">
        <f>+VLOOKUP(K103,'[1]BASE DE PROVEEDORES'!$A:$B,2,0)</f>
        <v>AGROQUIMICA INTERNACIONAL S.A DE C.V</v>
      </c>
      <c r="M103" s="10">
        <v>0</v>
      </c>
      <c r="N103" s="7" t="s">
        <v>2</v>
      </c>
      <c r="O103" s="7" t="s">
        <v>2</v>
      </c>
      <c r="P103" s="10">
        <v>240</v>
      </c>
      <c r="Q103" s="29" t="s">
        <v>2</v>
      </c>
      <c r="R103" s="32" t="s">
        <v>2</v>
      </c>
      <c r="S103" s="32" t="s">
        <v>2</v>
      </c>
      <c r="T103" s="29">
        <f t="shared" si="15"/>
        <v>31.200000000000003</v>
      </c>
      <c r="U103" s="29">
        <f t="shared" si="16"/>
        <v>271.2</v>
      </c>
      <c r="V103" s="4" t="s">
        <v>3</v>
      </c>
      <c r="X103" s="3">
        <f t="shared" si="17"/>
        <v>31.2</v>
      </c>
    </row>
    <row r="104" spans="1:24" x14ac:dyDescent="0.25">
      <c r="A104" s="7" t="s">
        <v>356</v>
      </c>
      <c r="B104" s="4" t="s">
        <v>249</v>
      </c>
      <c r="C104" s="5" t="str">
        <f t="shared" si="12"/>
        <v>20</v>
      </c>
      <c r="D104" s="5" t="str">
        <f t="shared" si="13"/>
        <v>04</v>
      </c>
      <c r="E104" s="4" t="s">
        <v>27</v>
      </c>
      <c r="F104" s="4" t="s">
        <v>28</v>
      </c>
      <c r="G104" s="8" t="str">
        <f t="shared" si="14"/>
        <v>20/04/2021</v>
      </c>
      <c r="H104" s="4" t="s">
        <v>1</v>
      </c>
      <c r="I104" s="4" t="s">
        <v>0</v>
      </c>
      <c r="J104" s="7" t="s">
        <v>633</v>
      </c>
      <c r="K104" s="7" t="s">
        <v>394</v>
      </c>
      <c r="L104" s="9" t="str">
        <f>+VLOOKUP(K104,'[1]BASE DE PROVEEDORES'!$A:$B,2,0)</f>
        <v>TECNICA UNIVERSAL SALVADOREÑA S.A DE C.V</v>
      </c>
      <c r="M104" s="10">
        <v>0</v>
      </c>
      <c r="N104" s="7" t="s">
        <v>2</v>
      </c>
      <c r="O104" s="7" t="s">
        <v>2</v>
      </c>
      <c r="P104" s="10">
        <v>1190</v>
      </c>
      <c r="Q104" s="29" t="s">
        <v>2</v>
      </c>
      <c r="R104" s="32" t="s">
        <v>2</v>
      </c>
      <c r="S104" s="32" t="s">
        <v>2</v>
      </c>
      <c r="T104" s="29">
        <f t="shared" si="15"/>
        <v>154.70000000000002</v>
      </c>
      <c r="U104" s="29">
        <f t="shared" si="16"/>
        <v>1344.7</v>
      </c>
      <c r="V104" s="4" t="s">
        <v>3</v>
      </c>
      <c r="X104" s="3">
        <f t="shared" si="17"/>
        <v>154.69999999999999</v>
      </c>
    </row>
    <row r="105" spans="1:24" x14ac:dyDescent="0.25">
      <c r="A105" s="7" t="s">
        <v>356</v>
      </c>
      <c r="B105" s="4" t="s">
        <v>254</v>
      </c>
      <c r="C105" s="5" t="str">
        <f t="shared" si="12"/>
        <v>21</v>
      </c>
      <c r="D105" s="5" t="str">
        <f t="shared" si="13"/>
        <v>04</v>
      </c>
      <c r="E105" s="4" t="s">
        <v>27</v>
      </c>
      <c r="F105" s="4" t="s">
        <v>28</v>
      </c>
      <c r="G105" s="8" t="str">
        <f t="shared" si="14"/>
        <v>21/04/2021</v>
      </c>
      <c r="H105" s="4" t="s">
        <v>1</v>
      </c>
      <c r="I105" s="4" t="s">
        <v>0</v>
      </c>
      <c r="J105" s="7" t="s">
        <v>624</v>
      </c>
      <c r="K105" s="7" t="s">
        <v>475</v>
      </c>
      <c r="L105" s="9" t="str">
        <f>+VLOOKUP(K105,'[1]BASE DE PROVEEDORES'!$A:$B,2,0)</f>
        <v>VILLAVAR S.A DE C.V.</v>
      </c>
      <c r="M105" s="10">
        <v>0</v>
      </c>
      <c r="N105" s="7" t="s">
        <v>2</v>
      </c>
      <c r="O105" s="7" t="s">
        <v>2</v>
      </c>
      <c r="P105" s="10">
        <v>151.33000000000001</v>
      </c>
      <c r="Q105" s="29" t="s">
        <v>2</v>
      </c>
      <c r="R105" s="32" t="s">
        <v>2</v>
      </c>
      <c r="S105" s="32" t="s">
        <v>2</v>
      </c>
      <c r="T105" s="29">
        <f t="shared" si="15"/>
        <v>19.672900000000002</v>
      </c>
      <c r="U105" s="29">
        <f t="shared" si="16"/>
        <v>171.00290000000001</v>
      </c>
      <c r="V105" s="4" t="s">
        <v>3</v>
      </c>
      <c r="X105" s="3">
        <f t="shared" si="17"/>
        <v>19.670000000000002</v>
      </c>
    </row>
    <row r="106" spans="1:24" x14ac:dyDescent="0.25">
      <c r="A106" s="7" t="s">
        <v>356</v>
      </c>
      <c r="B106" s="4" t="s">
        <v>248</v>
      </c>
      <c r="C106" s="5" t="str">
        <f t="shared" si="12"/>
        <v>24</v>
      </c>
      <c r="D106" s="5" t="str">
        <f t="shared" si="13"/>
        <v>04</v>
      </c>
      <c r="E106" s="4" t="s">
        <v>27</v>
      </c>
      <c r="F106" s="4" t="s">
        <v>28</v>
      </c>
      <c r="G106" s="8" t="str">
        <f t="shared" si="14"/>
        <v>24/04/2021</v>
      </c>
      <c r="H106" s="4" t="s">
        <v>1</v>
      </c>
      <c r="I106" s="4" t="s">
        <v>0</v>
      </c>
      <c r="J106" s="7" t="s">
        <v>623</v>
      </c>
      <c r="K106" s="7" t="s">
        <v>475</v>
      </c>
      <c r="L106" s="9" t="str">
        <f>+VLOOKUP(K106,'[1]BASE DE PROVEEDORES'!$A:$B,2,0)</f>
        <v>VILLAVAR S.A DE C.V.</v>
      </c>
      <c r="M106" s="10">
        <v>0</v>
      </c>
      <c r="N106" s="7" t="s">
        <v>2</v>
      </c>
      <c r="O106" s="7" t="s">
        <v>2</v>
      </c>
      <c r="P106" s="10">
        <v>50.44</v>
      </c>
      <c r="Q106" s="29" t="s">
        <v>2</v>
      </c>
      <c r="R106" s="32" t="s">
        <v>2</v>
      </c>
      <c r="S106" s="32" t="s">
        <v>2</v>
      </c>
      <c r="T106" s="29">
        <f t="shared" si="15"/>
        <v>6.5571999999999999</v>
      </c>
      <c r="U106" s="29">
        <f t="shared" si="16"/>
        <v>56.997199999999999</v>
      </c>
      <c r="V106" s="4" t="s">
        <v>3</v>
      </c>
      <c r="X106" s="3">
        <f t="shared" si="17"/>
        <v>6.56</v>
      </c>
    </row>
    <row r="107" spans="1:24" x14ac:dyDescent="0.25">
      <c r="A107" s="7" t="s">
        <v>356</v>
      </c>
      <c r="B107" s="4" t="s">
        <v>251</v>
      </c>
      <c r="C107" s="5" t="str">
        <f t="shared" si="12"/>
        <v>27</v>
      </c>
      <c r="D107" s="5" t="str">
        <f t="shared" si="13"/>
        <v>04</v>
      </c>
      <c r="E107" s="4" t="s">
        <v>27</v>
      </c>
      <c r="F107" s="4" t="s">
        <v>28</v>
      </c>
      <c r="G107" s="8" t="str">
        <f t="shared" si="14"/>
        <v>27/04/2021</v>
      </c>
      <c r="H107" s="4" t="s">
        <v>1</v>
      </c>
      <c r="I107" s="4" t="s">
        <v>0</v>
      </c>
      <c r="J107" s="7" t="s">
        <v>613</v>
      </c>
      <c r="K107" s="7" t="s">
        <v>20</v>
      </c>
      <c r="L107" s="9" t="str">
        <f>+VLOOKUP(K107,'[1]BASE DE PROVEEDORES'!$A:$B,2,0)</f>
        <v>ALMACENES VIDRI, S.A DE C.V.</v>
      </c>
      <c r="M107" s="10">
        <v>0</v>
      </c>
      <c r="N107" s="7" t="s">
        <v>2</v>
      </c>
      <c r="O107" s="7" t="s">
        <v>2</v>
      </c>
      <c r="P107" s="10">
        <v>12.39</v>
      </c>
      <c r="Q107" s="29" t="s">
        <v>2</v>
      </c>
      <c r="R107" s="32" t="s">
        <v>2</v>
      </c>
      <c r="S107" s="32" t="s">
        <v>2</v>
      </c>
      <c r="T107" s="29">
        <f t="shared" si="15"/>
        <v>1.6107</v>
      </c>
      <c r="U107" s="29">
        <f t="shared" si="16"/>
        <v>14.0007</v>
      </c>
      <c r="V107" s="4" t="s">
        <v>3</v>
      </c>
      <c r="X107" s="3">
        <f t="shared" si="17"/>
        <v>1.61</v>
      </c>
    </row>
    <row r="108" spans="1:24" x14ac:dyDescent="0.25">
      <c r="A108" s="7" t="s">
        <v>356</v>
      </c>
      <c r="B108" s="4" t="s">
        <v>255</v>
      </c>
      <c r="C108" s="5" t="str">
        <f t="shared" si="12"/>
        <v>28</v>
      </c>
      <c r="D108" s="5" t="str">
        <f t="shared" si="13"/>
        <v>04</v>
      </c>
      <c r="E108" s="4" t="s">
        <v>27</v>
      </c>
      <c r="F108" s="4" t="s">
        <v>28</v>
      </c>
      <c r="G108" s="8" t="str">
        <f t="shared" si="14"/>
        <v>28/04/2021</v>
      </c>
      <c r="H108" s="4" t="s">
        <v>1</v>
      </c>
      <c r="I108" s="4" t="s">
        <v>0</v>
      </c>
      <c r="J108" s="7" t="s">
        <v>628</v>
      </c>
      <c r="K108" s="7" t="s">
        <v>629</v>
      </c>
      <c r="L108" s="9" t="str">
        <f>+VLOOKUP(K108,'[1]BASE DE PROVEEDORES'!$A:$B,2,0)</f>
        <v>MINISTERIO DE AGRICULTURA Y GANADERIA</v>
      </c>
      <c r="M108" s="10">
        <v>0</v>
      </c>
      <c r="N108" s="7" t="s">
        <v>2</v>
      </c>
      <c r="O108" s="7" t="s">
        <v>2</v>
      </c>
      <c r="P108" s="10">
        <v>143.01</v>
      </c>
      <c r="Q108" s="29" t="s">
        <v>2</v>
      </c>
      <c r="R108" s="32" t="s">
        <v>2</v>
      </c>
      <c r="S108" s="32" t="s">
        <v>2</v>
      </c>
      <c r="T108" s="29">
        <f t="shared" si="15"/>
        <v>18.5913</v>
      </c>
      <c r="U108" s="29">
        <f t="shared" si="16"/>
        <v>161.60129999999998</v>
      </c>
      <c r="V108" s="4" t="s">
        <v>3</v>
      </c>
      <c r="X108" s="3">
        <f t="shared" si="17"/>
        <v>18.59</v>
      </c>
    </row>
    <row r="109" spans="1:24" x14ac:dyDescent="0.25">
      <c r="A109" s="7" t="s">
        <v>356</v>
      </c>
      <c r="B109" s="4" t="s">
        <v>266</v>
      </c>
      <c r="C109" s="5" t="str">
        <f t="shared" si="12"/>
        <v>03</v>
      </c>
      <c r="D109" s="5" t="str">
        <f t="shared" si="13"/>
        <v>05</v>
      </c>
      <c r="E109" s="4" t="s">
        <v>27</v>
      </c>
      <c r="F109" s="4" t="s">
        <v>28</v>
      </c>
      <c r="G109" s="8" t="str">
        <f t="shared" si="14"/>
        <v>03/05/2021</v>
      </c>
      <c r="H109" s="4" t="s">
        <v>1</v>
      </c>
      <c r="I109" s="4" t="s">
        <v>0</v>
      </c>
      <c r="J109" s="7" t="s">
        <v>54</v>
      </c>
      <c r="K109" s="7" t="s">
        <v>394</v>
      </c>
      <c r="L109" s="9" t="str">
        <f>+VLOOKUP(K109,'[1]BASE DE PROVEEDORES'!$A:$B,2,0)</f>
        <v>TECNICA UNIVERSAL SALVADOREÑA S.A DE C.V</v>
      </c>
      <c r="M109" s="10">
        <v>0</v>
      </c>
      <c r="N109" s="7" t="s">
        <v>2</v>
      </c>
      <c r="O109" s="7" t="s">
        <v>2</v>
      </c>
      <c r="P109" s="10">
        <v>252.2</v>
      </c>
      <c r="Q109" s="29" t="s">
        <v>2</v>
      </c>
      <c r="R109" s="32" t="s">
        <v>2</v>
      </c>
      <c r="S109" s="32" t="s">
        <v>2</v>
      </c>
      <c r="T109" s="29">
        <f t="shared" si="15"/>
        <v>32.786000000000001</v>
      </c>
      <c r="U109" s="29">
        <f t="shared" si="16"/>
        <v>284.98599999999999</v>
      </c>
      <c r="V109" s="4" t="s">
        <v>3</v>
      </c>
      <c r="X109" s="3" t="e">
        <f>+ROUND(#REF!,2)</f>
        <v>#REF!</v>
      </c>
    </row>
    <row r="110" spans="1:24" x14ac:dyDescent="0.25">
      <c r="A110" s="7" t="s">
        <v>356</v>
      </c>
      <c r="B110" s="4" t="s">
        <v>267</v>
      </c>
      <c r="C110" s="5" t="str">
        <f t="shared" si="12"/>
        <v>06</v>
      </c>
      <c r="D110" s="5" t="str">
        <f t="shared" si="13"/>
        <v>05</v>
      </c>
      <c r="E110" s="4" t="s">
        <v>27</v>
      </c>
      <c r="F110" s="4" t="s">
        <v>28</v>
      </c>
      <c r="G110" s="8" t="str">
        <f t="shared" si="14"/>
        <v>06/05/2021</v>
      </c>
      <c r="H110" s="4" t="s">
        <v>1</v>
      </c>
      <c r="I110" s="4" t="s">
        <v>0</v>
      </c>
      <c r="J110" s="7" t="s">
        <v>609</v>
      </c>
      <c r="K110" s="7" t="s">
        <v>612</v>
      </c>
      <c r="L110" s="9" t="str">
        <f>+VLOOKUP(K110,'[1]BASE DE PROVEEDORES'!$A:$B,2,0)</f>
        <v>GRUPO BLANCO S.A DE C.V.</v>
      </c>
      <c r="M110" s="10">
        <v>0</v>
      </c>
      <c r="N110" s="7" t="s">
        <v>2</v>
      </c>
      <c r="O110" s="7" t="s">
        <v>2</v>
      </c>
      <c r="P110" s="10">
        <v>345.13</v>
      </c>
      <c r="Q110" s="29" t="s">
        <v>2</v>
      </c>
      <c r="R110" s="32" t="s">
        <v>2</v>
      </c>
      <c r="S110" s="32" t="s">
        <v>2</v>
      </c>
      <c r="T110" s="29">
        <f t="shared" si="15"/>
        <v>44.866900000000001</v>
      </c>
      <c r="U110" s="29">
        <f t="shared" si="16"/>
        <v>389.99689999999998</v>
      </c>
      <c r="V110" s="4" t="s">
        <v>3</v>
      </c>
      <c r="X110" s="3">
        <f t="shared" ref="X110:X132" si="18">+ROUND(T109,2)</f>
        <v>32.79</v>
      </c>
    </row>
    <row r="111" spans="1:24" x14ac:dyDescent="0.25">
      <c r="A111" s="7" t="s">
        <v>356</v>
      </c>
      <c r="B111" s="4" t="s">
        <v>267</v>
      </c>
      <c r="C111" s="5" t="str">
        <f t="shared" ref="C111:C130" si="19">+LEFT(B111,2)</f>
        <v>06</v>
      </c>
      <c r="D111" s="5" t="str">
        <f t="shared" ref="D111:D130" si="20">+RIGHT(B111,2)</f>
        <v>05</v>
      </c>
      <c r="E111" s="4" t="s">
        <v>27</v>
      </c>
      <c r="F111" s="4" t="s">
        <v>28</v>
      </c>
      <c r="G111" s="8" t="str">
        <f t="shared" ref="G111:G130" si="21">+C111&amp;F111&amp;D111&amp;F111&amp;E111</f>
        <v>06/05/2021</v>
      </c>
      <c r="H111" s="4" t="s">
        <v>1</v>
      </c>
      <c r="I111" s="4" t="s">
        <v>0</v>
      </c>
      <c r="J111" s="7" t="s">
        <v>610</v>
      </c>
      <c r="K111" s="7" t="s">
        <v>394</v>
      </c>
      <c r="L111" s="9" t="str">
        <f>+VLOOKUP(K111,'[1]BASE DE PROVEEDORES'!$A:$B,2,0)</f>
        <v>TECNICA UNIVERSAL SALVADOREÑA S.A DE C.V</v>
      </c>
      <c r="M111" s="10">
        <v>0</v>
      </c>
      <c r="N111" s="7" t="s">
        <v>2</v>
      </c>
      <c r="O111" s="7" t="s">
        <v>2</v>
      </c>
      <c r="P111" s="10">
        <v>29.7</v>
      </c>
      <c r="Q111" s="29" t="s">
        <v>2</v>
      </c>
      <c r="R111" s="32" t="s">
        <v>2</v>
      </c>
      <c r="S111" s="32" t="s">
        <v>2</v>
      </c>
      <c r="T111" s="29">
        <f t="shared" ref="T111:T130" si="22">+(O111+P111+Q111+R111+S111)*0.13</f>
        <v>3.8610000000000002</v>
      </c>
      <c r="U111" s="29">
        <f t="shared" ref="U111:U130" si="23">+M111+N111+O111+P111+Q111+R111+S111+T111</f>
        <v>33.561</v>
      </c>
      <c r="V111" s="4" t="s">
        <v>3</v>
      </c>
      <c r="X111" s="3">
        <f t="shared" si="18"/>
        <v>44.87</v>
      </c>
    </row>
    <row r="112" spans="1:24" x14ac:dyDescent="0.25">
      <c r="A112" s="7" t="s">
        <v>356</v>
      </c>
      <c r="B112" s="4" t="s">
        <v>279</v>
      </c>
      <c r="C112" s="5" t="str">
        <f t="shared" si="19"/>
        <v>13</v>
      </c>
      <c r="D112" s="5" t="str">
        <f t="shared" si="20"/>
        <v>05</v>
      </c>
      <c r="E112" s="4" t="s">
        <v>27</v>
      </c>
      <c r="F112" s="4" t="s">
        <v>28</v>
      </c>
      <c r="G112" s="8" t="str">
        <f t="shared" si="21"/>
        <v>13/05/2021</v>
      </c>
      <c r="H112" s="4" t="s">
        <v>1</v>
      </c>
      <c r="I112" s="4" t="s">
        <v>0</v>
      </c>
      <c r="J112" s="7" t="s">
        <v>611</v>
      </c>
      <c r="K112" s="7" t="s">
        <v>394</v>
      </c>
      <c r="L112" s="9" t="str">
        <f>+VLOOKUP(K112,'[1]BASE DE PROVEEDORES'!$A:$B,2,0)</f>
        <v>TECNICA UNIVERSAL SALVADOREÑA S.A DE C.V</v>
      </c>
      <c r="M112" s="10">
        <v>0</v>
      </c>
      <c r="N112" s="7" t="s">
        <v>2</v>
      </c>
      <c r="O112" s="7" t="s">
        <v>2</v>
      </c>
      <c r="P112" s="10">
        <v>468.8</v>
      </c>
      <c r="Q112" s="29" t="s">
        <v>2</v>
      </c>
      <c r="R112" s="32" t="s">
        <v>2</v>
      </c>
      <c r="S112" s="32" t="s">
        <v>2</v>
      </c>
      <c r="T112" s="29">
        <f t="shared" si="22"/>
        <v>60.944000000000003</v>
      </c>
      <c r="U112" s="29">
        <f t="shared" si="23"/>
        <v>529.74400000000003</v>
      </c>
      <c r="V112" s="4" t="s">
        <v>3</v>
      </c>
      <c r="X112" s="3">
        <f t="shared" si="18"/>
        <v>3.86</v>
      </c>
    </row>
    <row r="113" spans="1:24" x14ac:dyDescent="0.25">
      <c r="A113" s="7" t="s">
        <v>356</v>
      </c>
      <c r="B113" s="4" t="s">
        <v>279</v>
      </c>
      <c r="C113" s="5" t="str">
        <f t="shared" si="19"/>
        <v>13</v>
      </c>
      <c r="D113" s="5" t="str">
        <f t="shared" si="20"/>
        <v>05</v>
      </c>
      <c r="E113" s="4" t="s">
        <v>27</v>
      </c>
      <c r="F113" s="4" t="s">
        <v>28</v>
      </c>
      <c r="G113" s="8" t="str">
        <f t="shared" si="21"/>
        <v>13/05/2021</v>
      </c>
      <c r="H113" s="4" t="s">
        <v>1</v>
      </c>
      <c r="I113" s="4" t="s">
        <v>0</v>
      </c>
      <c r="J113" s="7" t="s">
        <v>638</v>
      </c>
      <c r="K113" s="7" t="s">
        <v>394</v>
      </c>
      <c r="L113" s="9" t="str">
        <f>+VLOOKUP(K113,'[1]BASE DE PROVEEDORES'!$A:$B,2,0)</f>
        <v>TECNICA UNIVERSAL SALVADOREÑA S.A DE C.V</v>
      </c>
      <c r="M113" s="10">
        <v>0</v>
      </c>
      <c r="N113" s="7" t="s">
        <v>2</v>
      </c>
      <c r="O113" s="7" t="s">
        <v>2</v>
      </c>
      <c r="P113" s="10">
        <v>1060</v>
      </c>
      <c r="Q113" s="29" t="s">
        <v>2</v>
      </c>
      <c r="R113" s="32" t="s">
        <v>2</v>
      </c>
      <c r="S113" s="32" t="s">
        <v>2</v>
      </c>
      <c r="T113" s="29">
        <f t="shared" si="22"/>
        <v>137.80000000000001</v>
      </c>
      <c r="U113" s="29">
        <f t="shared" si="23"/>
        <v>1197.8</v>
      </c>
      <c r="V113" s="4" t="s">
        <v>3</v>
      </c>
      <c r="X113" s="3">
        <f t="shared" si="18"/>
        <v>60.94</v>
      </c>
    </row>
    <row r="114" spans="1:24" x14ac:dyDescent="0.25">
      <c r="A114" s="7" t="s">
        <v>356</v>
      </c>
      <c r="B114" s="4" t="s">
        <v>269</v>
      </c>
      <c r="C114" s="5" t="str">
        <f t="shared" si="19"/>
        <v>18</v>
      </c>
      <c r="D114" s="5" t="str">
        <f t="shared" si="20"/>
        <v>05</v>
      </c>
      <c r="E114" s="4" t="s">
        <v>27</v>
      </c>
      <c r="F114" s="4" t="s">
        <v>28</v>
      </c>
      <c r="G114" s="8" t="str">
        <f t="shared" si="21"/>
        <v>18/05/2021</v>
      </c>
      <c r="H114" s="4" t="s">
        <v>1</v>
      </c>
      <c r="I114" s="4" t="s">
        <v>0</v>
      </c>
      <c r="J114" s="7" t="s">
        <v>636</v>
      </c>
      <c r="K114" s="7" t="s">
        <v>394</v>
      </c>
      <c r="L114" s="9" t="str">
        <f>+VLOOKUP(K114,'[1]BASE DE PROVEEDORES'!$A:$B,2,0)</f>
        <v>TECNICA UNIVERSAL SALVADOREÑA S.A DE C.V</v>
      </c>
      <c r="M114" s="10">
        <v>0</v>
      </c>
      <c r="N114" s="7" t="s">
        <v>2</v>
      </c>
      <c r="O114" s="7" t="s">
        <v>2</v>
      </c>
      <c r="P114" s="10">
        <v>3628</v>
      </c>
      <c r="Q114" s="29" t="s">
        <v>2</v>
      </c>
      <c r="R114" s="32" t="s">
        <v>2</v>
      </c>
      <c r="S114" s="32" t="s">
        <v>2</v>
      </c>
      <c r="T114" s="29">
        <f t="shared" si="22"/>
        <v>471.64000000000004</v>
      </c>
      <c r="U114" s="29">
        <f t="shared" si="23"/>
        <v>4099.6400000000003</v>
      </c>
      <c r="V114" s="4" t="s">
        <v>3</v>
      </c>
      <c r="X114" s="3">
        <f t="shared" si="18"/>
        <v>137.80000000000001</v>
      </c>
    </row>
    <row r="115" spans="1:24" x14ac:dyDescent="0.25">
      <c r="A115" s="7" t="s">
        <v>356</v>
      </c>
      <c r="B115" s="4" t="s">
        <v>281</v>
      </c>
      <c r="C115" s="5" t="str">
        <f t="shared" si="19"/>
        <v>20</v>
      </c>
      <c r="D115" s="5" t="str">
        <f t="shared" si="20"/>
        <v>05</v>
      </c>
      <c r="E115" s="4" t="s">
        <v>27</v>
      </c>
      <c r="F115" s="4" t="s">
        <v>28</v>
      </c>
      <c r="G115" s="8" t="str">
        <f t="shared" si="21"/>
        <v>20/05/2021</v>
      </c>
      <c r="H115" s="4" t="s">
        <v>1</v>
      </c>
      <c r="I115" s="4" t="s">
        <v>0</v>
      </c>
      <c r="J115" s="7" t="s">
        <v>635</v>
      </c>
      <c r="K115" s="7" t="s">
        <v>394</v>
      </c>
      <c r="L115" s="9" t="str">
        <f>+VLOOKUP(K115,'[1]BASE DE PROVEEDORES'!$A:$B,2,0)</f>
        <v>TECNICA UNIVERSAL SALVADOREÑA S.A DE C.V</v>
      </c>
      <c r="M115" s="10">
        <v>0</v>
      </c>
      <c r="N115" s="7" t="s">
        <v>2</v>
      </c>
      <c r="O115" s="7" t="s">
        <v>2</v>
      </c>
      <c r="P115" s="10">
        <v>212</v>
      </c>
      <c r="Q115" s="29" t="s">
        <v>2</v>
      </c>
      <c r="R115" s="32" t="s">
        <v>2</v>
      </c>
      <c r="S115" s="32" t="s">
        <v>2</v>
      </c>
      <c r="T115" s="29">
        <f t="shared" si="22"/>
        <v>27.560000000000002</v>
      </c>
      <c r="U115" s="29">
        <f t="shared" si="23"/>
        <v>239.56</v>
      </c>
      <c r="V115" s="4" t="s">
        <v>3</v>
      </c>
      <c r="X115" s="3">
        <f t="shared" si="18"/>
        <v>471.64</v>
      </c>
    </row>
    <row r="116" spans="1:24" x14ac:dyDescent="0.25">
      <c r="A116" s="7" t="s">
        <v>356</v>
      </c>
      <c r="B116" s="4" t="s">
        <v>271</v>
      </c>
      <c r="C116" s="5" t="str">
        <f t="shared" si="19"/>
        <v>21</v>
      </c>
      <c r="D116" s="5" t="str">
        <f t="shared" si="20"/>
        <v>05</v>
      </c>
      <c r="E116" s="4" t="s">
        <v>27</v>
      </c>
      <c r="F116" s="4" t="s">
        <v>28</v>
      </c>
      <c r="G116" s="8" t="str">
        <f t="shared" si="21"/>
        <v>21/05/2021</v>
      </c>
      <c r="H116" s="4" t="s">
        <v>1</v>
      </c>
      <c r="I116" s="4" t="s">
        <v>0</v>
      </c>
      <c r="J116" s="7" t="s">
        <v>634</v>
      </c>
      <c r="K116" s="7" t="s">
        <v>394</v>
      </c>
      <c r="L116" s="9" t="str">
        <f>+VLOOKUP(K116,'[1]BASE DE PROVEEDORES'!$A:$B,2,0)</f>
        <v>TECNICA UNIVERSAL SALVADOREÑA S.A DE C.V</v>
      </c>
      <c r="M116" s="10">
        <v>0</v>
      </c>
      <c r="N116" s="7" t="s">
        <v>2</v>
      </c>
      <c r="O116" s="7" t="s">
        <v>2</v>
      </c>
      <c r="P116" s="10">
        <v>363</v>
      </c>
      <c r="Q116" s="29" t="s">
        <v>2</v>
      </c>
      <c r="R116" s="32" t="s">
        <v>2</v>
      </c>
      <c r="S116" s="32" t="s">
        <v>2</v>
      </c>
      <c r="T116" s="29">
        <f t="shared" si="22"/>
        <v>47.190000000000005</v>
      </c>
      <c r="U116" s="29">
        <f t="shared" si="23"/>
        <v>410.19</v>
      </c>
      <c r="V116" s="4" t="s">
        <v>3</v>
      </c>
      <c r="X116" s="3">
        <f t="shared" si="18"/>
        <v>27.56</v>
      </c>
    </row>
    <row r="117" spans="1:24" x14ac:dyDescent="0.25">
      <c r="A117" s="7" t="s">
        <v>356</v>
      </c>
      <c r="B117" s="4" t="s">
        <v>293</v>
      </c>
      <c r="C117" s="5" t="str">
        <f t="shared" si="19"/>
        <v>15</v>
      </c>
      <c r="D117" s="5" t="str">
        <f t="shared" si="20"/>
        <v>06</v>
      </c>
      <c r="E117" s="4" t="s">
        <v>27</v>
      </c>
      <c r="F117" s="4" t="s">
        <v>28</v>
      </c>
      <c r="G117" s="8" t="str">
        <f t="shared" si="21"/>
        <v>15/06/2021</v>
      </c>
      <c r="H117" s="4" t="s">
        <v>1</v>
      </c>
      <c r="I117" s="4" t="s">
        <v>0</v>
      </c>
      <c r="J117" s="7" t="s">
        <v>450</v>
      </c>
      <c r="K117" s="7" t="s">
        <v>413</v>
      </c>
      <c r="L117" s="9" t="str">
        <f>+VLOOKUP(K117,'[1]BASE DE PROVEEDORES'!$A:$B,2,0)</f>
        <v>ROBERTO HERNANDEZ MENJIVAR</v>
      </c>
      <c r="M117" s="10">
        <v>0</v>
      </c>
      <c r="N117" s="7" t="s">
        <v>2</v>
      </c>
      <c r="O117" s="7" t="s">
        <v>2</v>
      </c>
      <c r="P117" s="10">
        <v>442.48</v>
      </c>
      <c r="Q117" s="29" t="s">
        <v>2</v>
      </c>
      <c r="R117" s="32" t="s">
        <v>2</v>
      </c>
      <c r="S117" s="32" t="s">
        <v>2</v>
      </c>
      <c r="T117" s="29">
        <f t="shared" si="22"/>
        <v>57.522400000000005</v>
      </c>
      <c r="U117" s="29">
        <f t="shared" si="23"/>
        <v>500.00240000000002</v>
      </c>
      <c r="V117" s="4" t="s">
        <v>3</v>
      </c>
      <c r="X117" s="3">
        <f t="shared" si="18"/>
        <v>47.19</v>
      </c>
    </row>
    <row r="118" spans="1:24" x14ac:dyDescent="0.25">
      <c r="A118" s="7" t="s">
        <v>356</v>
      </c>
      <c r="B118" s="4" t="s">
        <v>303</v>
      </c>
      <c r="C118" s="5" t="str">
        <f t="shared" si="19"/>
        <v>21</v>
      </c>
      <c r="D118" s="5" t="str">
        <f t="shared" si="20"/>
        <v>06</v>
      </c>
      <c r="E118" s="4" t="s">
        <v>27</v>
      </c>
      <c r="F118" s="4" t="s">
        <v>28</v>
      </c>
      <c r="G118" s="8" t="str">
        <f t="shared" si="21"/>
        <v>21/06/2021</v>
      </c>
      <c r="H118" s="4" t="s">
        <v>1</v>
      </c>
      <c r="I118" s="4" t="s">
        <v>0</v>
      </c>
      <c r="J118" s="7" t="s">
        <v>639</v>
      </c>
      <c r="K118" s="7" t="s">
        <v>385</v>
      </c>
      <c r="L118" s="9" t="str">
        <f>+VLOOKUP(K118,'[1]BASE DE PROVEEDORES'!$A:$B,2,0)</f>
        <v>AGROQUIMICA INTERNACIONAL S.A DE C.V</v>
      </c>
      <c r="M118" s="10">
        <v>0</v>
      </c>
      <c r="N118" s="7" t="s">
        <v>2</v>
      </c>
      <c r="O118" s="7" t="s">
        <v>2</v>
      </c>
      <c r="P118" s="10">
        <v>600</v>
      </c>
      <c r="Q118" s="29" t="s">
        <v>2</v>
      </c>
      <c r="R118" s="32" t="s">
        <v>2</v>
      </c>
      <c r="S118" s="32" t="s">
        <v>2</v>
      </c>
      <c r="T118" s="29">
        <f t="shared" si="22"/>
        <v>78</v>
      </c>
      <c r="U118" s="29">
        <f t="shared" si="23"/>
        <v>678</v>
      </c>
      <c r="V118" s="4" t="s">
        <v>3</v>
      </c>
      <c r="X118" s="3">
        <f t="shared" si="18"/>
        <v>57.52</v>
      </c>
    </row>
    <row r="119" spans="1:24" x14ac:dyDescent="0.25">
      <c r="A119" s="7" t="s">
        <v>356</v>
      </c>
      <c r="B119" s="4" t="s">
        <v>308</v>
      </c>
      <c r="C119" s="5" t="str">
        <f t="shared" si="19"/>
        <v>23</v>
      </c>
      <c r="D119" s="5" t="str">
        <f t="shared" si="20"/>
        <v>06</v>
      </c>
      <c r="E119" s="4" t="s">
        <v>27</v>
      </c>
      <c r="F119" s="4" t="s">
        <v>28</v>
      </c>
      <c r="G119" s="8" t="str">
        <f t="shared" si="21"/>
        <v>23/06/2021</v>
      </c>
      <c r="H119" s="4" t="s">
        <v>1</v>
      </c>
      <c r="I119" s="4" t="s">
        <v>0</v>
      </c>
      <c r="J119" s="7" t="s">
        <v>641</v>
      </c>
      <c r="K119" s="7" t="s">
        <v>385</v>
      </c>
      <c r="L119" s="9" t="str">
        <f>+VLOOKUP(K119,'[1]BASE DE PROVEEDORES'!$A:$B,2,0)</f>
        <v>AGROQUIMICA INTERNACIONAL S.A DE C.V</v>
      </c>
      <c r="M119" s="10">
        <v>0</v>
      </c>
      <c r="N119" s="7" t="s">
        <v>2</v>
      </c>
      <c r="O119" s="7" t="s">
        <v>2</v>
      </c>
      <c r="P119" s="10">
        <v>480</v>
      </c>
      <c r="Q119" s="29" t="s">
        <v>2</v>
      </c>
      <c r="R119" s="32" t="s">
        <v>2</v>
      </c>
      <c r="S119" s="32" t="s">
        <v>2</v>
      </c>
      <c r="T119" s="29">
        <f t="shared" si="22"/>
        <v>62.400000000000006</v>
      </c>
      <c r="U119" s="29">
        <f t="shared" si="23"/>
        <v>542.4</v>
      </c>
      <c r="V119" s="4" t="s">
        <v>3</v>
      </c>
      <c r="X119" s="3">
        <f t="shared" si="18"/>
        <v>78</v>
      </c>
    </row>
    <row r="120" spans="1:24" x14ac:dyDescent="0.25">
      <c r="A120" s="7" t="s">
        <v>356</v>
      </c>
      <c r="B120" s="4" t="s">
        <v>305</v>
      </c>
      <c r="C120" s="5" t="str">
        <f t="shared" si="19"/>
        <v>24</v>
      </c>
      <c r="D120" s="5" t="str">
        <f t="shared" si="20"/>
        <v>06</v>
      </c>
      <c r="E120" s="4" t="s">
        <v>27</v>
      </c>
      <c r="F120" s="4" t="s">
        <v>28</v>
      </c>
      <c r="G120" s="8" t="str">
        <f t="shared" si="21"/>
        <v>24/06/2021</v>
      </c>
      <c r="H120" s="4" t="s">
        <v>1</v>
      </c>
      <c r="I120" s="4" t="s">
        <v>0</v>
      </c>
      <c r="J120" s="7" t="s">
        <v>640</v>
      </c>
      <c r="K120" s="7" t="s">
        <v>385</v>
      </c>
      <c r="L120" s="9" t="str">
        <f>+VLOOKUP(K120,'[1]BASE DE PROVEEDORES'!$A:$B,2,0)</f>
        <v>AGROQUIMICA INTERNACIONAL S.A DE C.V</v>
      </c>
      <c r="M120" s="10">
        <v>0</v>
      </c>
      <c r="N120" s="7" t="s">
        <v>2</v>
      </c>
      <c r="O120" s="7" t="s">
        <v>2</v>
      </c>
      <c r="P120" s="10">
        <v>480</v>
      </c>
      <c r="Q120" s="29" t="s">
        <v>2</v>
      </c>
      <c r="R120" s="32" t="s">
        <v>2</v>
      </c>
      <c r="S120" s="32" t="s">
        <v>2</v>
      </c>
      <c r="T120" s="29">
        <f t="shared" si="22"/>
        <v>62.400000000000006</v>
      </c>
      <c r="U120" s="29">
        <f t="shared" si="23"/>
        <v>542.4</v>
      </c>
      <c r="V120" s="4" t="s">
        <v>3</v>
      </c>
      <c r="X120" s="3">
        <f t="shared" si="18"/>
        <v>62.4</v>
      </c>
    </row>
    <row r="121" spans="1:24" x14ac:dyDescent="0.25">
      <c r="A121" s="7" t="s">
        <v>356</v>
      </c>
      <c r="B121" s="4" t="s">
        <v>358</v>
      </c>
      <c r="C121" s="5" t="str">
        <f t="shared" si="19"/>
        <v>02</v>
      </c>
      <c r="D121" s="5" t="str">
        <f t="shared" si="20"/>
        <v>07</v>
      </c>
      <c r="E121" s="4" t="s">
        <v>27</v>
      </c>
      <c r="F121" s="4" t="s">
        <v>28</v>
      </c>
      <c r="G121" s="8" t="str">
        <f t="shared" si="21"/>
        <v>02/07/2021</v>
      </c>
      <c r="H121" s="4" t="s">
        <v>1</v>
      </c>
      <c r="I121" s="4" t="s">
        <v>0</v>
      </c>
      <c r="J121" s="7" t="s">
        <v>630</v>
      </c>
      <c r="K121" s="7" t="s">
        <v>408</v>
      </c>
      <c r="L121" s="9" t="str">
        <f>+VLOOKUP(K121,'[1]BASE DE PROVEEDORES'!$A:$B,2,0)</f>
        <v>EL SURCO S.A DE C.V</v>
      </c>
      <c r="M121" s="10">
        <v>0</v>
      </c>
      <c r="N121" s="7" t="s">
        <v>2</v>
      </c>
      <c r="O121" s="7" t="s">
        <v>2</v>
      </c>
      <c r="P121" s="10">
        <v>691.5</v>
      </c>
      <c r="Q121" s="29" t="s">
        <v>2</v>
      </c>
      <c r="R121" s="32" t="s">
        <v>2</v>
      </c>
      <c r="S121" s="32" t="s">
        <v>2</v>
      </c>
      <c r="T121" s="29">
        <f t="shared" si="22"/>
        <v>89.894999999999996</v>
      </c>
      <c r="U121" s="29">
        <f t="shared" si="23"/>
        <v>781.39499999999998</v>
      </c>
      <c r="V121" s="4" t="s">
        <v>3</v>
      </c>
      <c r="X121" s="3">
        <f t="shared" si="18"/>
        <v>62.4</v>
      </c>
    </row>
    <row r="122" spans="1:24" x14ac:dyDescent="0.25">
      <c r="A122" s="7" t="s">
        <v>356</v>
      </c>
      <c r="B122" s="4" t="s">
        <v>372</v>
      </c>
      <c r="C122" s="5" t="str">
        <f t="shared" si="19"/>
        <v>03</v>
      </c>
      <c r="D122" s="5" t="str">
        <f t="shared" si="20"/>
        <v>07</v>
      </c>
      <c r="E122" s="4" t="s">
        <v>27</v>
      </c>
      <c r="F122" s="4" t="s">
        <v>28</v>
      </c>
      <c r="G122" s="8" t="str">
        <f t="shared" si="21"/>
        <v>03/07/2021</v>
      </c>
      <c r="H122" s="4" t="s">
        <v>1</v>
      </c>
      <c r="I122" s="4" t="s">
        <v>0</v>
      </c>
      <c r="J122" s="7" t="s">
        <v>614</v>
      </c>
      <c r="K122" s="7" t="s">
        <v>376</v>
      </c>
      <c r="L122" s="9" t="str">
        <f>+VLOOKUP(K122,'[1]BASE DE PROVEEDORES'!$A:$B,2,0)</f>
        <v>LUIGEMI S.A DE C.V.</v>
      </c>
      <c r="M122" s="10">
        <f>1.25+0.63</f>
        <v>1.88</v>
      </c>
      <c r="N122" s="7" t="s">
        <v>2</v>
      </c>
      <c r="O122" s="7" t="s">
        <v>2</v>
      </c>
      <c r="P122" s="10">
        <v>16.04</v>
      </c>
      <c r="Q122" s="29" t="s">
        <v>2</v>
      </c>
      <c r="R122" s="32" t="s">
        <v>2</v>
      </c>
      <c r="S122" s="32" t="s">
        <v>2</v>
      </c>
      <c r="T122" s="29">
        <f t="shared" si="22"/>
        <v>2.0851999999999999</v>
      </c>
      <c r="U122" s="29">
        <f t="shared" si="23"/>
        <v>20.005199999999999</v>
      </c>
      <c r="V122" s="4" t="s">
        <v>3</v>
      </c>
      <c r="X122" s="3">
        <f t="shared" si="18"/>
        <v>89.9</v>
      </c>
    </row>
    <row r="123" spans="1:24" x14ac:dyDescent="0.25">
      <c r="A123" s="7" t="s">
        <v>356</v>
      </c>
      <c r="B123" s="4" t="s">
        <v>359</v>
      </c>
      <c r="C123" s="5" t="str">
        <f t="shared" si="19"/>
        <v>05</v>
      </c>
      <c r="D123" s="5" t="str">
        <f t="shared" si="20"/>
        <v>07</v>
      </c>
      <c r="E123" s="4" t="s">
        <v>27</v>
      </c>
      <c r="F123" s="4" t="s">
        <v>28</v>
      </c>
      <c r="G123" s="8" t="str">
        <f t="shared" si="21"/>
        <v>05/07/2021</v>
      </c>
      <c r="H123" s="4" t="s">
        <v>1</v>
      </c>
      <c r="I123" s="4" t="s">
        <v>0</v>
      </c>
      <c r="J123" s="7" t="s">
        <v>626</v>
      </c>
      <c r="K123" s="7" t="s">
        <v>408</v>
      </c>
      <c r="L123" s="9" t="str">
        <f>+VLOOKUP(K123,'[1]BASE DE PROVEEDORES'!$A:$B,2,0)</f>
        <v>EL SURCO S.A DE C.V</v>
      </c>
      <c r="M123" s="10">
        <v>0</v>
      </c>
      <c r="N123" s="7" t="s">
        <v>2</v>
      </c>
      <c r="O123" s="7" t="s">
        <v>2</v>
      </c>
      <c r="P123" s="10">
        <v>481.5</v>
      </c>
      <c r="Q123" s="29" t="s">
        <v>2</v>
      </c>
      <c r="R123" s="32" t="s">
        <v>2</v>
      </c>
      <c r="S123" s="32" t="s">
        <v>2</v>
      </c>
      <c r="T123" s="29">
        <f t="shared" si="22"/>
        <v>62.594999999999999</v>
      </c>
      <c r="U123" s="29">
        <f t="shared" si="23"/>
        <v>544.09500000000003</v>
      </c>
      <c r="V123" s="4" t="s">
        <v>3</v>
      </c>
      <c r="X123" s="3">
        <f t="shared" si="18"/>
        <v>2.09</v>
      </c>
    </row>
    <row r="124" spans="1:24" x14ac:dyDescent="0.25">
      <c r="A124" s="7" t="s">
        <v>356</v>
      </c>
      <c r="B124" s="4" t="s">
        <v>359</v>
      </c>
      <c r="C124" s="5" t="str">
        <f t="shared" si="19"/>
        <v>05</v>
      </c>
      <c r="D124" s="5" t="str">
        <f t="shared" si="20"/>
        <v>07</v>
      </c>
      <c r="E124" s="4" t="s">
        <v>27</v>
      </c>
      <c r="F124" s="4" t="s">
        <v>28</v>
      </c>
      <c r="G124" s="8" t="str">
        <f t="shared" si="21"/>
        <v>05/07/2021</v>
      </c>
      <c r="H124" s="4" t="s">
        <v>1</v>
      </c>
      <c r="I124" s="4" t="s">
        <v>0</v>
      </c>
      <c r="J124" s="7" t="s">
        <v>627</v>
      </c>
      <c r="K124" s="7" t="s">
        <v>408</v>
      </c>
      <c r="L124" s="9" t="str">
        <f>+VLOOKUP(K124,'[1]BASE DE PROVEEDORES'!$A:$B,2,0)</f>
        <v>EL SURCO S.A DE C.V</v>
      </c>
      <c r="M124" s="10">
        <v>0</v>
      </c>
      <c r="N124" s="7" t="s">
        <v>2</v>
      </c>
      <c r="O124" s="7" t="s">
        <v>2</v>
      </c>
      <c r="P124" s="10">
        <v>1203.75</v>
      </c>
      <c r="Q124" s="29" t="s">
        <v>2</v>
      </c>
      <c r="R124" s="32" t="s">
        <v>2</v>
      </c>
      <c r="S124" s="32" t="s">
        <v>2</v>
      </c>
      <c r="T124" s="29">
        <f t="shared" si="22"/>
        <v>156.48750000000001</v>
      </c>
      <c r="U124" s="29">
        <f t="shared" si="23"/>
        <v>1360.2375</v>
      </c>
      <c r="V124" s="4" t="s">
        <v>3</v>
      </c>
      <c r="X124" s="3">
        <f t="shared" si="18"/>
        <v>62.6</v>
      </c>
    </row>
    <row r="125" spans="1:24" x14ac:dyDescent="0.25">
      <c r="A125" s="7" t="s">
        <v>356</v>
      </c>
      <c r="B125" s="4" t="s">
        <v>375</v>
      </c>
      <c r="C125" s="5" t="str">
        <f t="shared" si="19"/>
        <v>07</v>
      </c>
      <c r="D125" s="5" t="str">
        <f t="shared" si="20"/>
        <v>07</v>
      </c>
      <c r="E125" s="4" t="s">
        <v>27</v>
      </c>
      <c r="F125" s="4" t="s">
        <v>28</v>
      </c>
      <c r="G125" s="8" t="str">
        <f t="shared" si="21"/>
        <v>07/07/2021</v>
      </c>
      <c r="H125" s="4" t="s">
        <v>1</v>
      </c>
      <c r="I125" s="4" t="s">
        <v>0</v>
      </c>
      <c r="J125" s="7" t="s">
        <v>625</v>
      </c>
      <c r="K125" s="7" t="s">
        <v>408</v>
      </c>
      <c r="L125" s="9" t="str">
        <f>+VLOOKUP(K125,'[1]BASE DE PROVEEDORES'!$A:$B,2,0)</f>
        <v>EL SURCO S.A DE C.V</v>
      </c>
      <c r="M125" s="10">
        <v>0</v>
      </c>
      <c r="N125" s="7" t="s">
        <v>2</v>
      </c>
      <c r="O125" s="7" t="s">
        <v>2</v>
      </c>
      <c r="P125" s="10">
        <v>802.5</v>
      </c>
      <c r="Q125" s="29" t="s">
        <v>2</v>
      </c>
      <c r="R125" s="32" t="s">
        <v>2</v>
      </c>
      <c r="S125" s="32" t="s">
        <v>2</v>
      </c>
      <c r="T125" s="29">
        <f t="shared" si="22"/>
        <v>104.325</v>
      </c>
      <c r="U125" s="29">
        <f t="shared" si="23"/>
        <v>906.82500000000005</v>
      </c>
      <c r="V125" s="4" t="s">
        <v>3</v>
      </c>
      <c r="X125" s="3">
        <f t="shared" si="18"/>
        <v>156.49</v>
      </c>
    </row>
    <row r="126" spans="1:24" x14ac:dyDescent="0.25">
      <c r="A126" s="7" t="s">
        <v>356</v>
      </c>
      <c r="B126" s="4" t="s">
        <v>363</v>
      </c>
      <c r="C126" s="5" t="str">
        <f t="shared" si="19"/>
        <v>13</v>
      </c>
      <c r="D126" s="5" t="str">
        <f t="shared" si="20"/>
        <v>07</v>
      </c>
      <c r="E126" s="4" t="s">
        <v>27</v>
      </c>
      <c r="F126" s="4" t="s">
        <v>28</v>
      </c>
      <c r="G126" s="8" t="str">
        <f t="shared" si="21"/>
        <v>13/07/2021</v>
      </c>
      <c r="H126" s="4" t="s">
        <v>1</v>
      </c>
      <c r="I126" s="4" t="s">
        <v>0</v>
      </c>
      <c r="J126" s="7" t="s">
        <v>621</v>
      </c>
      <c r="K126" s="7" t="s">
        <v>622</v>
      </c>
      <c r="L126" s="9" t="str">
        <f>+VLOOKUP(K126,'[1]BASE DE PROVEEDORES'!$A:$B,2,0)</f>
        <v>SALVAGRO S.A DE C.V.</v>
      </c>
      <c r="M126" s="10">
        <v>0</v>
      </c>
      <c r="N126" s="7" t="s">
        <v>2</v>
      </c>
      <c r="O126" s="7" t="s">
        <v>2</v>
      </c>
      <c r="P126" s="10">
        <v>246.9</v>
      </c>
      <c r="Q126" s="29" t="s">
        <v>2</v>
      </c>
      <c r="R126" s="32" t="s">
        <v>2</v>
      </c>
      <c r="S126" s="32" t="s">
        <v>2</v>
      </c>
      <c r="T126" s="29">
        <f t="shared" si="22"/>
        <v>32.097000000000001</v>
      </c>
      <c r="U126" s="29">
        <f t="shared" si="23"/>
        <v>278.99700000000001</v>
      </c>
      <c r="V126" s="4" t="s">
        <v>3</v>
      </c>
      <c r="X126" s="3">
        <f t="shared" si="18"/>
        <v>104.33</v>
      </c>
    </row>
    <row r="127" spans="1:24" x14ac:dyDescent="0.25">
      <c r="A127" s="7" t="s">
        <v>356</v>
      </c>
      <c r="B127" s="4" t="s">
        <v>363</v>
      </c>
      <c r="C127" s="5" t="str">
        <f t="shared" si="19"/>
        <v>13</v>
      </c>
      <c r="D127" s="5" t="str">
        <f t="shared" si="20"/>
        <v>07</v>
      </c>
      <c r="E127" s="4" t="s">
        <v>27</v>
      </c>
      <c r="F127" s="4" t="s">
        <v>28</v>
      </c>
      <c r="G127" s="8" t="str">
        <f t="shared" si="21"/>
        <v>13/07/2021</v>
      </c>
      <c r="H127" s="4" t="s">
        <v>1</v>
      </c>
      <c r="I127" s="4" t="s">
        <v>0</v>
      </c>
      <c r="J127" s="7" t="s">
        <v>631</v>
      </c>
      <c r="K127" s="7" t="s">
        <v>394</v>
      </c>
      <c r="L127" s="9" t="str">
        <f>+VLOOKUP(K127,'[1]BASE DE PROVEEDORES'!$A:$B,2,0)</f>
        <v>TECNICA UNIVERSAL SALVADOREÑA S.A DE C.V</v>
      </c>
      <c r="M127" s="10">
        <v>0</v>
      </c>
      <c r="N127" s="7" t="s">
        <v>2</v>
      </c>
      <c r="O127" s="7" t="s">
        <v>2</v>
      </c>
      <c r="P127" s="10">
        <v>476</v>
      </c>
      <c r="Q127" s="29" t="s">
        <v>2</v>
      </c>
      <c r="R127" s="32" t="s">
        <v>2</v>
      </c>
      <c r="S127" s="32" t="s">
        <v>2</v>
      </c>
      <c r="T127" s="29">
        <f t="shared" si="22"/>
        <v>61.88</v>
      </c>
      <c r="U127" s="29">
        <f t="shared" si="23"/>
        <v>537.88</v>
      </c>
      <c r="V127" s="4" t="s">
        <v>3</v>
      </c>
      <c r="X127" s="3">
        <f t="shared" si="18"/>
        <v>32.1</v>
      </c>
    </row>
    <row r="128" spans="1:24" x14ac:dyDescent="0.25">
      <c r="A128" s="7" t="s">
        <v>356</v>
      </c>
      <c r="B128" s="4" t="s">
        <v>364</v>
      </c>
      <c r="C128" s="5" t="str">
        <f t="shared" si="19"/>
        <v>15</v>
      </c>
      <c r="D128" s="5" t="str">
        <f t="shared" si="20"/>
        <v>07</v>
      </c>
      <c r="E128" s="4" t="s">
        <v>27</v>
      </c>
      <c r="F128" s="4" t="s">
        <v>28</v>
      </c>
      <c r="G128" s="8" t="str">
        <f t="shared" si="21"/>
        <v>15/07/2021</v>
      </c>
      <c r="H128" s="4" t="s">
        <v>1</v>
      </c>
      <c r="I128" s="4" t="s">
        <v>0</v>
      </c>
      <c r="J128" s="7" t="s">
        <v>36</v>
      </c>
      <c r="K128" s="7" t="s">
        <v>413</v>
      </c>
      <c r="L128" s="9" t="str">
        <f>+VLOOKUP(K128,'[1]BASE DE PROVEEDORES'!$A:$B,2,0)</f>
        <v>ROBERTO HERNANDEZ MENJIVAR</v>
      </c>
      <c r="M128" s="10">
        <v>0</v>
      </c>
      <c r="N128" s="7" t="s">
        <v>2</v>
      </c>
      <c r="O128" s="7" t="s">
        <v>2</v>
      </c>
      <c r="P128" s="10">
        <v>442.48</v>
      </c>
      <c r="Q128" s="29" t="s">
        <v>2</v>
      </c>
      <c r="R128" s="32" t="s">
        <v>2</v>
      </c>
      <c r="S128" s="32" t="s">
        <v>2</v>
      </c>
      <c r="T128" s="29">
        <f t="shared" si="22"/>
        <v>57.522400000000005</v>
      </c>
      <c r="U128" s="29">
        <f t="shared" si="23"/>
        <v>500.00240000000002</v>
      </c>
      <c r="V128" s="4" t="s">
        <v>3</v>
      </c>
      <c r="X128" s="3">
        <f t="shared" si="18"/>
        <v>61.88</v>
      </c>
    </row>
    <row r="129" spans="1:24" x14ac:dyDescent="0.25">
      <c r="A129" s="7" t="s">
        <v>356</v>
      </c>
      <c r="B129" s="4" t="s">
        <v>366</v>
      </c>
      <c r="C129" s="5" t="str">
        <f t="shared" si="19"/>
        <v>22</v>
      </c>
      <c r="D129" s="5" t="str">
        <f t="shared" si="20"/>
        <v>07</v>
      </c>
      <c r="E129" s="4" t="s">
        <v>27</v>
      </c>
      <c r="F129" s="4" t="s">
        <v>28</v>
      </c>
      <c r="G129" s="8" t="str">
        <f t="shared" si="21"/>
        <v>22/07/2021</v>
      </c>
      <c r="H129" s="4" t="s">
        <v>1</v>
      </c>
      <c r="I129" s="4" t="s">
        <v>0</v>
      </c>
      <c r="J129" s="7" t="s">
        <v>615</v>
      </c>
      <c r="K129" s="7" t="s">
        <v>475</v>
      </c>
      <c r="L129" s="9" t="str">
        <f>+VLOOKUP(K129,'[1]BASE DE PROVEEDORES'!$A:$B,2,0)</f>
        <v>VILLAVAR S.A DE C.V.</v>
      </c>
      <c r="M129" s="10">
        <v>0</v>
      </c>
      <c r="N129" s="7" t="s">
        <v>2</v>
      </c>
      <c r="O129" s="7" t="s">
        <v>2</v>
      </c>
      <c r="P129" s="10">
        <v>100.89</v>
      </c>
      <c r="Q129" s="29" t="s">
        <v>2</v>
      </c>
      <c r="R129" s="32" t="s">
        <v>2</v>
      </c>
      <c r="S129" s="32" t="s">
        <v>2</v>
      </c>
      <c r="T129" s="29">
        <f t="shared" si="22"/>
        <v>13.1157</v>
      </c>
      <c r="U129" s="29">
        <f t="shared" si="23"/>
        <v>114.0057</v>
      </c>
      <c r="V129" s="4" t="s">
        <v>3</v>
      </c>
      <c r="X129" s="3">
        <f t="shared" si="18"/>
        <v>57.52</v>
      </c>
    </row>
    <row r="130" spans="1:24" x14ac:dyDescent="0.25">
      <c r="A130" s="7" t="s">
        <v>356</v>
      </c>
      <c r="B130" s="4" t="s">
        <v>370</v>
      </c>
      <c r="C130" s="5" t="str">
        <f t="shared" si="19"/>
        <v>31</v>
      </c>
      <c r="D130" s="5" t="str">
        <f t="shared" si="20"/>
        <v>07</v>
      </c>
      <c r="E130" s="4" t="s">
        <v>27</v>
      </c>
      <c r="F130" s="4" t="s">
        <v>28</v>
      </c>
      <c r="G130" s="8" t="str">
        <f t="shared" si="21"/>
        <v>31/07/2021</v>
      </c>
      <c r="H130" s="4" t="s">
        <v>1</v>
      </c>
      <c r="I130" s="4" t="s">
        <v>0</v>
      </c>
      <c r="J130" s="7" t="s">
        <v>47</v>
      </c>
      <c r="K130" s="7" t="s">
        <v>419</v>
      </c>
      <c r="L130" s="9" t="str">
        <f>+VLOOKUP(K130,'[1]BASE DE PROVEEDORES'!$A:$B,2,0)</f>
        <v>CALDEGA S.A DE C.V.</v>
      </c>
      <c r="M130" s="10">
        <v>0</v>
      </c>
      <c r="N130" s="7" t="s">
        <v>2</v>
      </c>
      <c r="O130" s="7" t="s">
        <v>2</v>
      </c>
      <c r="P130" s="10">
        <v>595.13</v>
      </c>
      <c r="Q130" s="29" t="s">
        <v>2</v>
      </c>
      <c r="R130" s="32" t="s">
        <v>2</v>
      </c>
      <c r="S130" s="32" t="s">
        <v>2</v>
      </c>
      <c r="T130" s="29">
        <f t="shared" si="22"/>
        <v>77.366900000000001</v>
      </c>
      <c r="U130" s="29">
        <f t="shared" si="23"/>
        <v>672.49689999999998</v>
      </c>
      <c r="V130" s="4" t="s">
        <v>3</v>
      </c>
      <c r="X130" s="3">
        <f t="shared" si="18"/>
        <v>13.12</v>
      </c>
    </row>
    <row r="131" spans="1:24" x14ac:dyDescent="0.25">
      <c r="C131" s="5"/>
      <c r="D131" s="5"/>
      <c r="G131" s="8"/>
      <c r="M131" s="10"/>
      <c r="U131" s="29"/>
      <c r="X131" s="3">
        <f t="shared" si="18"/>
        <v>77.37</v>
      </c>
    </row>
    <row r="132" spans="1:24" x14ac:dyDescent="0.25">
      <c r="X132" s="3">
        <f t="shared" si="18"/>
        <v>0</v>
      </c>
    </row>
    <row r="133" spans="1:24" x14ac:dyDescent="0.25">
      <c r="C133" s="5" t="str">
        <f t="shared" ref="C133:C149" si="24">+LEFT(B133,2)</f>
        <v/>
      </c>
      <c r="D133" s="5" t="str">
        <f t="shared" ref="D133:D149" si="25">+RIGHT(B133,2)</f>
        <v/>
      </c>
      <c r="E133" s="4" t="s">
        <v>27</v>
      </c>
      <c r="F133" s="4" t="s">
        <v>28</v>
      </c>
      <c r="G133" s="8"/>
      <c r="M133" s="10"/>
      <c r="U133" s="29"/>
      <c r="X133" s="3">
        <f t="shared" si="17"/>
        <v>0</v>
      </c>
    </row>
    <row r="134" spans="1:24" x14ac:dyDescent="0.25">
      <c r="C134" s="5" t="str">
        <f t="shared" si="24"/>
        <v/>
      </c>
      <c r="D134" s="5" t="str">
        <f t="shared" si="25"/>
        <v/>
      </c>
      <c r="E134" s="4" t="s">
        <v>27</v>
      </c>
      <c r="F134" s="4" t="s">
        <v>28</v>
      </c>
      <c r="G134" s="8"/>
      <c r="M134" s="10"/>
      <c r="U134" s="29"/>
      <c r="X134" s="3">
        <f t="shared" si="17"/>
        <v>0</v>
      </c>
    </row>
    <row r="135" spans="1:24" x14ac:dyDescent="0.25">
      <c r="C135" s="5" t="str">
        <f t="shared" si="24"/>
        <v/>
      </c>
      <c r="D135" s="5" t="str">
        <f t="shared" si="25"/>
        <v/>
      </c>
      <c r="E135" s="4" t="s">
        <v>27</v>
      </c>
      <c r="F135" s="4" t="s">
        <v>28</v>
      </c>
      <c r="G135" s="8"/>
      <c r="M135" s="10"/>
      <c r="U135" s="29"/>
      <c r="X135" s="3">
        <f t="shared" si="17"/>
        <v>0</v>
      </c>
    </row>
    <row r="136" spans="1:24" x14ac:dyDescent="0.25">
      <c r="C136" s="5" t="str">
        <f t="shared" si="24"/>
        <v/>
      </c>
      <c r="D136" s="5" t="str">
        <f t="shared" si="25"/>
        <v/>
      </c>
      <c r="E136" s="4" t="s">
        <v>27</v>
      </c>
      <c r="F136" s="4" t="s">
        <v>28</v>
      </c>
      <c r="G136" s="8"/>
      <c r="M136" s="10"/>
      <c r="U136" s="29"/>
      <c r="X136" s="3">
        <f t="shared" si="17"/>
        <v>0</v>
      </c>
    </row>
    <row r="137" spans="1:24" x14ac:dyDescent="0.25">
      <c r="C137" s="5" t="str">
        <f t="shared" si="24"/>
        <v/>
      </c>
      <c r="D137" s="5" t="str">
        <f t="shared" si="25"/>
        <v/>
      </c>
      <c r="E137" s="4" t="s">
        <v>27</v>
      </c>
      <c r="F137" s="4" t="s">
        <v>28</v>
      </c>
      <c r="G137" s="8"/>
      <c r="M137" s="10"/>
      <c r="U137" s="29"/>
      <c r="X137" s="3">
        <f t="shared" si="17"/>
        <v>0</v>
      </c>
    </row>
    <row r="138" spans="1:24" x14ac:dyDescent="0.25">
      <c r="C138" s="5" t="str">
        <f t="shared" si="24"/>
        <v/>
      </c>
      <c r="D138" s="5" t="str">
        <f t="shared" si="25"/>
        <v/>
      </c>
      <c r="E138" s="4" t="s">
        <v>27</v>
      </c>
      <c r="F138" s="4" t="s">
        <v>28</v>
      </c>
      <c r="G138" s="8"/>
      <c r="M138" s="10"/>
      <c r="U138" s="29"/>
      <c r="X138" s="3">
        <f t="shared" si="17"/>
        <v>0</v>
      </c>
    </row>
    <row r="139" spans="1:24" x14ac:dyDescent="0.25">
      <c r="C139" s="5" t="str">
        <f t="shared" si="24"/>
        <v/>
      </c>
      <c r="D139" s="5" t="str">
        <f t="shared" si="25"/>
        <v/>
      </c>
      <c r="E139" s="4" t="s">
        <v>27</v>
      </c>
      <c r="F139" s="4" t="s">
        <v>28</v>
      </c>
      <c r="G139" s="8"/>
      <c r="M139" s="10"/>
      <c r="U139" s="29"/>
      <c r="X139" s="3">
        <f t="shared" si="17"/>
        <v>0</v>
      </c>
    </row>
    <row r="140" spans="1:24" x14ac:dyDescent="0.25">
      <c r="C140" s="5" t="str">
        <f t="shared" si="24"/>
        <v/>
      </c>
      <c r="D140" s="5" t="str">
        <f t="shared" si="25"/>
        <v/>
      </c>
      <c r="E140" s="4" t="s">
        <v>27</v>
      </c>
      <c r="F140" s="4" t="s">
        <v>28</v>
      </c>
      <c r="G140" s="8"/>
      <c r="M140" s="10"/>
      <c r="U140" s="29"/>
      <c r="X140" s="3">
        <f t="shared" si="17"/>
        <v>0</v>
      </c>
    </row>
    <row r="141" spans="1:24" x14ac:dyDescent="0.25">
      <c r="C141" s="5" t="str">
        <f t="shared" si="24"/>
        <v/>
      </c>
      <c r="D141" s="5" t="str">
        <f t="shared" si="25"/>
        <v/>
      </c>
      <c r="E141" s="4" t="s">
        <v>27</v>
      </c>
      <c r="F141" s="4" t="s">
        <v>28</v>
      </c>
      <c r="G141" s="8"/>
      <c r="M141" s="10"/>
      <c r="U141" s="29"/>
      <c r="X141" s="3">
        <f t="shared" si="17"/>
        <v>0</v>
      </c>
    </row>
    <row r="142" spans="1:24" x14ac:dyDescent="0.25">
      <c r="C142" s="5" t="str">
        <f t="shared" si="24"/>
        <v/>
      </c>
      <c r="D142" s="5" t="str">
        <f t="shared" si="25"/>
        <v/>
      </c>
      <c r="E142" s="4" t="s">
        <v>27</v>
      </c>
      <c r="F142" s="4" t="s">
        <v>28</v>
      </c>
      <c r="G142" s="8"/>
      <c r="M142" s="10"/>
      <c r="U142" s="29"/>
      <c r="X142" s="3">
        <f t="shared" si="17"/>
        <v>0</v>
      </c>
    </row>
    <row r="143" spans="1:24" x14ac:dyDescent="0.25">
      <c r="C143" s="5" t="str">
        <f t="shared" si="24"/>
        <v/>
      </c>
      <c r="D143" s="5" t="str">
        <f t="shared" si="25"/>
        <v/>
      </c>
      <c r="E143" s="4" t="s">
        <v>27</v>
      </c>
      <c r="F143" s="4" t="s">
        <v>28</v>
      </c>
      <c r="G143" s="8"/>
      <c r="M143" s="10"/>
      <c r="U143" s="29"/>
      <c r="X143" s="3">
        <f t="shared" si="17"/>
        <v>0</v>
      </c>
    </row>
    <row r="144" spans="1:24" x14ac:dyDescent="0.25">
      <c r="C144" s="5" t="str">
        <f t="shared" si="24"/>
        <v/>
      </c>
      <c r="D144" s="5" t="str">
        <f t="shared" si="25"/>
        <v/>
      </c>
      <c r="E144" s="4" t="s">
        <v>27</v>
      </c>
      <c r="F144" s="4" t="s">
        <v>28</v>
      </c>
      <c r="G144" s="8"/>
      <c r="M144" s="10"/>
      <c r="U144" s="29"/>
      <c r="X144" s="3">
        <f t="shared" si="17"/>
        <v>0</v>
      </c>
    </row>
    <row r="145" spans="3:24" x14ac:dyDescent="0.25">
      <c r="C145" s="5" t="str">
        <f t="shared" si="24"/>
        <v/>
      </c>
      <c r="D145" s="5" t="str">
        <f t="shared" si="25"/>
        <v/>
      </c>
      <c r="E145" s="4" t="s">
        <v>27</v>
      </c>
      <c r="F145" s="4" t="s">
        <v>28</v>
      </c>
      <c r="G145" s="8"/>
      <c r="M145" s="10"/>
      <c r="U145" s="29"/>
      <c r="X145" s="3">
        <f t="shared" si="17"/>
        <v>0</v>
      </c>
    </row>
    <row r="146" spans="3:24" x14ac:dyDescent="0.25">
      <c r="C146" s="5" t="str">
        <f t="shared" si="24"/>
        <v/>
      </c>
      <c r="D146" s="5" t="str">
        <f t="shared" si="25"/>
        <v/>
      </c>
      <c r="E146" s="4" t="s">
        <v>27</v>
      </c>
      <c r="F146" s="4" t="s">
        <v>28</v>
      </c>
      <c r="G146" s="8"/>
      <c r="M146" s="10"/>
      <c r="U146" s="29"/>
      <c r="X146" s="3">
        <f t="shared" si="17"/>
        <v>0</v>
      </c>
    </row>
    <row r="147" spans="3:24" x14ac:dyDescent="0.25">
      <c r="C147" s="5" t="str">
        <f t="shared" si="24"/>
        <v/>
      </c>
      <c r="D147" s="5" t="str">
        <f t="shared" si="25"/>
        <v/>
      </c>
      <c r="E147" s="4" t="s">
        <v>27</v>
      </c>
      <c r="F147" s="4" t="s">
        <v>28</v>
      </c>
      <c r="G147" s="8"/>
      <c r="M147" s="10"/>
      <c r="U147" s="29"/>
      <c r="X147" s="3">
        <f t="shared" si="17"/>
        <v>0</v>
      </c>
    </row>
    <row r="148" spans="3:24" x14ac:dyDescent="0.25">
      <c r="C148" s="5" t="str">
        <f t="shared" si="24"/>
        <v/>
      </c>
      <c r="D148" s="5" t="str">
        <f t="shared" si="25"/>
        <v/>
      </c>
      <c r="E148" s="4" t="s">
        <v>27</v>
      </c>
      <c r="F148" s="4" t="s">
        <v>28</v>
      </c>
      <c r="G148" s="8"/>
      <c r="M148" s="10"/>
      <c r="U148" s="29"/>
      <c r="X148" s="3">
        <f t="shared" si="17"/>
        <v>0</v>
      </c>
    </row>
    <row r="149" spans="3:24" x14ac:dyDescent="0.25">
      <c r="C149" s="5" t="str">
        <f t="shared" si="24"/>
        <v/>
      </c>
      <c r="D149" s="5" t="str">
        <f t="shared" si="25"/>
        <v/>
      </c>
      <c r="E149" s="4" t="s">
        <v>27</v>
      </c>
      <c r="F149" s="4" t="s">
        <v>28</v>
      </c>
      <c r="G149" s="8"/>
      <c r="M149" s="10"/>
      <c r="U149" s="29"/>
      <c r="X149" s="3">
        <f t="shared" si="17"/>
        <v>0</v>
      </c>
    </row>
    <row r="150" spans="3:24" x14ac:dyDescent="0.25">
      <c r="C150" s="5"/>
      <c r="D150" s="5"/>
      <c r="G150" s="8"/>
      <c r="M150" s="10"/>
      <c r="U150" s="29"/>
      <c r="X150" s="3">
        <f t="shared" si="17"/>
        <v>0</v>
      </c>
    </row>
    <row r="151" spans="3:24" x14ac:dyDescent="0.25">
      <c r="C151" s="5"/>
      <c r="D151" s="5"/>
      <c r="G151" s="8"/>
      <c r="M151" s="10"/>
      <c r="U151" s="29"/>
      <c r="X151" s="3">
        <f t="shared" si="17"/>
        <v>0</v>
      </c>
    </row>
    <row r="152" spans="3:24" x14ac:dyDescent="0.25">
      <c r="C152" s="5"/>
      <c r="D152" s="5"/>
      <c r="G152" s="8"/>
      <c r="M152" s="10"/>
      <c r="U152" s="29"/>
      <c r="X152" s="3">
        <f t="shared" si="17"/>
        <v>0</v>
      </c>
    </row>
    <row r="153" spans="3:24" x14ac:dyDescent="0.25">
      <c r="C153" s="5"/>
      <c r="D153" s="5"/>
      <c r="G153" s="8"/>
      <c r="M153" s="10"/>
      <c r="U153" s="29"/>
      <c r="X153" s="3">
        <f t="shared" si="17"/>
        <v>0</v>
      </c>
    </row>
    <row r="154" spans="3:24" x14ac:dyDescent="0.25">
      <c r="C154" s="5"/>
      <c r="D154" s="5"/>
      <c r="G154" s="8"/>
      <c r="M154" s="10"/>
      <c r="U154" s="29"/>
      <c r="X154" s="3">
        <f t="shared" si="17"/>
        <v>0</v>
      </c>
    </row>
    <row r="155" spans="3:24" x14ac:dyDescent="0.25">
      <c r="C155" s="5"/>
      <c r="D155" s="5"/>
      <c r="G155" s="8"/>
      <c r="M155" s="10"/>
      <c r="U155" s="29"/>
      <c r="X155" s="3">
        <f t="shared" si="17"/>
        <v>0</v>
      </c>
    </row>
    <row r="156" spans="3:24" x14ac:dyDescent="0.25">
      <c r="C156" s="5"/>
      <c r="D156" s="5"/>
      <c r="G156" s="8"/>
      <c r="M156" s="10"/>
      <c r="U156" s="29"/>
      <c r="X156" s="3">
        <f t="shared" si="17"/>
        <v>0</v>
      </c>
    </row>
    <row r="157" spans="3:24" x14ac:dyDescent="0.25">
      <c r="C157" s="5"/>
      <c r="D157" s="5"/>
      <c r="G157" s="8"/>
      <c r="M157" s="10"/>
      <c r="U157" s="29"/>
      <c r="X157" s="3">
        <f t="shared" si="17"/>
        <v>0</v>
      </c>
    </row>
    <row r="158" spans="3:24" x14ac:dyDescent="0.25">
      <c r="C158" s="5"/>
      <c r="D158" s="5"/>
      <c r="G158" s="8"/>
      <c r="M158" s="10"/>
      <c r="U158" s="29"/>
      <c r="X158" s="3">
        <f t="shared" si="17"/>
        <v>0</v>
      </c>
    </row>
    <row r="159" spans="3:24" x14ac:dyDescent="0.25">
      <c r="C159" s="5"/>
      <c r="D159" s="5"/>
      <c r="G159" s="8"/>
      <c r="M159" s="10"/>
      <c r="U159" s="29"/>
      <c r="X159" s="3">
        <f t="shared" si="17"/>
        <v>0</v>
      </c>
    </row>
    <row r="160" spans="3:24" x14ac:dyDescent="0.25">
      <c r="C160" s="5"/>
      <c r="D160" s="5"/>
      <c r="G160" s="8"/>
      <c r="M160" s="10"/>
      <c r="U160" s="29"/>
      <c r="X160" s="3">
        <f t="shared" si="17"/>
        <v>0</v>
      </c>
    </row>
    <row r="161" spans="3:24" x14ac:dyDescent="0.25">
      <c r="C161" s="5"/>
      <c r="D161" s="5"/>
      <c r="G161" s="8"/>
      <c r="M161" s="10"/>
      <c r="U161" s="29"/>
      <c r="X161" s="3">
        <f t="shared" si="17"/>
        <v>0</v>
      </c>
    </row>
    <row r="162" spans="3:24" x14ac:dyDescent="0.25">
      <c r="C162" s="5"/>
      <c r="D162" s="5"/>
      <c r="G162" s="8"/>
      <c r="M162" s="10"/>
      <c r="U162" s="29"/>
      <c r="X162" s="3">
        <f t="shared" ref="X162:X225" si="26">+ROUND(T162,2)</f>
        <v>0</v>
      </c>
    </row>
    <row r="163" spans="3:24" x14ac:dyDescent="0.25">
      <c r="C163" s="5"/>
      <c r="D163" s="5"/>
      <c r="G163" s="8"/>
      <c r="M163" s="10"/>
      <c r="U163" s="29"/>
      <c r="X163" s="3">
        <f t="shared" si="26"/>
        <v>0</v>
      </c>
    </row>
    <row r="164" spans="3:24" x14ac:dyDescent="0.25">
      <c r="C164" s="5"/>
      <c r="D164" s="5"/>
      <c r="G164" s="8"/>
      <c r="M164" s="10"/>
      <c r="U164" s="29"/>
      <c r="X164" s="3">
        <f t="shared" si="26"/>
        <v>0</v>
      </c>
    </row>
    <row r="165" spans="3:24" x14ac:dyDescent="0.25">
      <c r="C165" s="5"/>
      <c r="D165" s="5"/>
      <c r="G165" s="8"/>
      <c r="M165" s="10"/>
      <c r="U165" s="29"/>
      <c r="X165" s="3">
        <f t="shared" si="26"/>
        <v>0</v>
      </c>
    </row>
    <row r="166" spans="3:24" x14ac:dyDescent="0.25">
      <c r="C166" s="5"/>
      <c r="D166" s="5"/>
      <c r="G166" s="8"/>
      <c r="M166" s="10"/>
      <c r="U166" s="29"/>
      <c r="X166" s="3">
        <f t="shared" si="26"/>
        <v>0</v>
      </c>
    </row>
    <row r="167" spans="3:24" x14ac:dyDescent="0.25">
      <c r="C167" s="5"/>
      <c r="D167" s="5"/>
      <c r="G167" s="8"/>
      <c r="M167" s="10"/>
      <c r="U167" s="29"/>
      <c r="X167" s="3">
        <f t="shared" si="26"/>
        <v>0</v>
      </c>
    </row>
    <row r="168" spans="3:24" x14ac:dyDescent="0.25">
      <c r="C168" s="5"/>
      <c r="D168" s="5"/>
      <c r="G168" s="8"/>
      <c r="M168" s="10"/>
      <c r="U168" s="29"/>
      <c r="X168" s="3">
        <f t="shared" si="26"/>
        <v>0</v>
      </c>
    </row>
    <row r="169" spans="3:24" x14ac:dyDescent="0.25">
      <c r="C169" s="5"/>
      <c r="D169" s="5"/>
      <c r="G169" s="8"/>
      <c r="M169" s="10"/>
      <c r="U169" s="29"/>
      <c r="X169" s="3">
        <f t="shared" si="26"/>
        <v>0</v>
      </c>
    </row>
    <row r="170" spans="3:24" x14ac:dyDescent="0.25">
      <c r="C170" s="5"/>
      <c r="D170" s="5"/>
      <c r="G170" s="8"/>
      <c r="M170" s="10"/>
      <c r="U170" s="29"/>
      <c r="X170" s="3">
        <f t="shared" si="26"/>
        <v>0</v>
      </c>
    </row>
    <row r="171" spans="3:24" x14ac:dyDescent="0.25">
      <c r="C171" s="5"/>
      <c r="D171" s="5"/>
      <c r="G171" s="8"/>
      <c r="M171" s="10"/>
      <c r="U171" s="29"/>
      <c r="X171" s="3">
        <f t="shared" si="26"/>
        <v>0</v>
      </c>
    </row>
    <row r="172" spans="3:24" x14ac:dyDescent="0.25">
      <c r="C172" s="5"/>
      <c r="D172" s="5"/>
      <c r="G172" s="8"/>
      <c r="M172" s="10"/>
      <c r="U172" s="29"/>
      <c r="X172" s="3">
        <f t="shared" si="26"/>
        <v>0</v>
      </c>
    </row>
    <row r="173" spans="3:24" x14ac:dyDescent="0.25">
      <c r="C173" s="5"/>
      <c r="D173" s="5"/>
      <c r="G173" s="8"/>
      <c r="M173" s="10"/>
      <c r="U173" s="29"/>
      <c r="X173" s="3">
        <f t="shared" si="26"/>
        <v>0</v>
      </c>
    </row>
    <row r="174" spans="3:24" x14ac:dyDescent="0.25">
      <c r="C174" s="5"/>
      <c r="D174" s="5"/>
      <c r="G174" s="8"/>
      <c r="M174" s="10"/>
      <c r="U174" s="29"/>
      <c r="X174" s="3">
        <f t="shared" si="26"/>
        <v>0</v>
      </c>
    </row>
    <row r="175" spans="3:24" x14ac:dyDescent="0.25">
      <c r="C175" s="5"/>
      <c r="D175" s="5"/>
      <c r="G175" s="8"/>
      <c r="M175" s="10"/>
      <c r="U175" s="29"/>
      <c r="X175" s="3">
        <f t="shared" si="26"/>
        <v>0</v>
      </c>
    </row>
    <row r="176" spans="3:24" x14ac:dyDescent="0.25">
      <c r="C176" s="5"/>
      <c r="D176" s="5"/>
      <c r="G176" s="8"/>
      <c r="M176" s="10"/>
      <c r="U176" s="29"/>
      <c r="X176" s="3">
        <f t="shared" si="26"/>
        <v>0</v>
      </c>
    </row>
    <row r="177" spans="3:24" x14ac:dyDescent="0.25">
      <c r="C177" s="5"/>
      <c r="D177" s="5"/>
      <c r="G177" s="8"/>
      <c r="M177" s="10"/>
      <c r="U177" s="29"/>
      <c r="X177" s="3">
        <f t="shared" si="26"/>
        <v>0</v>
      </c>
    </row>
    <row r="178" spans="3:24" x14ac:dyDescent="0.25">
      <c r="C178" s="5"/>
      <c r="D178" s="5"/>
      <c r="G178" s="8"/>
      <c r="M178" s="10"/>
      <c r="U178" s="29"/>
      <c r="X178" s="3">
        <f t="shared" si="26"/>
        <v>0</v>
      </c>
    </row>
    <row r="179" spans="3:24" x14ac:dyDescent="0.25">
      <c r="C179" s="5"/>
      <c r="D179" s="5"/>
      <c r="G179" s="8"/>
      <c r="M179" s="10"/>
      <c r="U179" s="29"/>
      <c r="X179" s="3">
        <f t="shared" si="26"/>
        <v>0</v>
      </c>
    </row>
    <row r="180" spans="3:24" x14ac:dyDescent="0.25">
      <c r="C180" s="5"/>
      <c r="D180" s="5"/>
      <c r="G180" s="8"/>
      <c r="M180" s="10"/>
      <c r="U180" s="29"/>
      <c r="X180" s="3">
        <f t="shared" si="26"/>
        <v>0</v>
      </c>
    </row>
    <row r="181" spans="3:24" x14ac:dyDescent="0.25">
      <c r="C181" s="5"/>
      <c r="D181" s="5"/>
      <c r="G181" s="8"/>
      <c r="M181" s="10"/>
      <c r="U181" s="29"/>
      <c r="X181" s="3">
        <f t="shared" si="26"/>
        <v>0</v>
      </c>
    </row>
    <row r="182" spans="3:24" x14ac:dyDescent="0.25">
      <c r="C182" s="5"/>
      <c r="D182" s="5"/>
      <c r="G182" s="8"/>
      <c r="M182" s="10"/>
      <c r="U182" s="29"/>
      <c r="X182" s="3">
        <f t="shared" si="26"/>
        <v>0</v>
      </c>
    </row>
    <row r="183" spans="3:24" x14ac:dyDescent="0.25">
      <c r="C183" s="5"/>
      <c r="D183" s="5"/>
      <c r="G183" s="8"/>
      <c r="M183" s="10"/>
      <c r="U183" s="29"/>
      <c r="X183" s="3">
        <f t="shared" si="26"/>
        <v>0</v>
      </c>
    </row>
    <row r="184" spans="3:24" x14ac:dyDescent="0.25">
      <c r="C184" s="5"/>
      <c r="D184" s="5"/>
      <c r="G184" s="8"/>
      <c r="M184" s="10"/>
      <c r="U184" s="29"/>
      <c r="X184" s="3">
        <f t="shared" si="26"/>
        <v>0</v>
      </c>
    </row>
    <row r="185" spans="3:24" x14ac:dyDescent="0.25">
      <c r="C185" s="5"/>
      <c r="D185" s="5"/>
      <c r="G185" s="8"/>
      <c r="M185" s="10"/>
      <c r="U185" s="29"/>
      <c r="X185" s="3">
        <f t="shared" si="26"/>
        <v>0</v>
      </c>
    </row>
    <row r="186" spans="3:24" x14ac:dyDescent="0.25">
      <c r="C186" s="5"/>
      <c r="D186" s="5"/>
      <c r="G186" s="8"/>
      <c r="M186" s="10"/>
      <c r="U186" s="29"/>
      <c r="X186" s="3">
        <f t="shared" si="26"/>
        <v>0</v>
      </c>
    </row>
    <row r="187" spans="3:24" x14ac:dyDescent="0.25">
      <c r="C187" s="5"/>
      <c r="D187" s="5"/>
      <c r="G187" s="8"/>
      <c r="M187" s="10"/>
      <c r="U187" s="29"/>
      <c r="X187" s="3">
        <f t="shared" si="26"/>
        <v>0</v>
      </c>
    </row>
    <row r="188" spans="3:24" x14ac:dyDescent="0.25">
      <c r="C188" s="5"/>
      <c r="D188" s="5"/>
      <c r="G188" s="8"/>
      <c r="M188" s="10"/>
      <c r="U188" s="29"/>
      <c r="X188" s="3">
        <f t="shared" si="26"/>
        <v>0</v>
      </c>
    </row>
    <row r="189" spans="3:24" x14ac:dyDescent="0.25">
      <c r="C189" s="5"/>
      <c r="D189" s="5"/>
      <c r="G189" s="8"/>
      <c r="M189" s="10"/>
      <c r="U189" s="29"/>
      <c r="X189" s="3">
        <f t="shared" si="26"/>
        <v>0</v>
      </c>
    </row>
    <row r="190" spans="3:24" x14ac:dyDescent="0.25">
      <c r="C190" s="5"/>
      <c r="D190" s="5"/>
      <c r="G190" s="8"/>
      <c r="M190" s="10"/>
      <c r="U190" s="29"/>
      <c r="X190" s="3">
        <f t="shared" si="26"/>
        <v>0</v>
      </c>
    </row>
    <row r="191" spans="3:24" x14ac:dyDescent="0.25">
      <c r="C191" s="5"/>
      <c r="D191" s="5"/>
      <c r="G191" s="8"/>
      <c r="M191" s="10"/>
      <c r="U191" s="29"/>
      <c r="X191" s="3">
        <f t="shared" si="26"/>
        <v>0</v>
      </c>
    </row>
    <row r="192" spans="3:24" x14ac:dyDescent="0.25">
      <c r="C192" s="5"/>
      <c r="D192" s="5"/>
      <c r="G192" s="8"/>
      <c r="M192" s="10"/>
      <c r="U192" s="29"/>
      <c r="X192" s="3">
        <f t="shared" si="26"/>
        <v>0</v>
      </c>
    </row>
    <row r="193" spans="3:24" x14ac:dyDescent="0.25">
      <c r="C193" s="5"/>
      <c r="D193" s="5"/>
      <c r="G193" s="8"/>
      <c r="M193" s="10"/>
      <c r="U193" s="29"/>
      <c r="X193" s="3">
        <f t="shared" si="26"/>
        <v>0</v>
      </c>
    </row>
    <row r="194" spans="3:24" x14ac:dyDescent="0.25">
      <c r="C194" s="5"/>
      <c r="D194" s="5"/>
      <c r="G194" s="8"/>
      <c r="M194" s="10"/>
      <c r="U194" s="29"/>
      <c r="X194" s="3">
        <f t="shared" si="26"/>
        <v>0</v>
      </c>
    </row>
    <row r="195" spans="3:24" x14ac:dyDescent="0.25">
      <c r="C195" s="5"/>
      <c r="D195" s="5"/>
      <c r="G195" s="8"/>
      <c r="M195" s="10"/>
      <c r="U195" s="29"/>
      <c r="X195" s="3">
        <f t="shared" si="26"/>
        <v>0</v>
      </c>
    </row>
    <row r="196" spans="3:24" x14ac:dyDescent="0.25">
      <c r="C196" s="5"/>
      <c r="D196" s="5"/>
      <c r="G196" s="8"/>
      <c r="M196" s="10"/>
      <c r="U196" s="29"/>
      <c r="X196" s="3">
        <f t="shared" si="26"/>
        <v>0</v>
      </c>
    </row>
    <row r="197" spans="3:24" x14ac:dyDescent="0.25">
      <c r="C197" s="5"/>
      <c r="D197" s="5"/>
      <c r="G197" s="8"/>
      <c r="M197" s="10"/>
      <c r="U197" s="29"/>
      <c r="X197" s="3">
        <f t="shared" si="26"/>
        <v>0</v>
      </c>
    </row>
    <row r="198" spans="3:24" x14ac:dyDescent="0.25">
      <c r="C198" s="5"/>
      <c r="D198" s="5"/>
      <c r="G198" s="8"/>
      <c r="M198" s="10"/>
      <c r="U198" s="29"/>
      <c r="X198" s="3">
        <f t="shared" si="26"/>
        <v>0</v>
      </c>
    </row>
    <row r="199" spans="3:24" x14ac:dyDescent="0.25">
      <c r="C199" s="5"/>
      <c r="D199" s="5"/>
      <c r="G199" s="8"/>
      <c r="M199" s="10"/>
      <c r="U199" s="29"/>
      <c r="X199" s="3">
        <f t="shared" si="26"/>
        <v>0</v>
      </c>
    </row>
    <row r="200" spans="3:24" x14ac:dyDescent="0.25">
      <c r="C200" s="5"/>
      <c r="D200" s="5"/>
      <c r="G200" s="8"/>
      <c r="M200" s="10"/>
      <c r="U200" s="29"/>
      <c r="X200" s="3">
        <f t="shared" si="26"/>
        <v>0</v>
      </c>
    </row>
    <row r="201" spans="3:24" x14ac:dyDescent="0.25">
      <c r="C201" s="5"/>
      <c r="D201" s="5"/>
      <c r="G201" s="8"/>
      <c r="M201" s="10"/>
      <c r="U201" s="29"/>
      <c r="X201" s="3">
        <f t="shared" si="26"/>
        <v>0</v>
      </c>
    </row>
    <row r="202" spans="3:24" x14ac:dyDescent="0.25">
      <c r="C202" s="5"/>
      <c r="D202" s="5"/>
      <c r="G202" s="8"/>
      <c r="M202" s="10"/>
      <c r="U202" s="29"/>
      <c r="X202" s="3">
        <f t="shared" si="26"/>
        <v>0</v>
      </c>
    </row>
    <row r="203" spans="3:24" x14ac:dyDescent="0.25">
      <c r="C203" s="5"/>
      <c r="D203" s="5"/>
      <c r="G203" s="8"/>
      <c r="M203" s="10"/>
      <c r="U203" s="29"/>
      <c r="X203" s="3">
        <f t="shared" si="26"/>
        <v>0</v>
      </c>
    </row>
    <row r="204" spans="3:24" x14ac:dyDescent="0.25">
      <c r="C204" s="5"/>
      <c r="D204" s="5"/>
      <c r="G204" s="8"/>
      <c r="M204" s="10"/>
      <c r="U204" s="29"/>
      <c r="X204" s="3">
        <f t="shared" si="26"/>
        <v>0</v>
      </c>
    </row>
    <row r="205" spans="3:24" x14ac:dyDescent="0.25">
      <c r="C205" s="5"/>
      <c r="D205" s="5"/>
      <c r="G205" s="8"/>
      <c r="M205" s="10"/>
      <c r="U205" s="29"/>
      <c r="X205" s="3">
        <f t="shared" si="26"/>
        <v>0</v>
      </c>
    </row>
    <row r="206" spans="3:24" x14ac:dyDescent="0.25">
      <c r="C206" s="5"/>
      <c r="D206" s="5"/>
      <c r="G206" s="8"/>
      <c r="M206" s="10"/>
      <c r="U206" s="29"/>
      <c r="X206" s="3">
        <f t="shared" si="26"/>
        <v>0</v>
      </c>
    </row>
    <row r="207" spans="3:24" x14ac:dyDescent="0.25">
      <c r="C207" s="5"/>
      <c r="D207" s="5"/>
      <c r="G207" s="8"/>
      <c r="M207" s="10"/>
      <c r="U207" s="29"/>
      <c r="X207" s="3">
        <f t="shared" si="26"/>
        <v>0</v>
      </c>
    </row>
    <row r="208" spans="3:24" x14ac:dyDescent="0.25">
      <c r="C208" s="5"/>
      <c r="D208" s="5"/>
      <c r="G208" s="8"/>
      <c r="M208" s="10"/>
      <c r="U208" s="29"/>
      <c r="X208" s="3">
        <f t="shared" si="26"/>
        <v>0</v>
      </c>
    </row>
    <row r="209" spans="3:24" x14ac:dyDescent="0.25">
      <c r="C209" s="5"/>
      <c r="D209" s="5"/>
      <c r="G209" s="8"/>
      <c r="M209" s="10"/>
      <c r="U209" s="29"/>
      <c r="X209" s="3">
        <f t="shared" si="26"/>
        <v>0</v>
      </c>
    </row>
    <row r="210" spans="3:24" x14ac:dyDescent="0.25">
      <c r="C210" s="5"/>
      <c r="D210" s="5"/>
      <c r="G210" s="8"/>
      <c r="M210" s="10"/>
      <c r="U210" s="29"/>
      <c r="X210" s="3">
        <f t="shared" si="26"/>
        <v>0</v>
      </c>
    </row>
    <row r="211" spans="3:24" x14ac:dyDescent="0.25">
      <c r="C211" s="5"/>
      <c r="D211" s="5"/>
      <c r="G211" s="8"/>
      <c r="M211" s="10"/>
      <c r="U211" s="29"/>
      <c r="X211" s="3">
        <f t="shared" si="26"/>
        <v>0</v>
      </c>
    </row>
    <row r="212" spans="3:24" x14ac:dyDescent="0.25">
      <c r="C212" s="5"/>
      <c r="D212" s="5"/>
      <c r="G212" s="8"/>
      <c r="M212" s="10"/>
      <c r="U212" s="29"/>
      <c r="X212" s="3">
        <f t="shared" si="26"/>
        <v>0</v>
      </c>
    </row>
    <row r="213" spans="3:24" x14ac:dyDescent="0.25">
      <c r="C213" s="5"/>
      <c r="D213" s="5"/>
      <c r="G213" s="8"/>
      <c r="M213" s="10"/>
      <c r="U213" s="29"/>
      <c r="X213" s="3">
        <f t="shared" si="26"/>
        <v>0</v>
      </c>
    </row>
    <row r="214" spans="3:24" x14ac:dyDescent="0.25">
      <c r="C214" s="5"/>
      <c r="D214" s="5"/>
      <c r="G214" s="8"/>
      <c r="M214" s="10"/>
      <c r="U214" s="29"/>
      <c r="X214" s="3">
        <f t="shared" si="26"/>
        <v>0</v>
      </c>
    </row>
    <row r="215" spans="3:24" x14ac:dyDescent="0.25">
      <c r="C215" s="5"/>
      <c r="D215" s="5"/>
      <c r="G215" s="8"/>
      <c r="M215" s="10"/>
      <c r="U215" s="29"/>
      <c r="X215" s="3">
        <f t="shared" si="26"/>
        <v>0</v>
      </c>
    </row>
    <row r="216" spans="3:24" x14ac:dyDescent="0.25">
      <c r="C216" s="5"/>
      <c r="D216" s="5"/>
      <c r="G216" s="8"/>
      <c r="M216" s="10"/>
      <c r="U216" s="29"/>
      <c r="X216" s="3">
        <f t="shared" si="26"/>
        <v>0</v>
      </c>
    </row>
    <row r="217" spans="3:24" x14ac:dyDescent="0.25">
      <c r="C217" s="5"/>
      <c r="D217" s="5"/>
      <c r="G217" s="8"/>
      <c r="M217" s="10"/>
      <c r="U217" s="29"/>
      <c r="X217" s="3">
        <f t="shared" si="26"/>
        <v>0</v>
      </c>
    </row>
    <row r="218" spans="3:24" x14ac:dyDescent="0.25">
      <c r="C218" s="5"/>
      <c r="D218" s="5"/>
      <c r="G218" s="8"/>
      <c r="M218" s="10"/>
      <c r="U218" s="29"/>
      <c r="X218" s="3">
        <f t="shared" si="26"/>
        <v>0</v>
      </c>
    </row>
    <row r="219" spans="3:24" x14ac:dyDescent="0.25">
      <c r="C219" s="5"/>
      <c r="D219" s="5"/>
      <c r="G219" s="8"/>
      <c r="M219" s="10"/>
      <c r="U219" s="29"/>
      <c r="X219" s="3">
        <f t="shared" si="26"/>
        <v>0</v>
      </c>
    </row>
    <row r="220" spans="3:24" x14ac:dyDescent="0.25">
      <c r="C220" s="5"/>
      <c r="D220" s="5"/>
      <c r="G220" s="8"/>
      <c r="M220" s="10"/>
      <c r="U220" s="29"/>
      <c r="X220" s="3">
        <f t="shared" si="26"/>
        <v>0</v>
      </c>
    </row>
    <row r="221" spans="3:24" x14ac:dyDescent="0.25">
      <c r="C221" s="5"/>
      <c r="D221" s="5"/>
      <c r="G221" s="8"/>
      <c r="M221" s="10"/>
      <c r="U221" s="29"/>
      <c r="X221" s="3">
        <f t="shared" si="26"/>
        <v>0</v>
      </c>
    </row>
    <row r="222" spans="3:24" x14ac:dyDescent="0.25">
      <c r="C222" s="5"/>
      <c r="D222" s="5"/>
      <c r="G222" s="8"/>
      <c r="M222" s="10"/>
      <c r="U222" s="29"/>
      <c r="X222" s="3">
        <f t="shared" si="26"/>
        <v>0</v>
      </c>
    </row>
    <row r="223" spans="3:24" x14ac:dyDescent="0.25">
      <c r="C223" s="5"/>
      <c r="D223" s="5"/>
      <c r="G223" s="8"/>
      <c r="M223" s="10"/>
      <c r="U223" s="29"/>
      <c r="X223" s="3">
        <f t="shared" si="26"/>
        <v>0</v>
      </c>
    </row>
    <row r="224" spans="3:24" x14ac:dyDescent="0.25">
      <c r="C224" s="5"/>
      <c r="D224" s="5"/>
      <c r="G224" s="8"/>
      <c r="M224" s="10"/>
      <c r="U224" s="29"/>
      <c r="X224" s="3">
        <f t="shared" si="26"/>
        <v>0</v>
      </c>
    </row>
    <row r="225" spans="3:24" x14ac:dyDescent="0.25">
      <c r="C225" s="5"/>
      <c r="D225" s="5"/>
      <c r="G225" s="8"/>
      <c r="M225" s="10"/>
      <c r="U225" s="29"/>
      <c r="X225" s="3">
        <f t="shared" si="26"/>
        <v>0</v>
      </c>
    </row>
    <row r="226" spans="3:24" x14ac:dyDescent="0.25">
      <c r="C226" s="5"/>
      <c r="D226" s="5"/>
      <c r="G226" s="8"/>
      <c r="M226" s="10"/>
      <c r="U226" s="29"/>
      <c r="X226" s="3">
        <f t="shared" ref="X226:X243" si="27">+ROUND(T226,2)</f>
        <v>0</v>
      </c>
    </row>
    <row r="227" spans="3:24" x14ac:dyDescent="0.25">
      <c r="C227" s="5"/>
      <c r="D227" s="5"/>
      <c r="G227" s="8"/>
      <c r="M227" s="10"/>
      <c r="U227" s="29"/>
      <c r="X227" s="3">
        <f t="shared" si="27"/>
        <v>0</v>
      </c>
    </row>
    <row r="228" spans="3:24" x14ac:dyDescent="0.25">
      <c r="C228" s="5"/>
      <c r="D228" s="5"/>
      <c r="G228" s="8"/>
      <c r="M228" s="10"/>
      <c r="U228" s="29"/>
      <c r="X228" s="3">
        <f t="shared" si="27"/>
        <v>0</v>
      </c>
    </row>
    <row r="229" spans="3:24" x14ac:dyDescent="0.25">
      <c r="C229" s="5"/>
      <c r="D229" s="5"/>
      <c r="G229" s="8"/>
      <c r="M229" s="10"/>
      <c r="U229" s="29"/>
      <c r="X229" s="3">
        <f t="shared" si="27"/>
        <v>0</v>
      </c>
    </row>
    <row r="230" spans="3:24" x14ac:dyDescent="0.25">
      <c r="C230" s="5"/>
      <c r="D230" s="5"/>
      <c r="G230" s="8"/>
      <c r="M230" s="10"/>
      <c r="U230" s="29"/>
      <c r="X230" s="3">
        <f t="shared" si="27"/>
        <v>0</v>
      </c>
    </row>
    <row r="231" spans="3:24" x14ac:dyDescent="0.25">
      <c r="C231" s="5"/>
      <c r="D231" s="5"/>
      <c r="G231" s="8"/>
      <c r="M231" s="10"/>
      <c r="U231" s="29"/>
      <c r="X231" s="3">
        <f t="shared" si="27"/>
        <v>0</v>
      </c>
    </row>
    <row r="232" spans="3:24" x14ac:dyDescent="0.25">
      <c r="C232" s="5"/>
      <c r="D232" s="5"/>
      <c r="G232" s="8"/>
      <c r="M232" s="10"/>
      <c r="U232" s="29"/>
      <c r="X232" s="3">
        <f t="shared" si="27"/>
        <v>0</v>
      </c>
    </row>
    <row r="233" spans="3:24" x14ac:dyDescent="0.25">
      <c r="C233" s="5"/>
      <c r="D233" s="5"/>
      <c r="G233" s="8"/>
      <c r="M233" s="10"/>
      <c r="U233" s="29"/>
      <c r="X233" s="3">
        <f t="shared" si="27"/>
        <v>0</v>
      </c>
    </row>
    <row r="234" spans="3:24" x14ac:dyDescent="0.25">
      <c r="C234" s="5"/>
      <c r="D234" s="5"/>
      <c r="G234" s="8"/>
      <c r="M234" s="10"/>
      <c r="U234" s="29"/>
      <c r="X234" s="3">
        <f t="shared" si="27"/>
        <v>0</v>
      </c>
    </row>
    <row r="235" spans="3:24" x14ac:dyDescent="0.25">
      <c r="C235" s="5"/>
      <c r="D235" s="5"/>
      <c r="G235" s="8"/>
      <c r="M235" s="10"/>
      <c r="U235" s="29"/>
      <c r="X235" s="3">
        <f t="shared" si="27"/>
        <v>0</v>
      </c>
    </row>
    <row r="236" spans="3:24" x14ac:dyDescent="0.25">
      <c r="C236" s="5"/>
      <c r="D236" s="5"/>
      <c r="G236" s="8"/>
      <c r="M236" s="10"/>
      <c r="U236" s="29"/>
      <c r="X236" s="3">
        <f t="shared" si="27"/>
        <v>0</v>
      </c>
    </row>
    <row r="237" spans="3:24" x14ac:dyDescent="0.25">
      <c r="C237" s="5"/>
      <c r="D237" s="5"/>
      <c r="G237" s="8"/>
      <c r="M237" s="10"/>
      <c r="U237" s="29"/>
      <c r="X237" s="3">
        <f t="shared" si="27"/>
        <v>0</v>
      </c>
    </row>
    <row r="238" spans="3:24" x14ac:dyDescent="0.25">
      <c r="C238" s="5"/>
      <c r="D238" s="5"/>
      <c r="G238" s="8"/>
      <c r="M238" s="10"/>
      <c r="U238" s="29"/>
      <c r="X238" s="3">
        <f t="shared" si="27"/>
        <v>0</v>
      </c>
    </row>
    <row r="239" spans="3:24" x14ac:dyDescent="0.25">
      <c r="C239" s="5"/>
      <c r="D239" s="5"/>
      <c r="G239" s="8"/>
      <c r="M239" s="10"/>
      <c r="U239" s="29"/>
      <c r="X239" s="3">
        <f t="shared" si="27"/>
        <v>0</v>
      </c>
    </row>
    <row r="240" spans="3:24" x14ac:dyDescent="0.25">
      <c r="C240" s="5"/>
      <c r="D240" s="5"/>
      <c r="G240" s="8"/>
      <c r="M240" s="10"/>
      <c r="U240" s="29"/>
      <c r="X240" s="3">
        <f t="shared" si="27"/>
        <v>0</v>
      </c>
    </row>
    <row r="241" spans="3:24" x14ac:dyDescent="0.25">
      <c r="C241" s="5"/>
      <c r="D241" s="5"/>
      <c r="G241" s="8"/>
      <c r="M241" s="10"/>
      <c r="U241" s="29"/>
      <c r="X241" s="3">
        <f t="shared" si="27"/>
        <v>0</v>
      </c>
    </row>
    <row r="242" spans="3:24" x14ac:dyDescent="0.25">
      <c r="C242" s="5"/>
      <c r="D242" s="5"/>
      <c r="G242" s="8"/>
      <c r="M242" s="10"/>
      <c r="U242" s="29"/>
      <c r="X242" s="3">
        <f t="shared" si="27"/>
        <v>0</v>
      </c>
    </row>
    <row r="243" spans="3:24" x14ac:dyDescent="0.25">
      <c r="C243" s="5"/>
      <c r="D243" s="5"/>
      <c r="G243" s="8"/>
      <c r="M243" s="10"/>
      <c r="U243" s="29"/>
      <c r="X243" s="3">
        <f t="shared" si="27"/>
        <v>0</v>
      </c>
    </row>
    <row r="244" spans="3:24" x14ac:dyDescent="0.25">
      <c r="C244" s="5"/>
      <c r="D244" s="5"/>
      <c r="G244" s="8"/>
      <c r="M244" s="10"/>
      <c r="U244" s="29"/>
      <c r="X244" s="3">
        <f t="shared" ref="X244:X275" si="28">+ROUND(T244,2)</f>
        <v>0</v>
      </c>
    </row>
    <row r="245" spans="3:24" x14ac:dyDescent="0.25">
      <c r="C245" s="5"/>
      <c r="D245" s="5"/>
      <c r="G245" s="8"/>
      <c r="M245" s="10"/>
      <c r="U245" s="29"/>
      <c r="X245" s="3">
        <f t="shared" si="28"/>
        <v>0</v>
      </c>
    </row>
    <row r="246" spans="3:24" x14ac:dyDescent="0.25">
      <c r="C246" s="5"/>
      <c r="D246" s="5"/>
      <c r="G246" s="8"/>
      <c r="M246" s="10"/>
      <c r="U246" s="29"/>
      <c r="X246" s="3">
        <f t="shared" si="28"/>
        <v>0</v>
      </c>
    </row>
    <row r="247" spans="3:24" x14ac:dyDescent="0.25">
      <c r="C247" s="5"/>
      <c r="D247" s="5"/>
      <c r="G247" s="8"/>
      <c r="M247" s="10"/>
      <c r="U247" s="29"/>
      <c r="X247" s="3">
        <f t="shared" si="28"/>
        <v>0</v>
      </c>
    </row>
    <row r="248" spans="3:24" x14ac:dyDescent="0.25">
      <c r="C248" s="5"/>
      <c r="D248" s="5"/>
      <c r="G248" s="8"/>
      <c r="M248" s="10"/>
      <c r="U248" s="29"/>
      <c r="X248" s="3">
        <f t="shared" si="28"/>
        <v>0</v>
      </c>
    </row>
    <row r="249" spans="3:24" x14ac:dyDescent="0.25">
      <c r="C249" s="5"/>
      <c r="D249" s="5"/>
      <c r="G249" s="8"/>
      <c r="M249" s="10"/>
      <c r="U249" s="29"/>
      <c r="X249" s="3">
        <f t="shared" si="28"/>
        <v>0</v>
      </c>
    </row>
    <row r="250" spans="3:24" x14ac:dyDescent="0.25">
      <c r="C250" s="5"/>
      <c r="D250" s="5"/>
      <c r="G250" s="8"/>
      <c r="M250" s="10"/>
      <c r="U250" s="29"/>
      <c r="X250" s="3">
        <f t="shared" si="28"/>
        <v>0</v>
      </c>
    </row>
    <row r="251" spans="3:24" x14ac:dyDescent="0.25">
      <c r="C251" s="5"/>
      <c r="D251" s="5"/>
      <c r="G251" s="8"/>
      <c r="M251" s="10"/>
      <c r="U251" s="29"/>
      <c r="X251" s="3">
        <f t="shared" si="28"/>
        <v>0</v>
      </c>
    </row>
    <row r="252" spans="3:24" x14ac:dyDescent="0.25">
      <c r="C252" s="5"/>
      <c r="D252" s="5"/>
      <c r="G252" s="8"/>
      <c r="M252" s="10"/>
      <c r="U252" s="29"/>
      <c r="X252" s="3">
        <f t="shared" si="28"/>
        <v>0</v>
      </c>
    </row>
    <row r="253" spans="3:24" x14ac:dyDescent="0.25">
      <c r="C253" s="5"/>
      <c r="D253" s="5"/>
      <c r="G253" s="8"/>
      <c r="M253" s="10"/>
      <c r="U253" s="29"/>
      <c r="X253" s="3">
        <f t="shared" si="28"/>
        <v>0</v>
      </c>
    </row>
    <row r="254" spans="3:24" x14ac:dyDescent="0.25">
      <c r="C254" s="5"/>
      <c r="D254" s="5"/>
      <c r="G254" s="8"/>
      <c r="M254" s="10"/>
      <c r="U254" s="29"/>
      <c r="X254" s="3">
        <f t="shared" si="28"/>
        <v>0</v>
      </c>
    </row>
    <row r="255" spans="3:24" x14ac:dyDescent="0.25">
      <c r="C255" s="5"/>
      <c r="D255" s="5"/>
      <c r="G255" s="8"/>
      <c r="M255" s="10"/>
      <c r="U255" s="29"/>
      <c r="X255" s="3">
        <f t="shared" si="28"/>
        <v>0</v>
      </c>
    </row>
    <row r="256" spans="3:24" x14ac:dyDescent="0.25">
      <c r="C256" s="5"/>
      <c r="D256" s="5"/>
      <c r="G256" s="8"/>
      <c r="M256" s="10"/>
      <c r="U256" s="29"/>
      <c r="X256" s="3">
        <f t="shared" si="28"/>
        <v>0</v>
      </c>
    </row>
    <row r="257" spans="3:24" x14ac:dyDescent="0.25">
      <c r="C257" s="5"/>
      <c r="D257" s="5"/>
      <c r="G257" s="8"/>
      <c r="M257" s="10"/>
      <c r="U257" s="29"/>
      <c r="X257" s="3">
        <f t="shared" si="28"/>
        <v>0</v>
      </c>
    </row>
    <row r="258" spans="3:24" x14ac:dyDescent="0.25">
      <c r="C258" s="5"/>
      <c r="D258" s="5"/>
      <c r="G258" s="8"/>
      <c r="M258" s="10"/>
      <c r="U258" s="29"/>
      <c r="X258" s="3">
        <f t="shared" si="28"/>
        <v>0</v>
      </c>
    </row>
    <row r="259" spans="3:24" x14ac:dyDescent="0.25">
      <c r="C259" s="5"/>
      <c r="D259" s="5"/>
      <c r="G259" s="8"/>
      <c r="M259" s="10"/>
      <c r="U259" s="29"/>
      <c r="X259" s="3">
        <f t="shared" si="28"/>
        <v>0</v>
      </c>
    </row>
    <row r="260" spans="3:24" x14ac:dyDescent="0.25">
      <c r="C260" s="5"/>
      <c r="D260" s="5"/>
      <c r="G260" s="8"/>
      <c r="M260" s="10"/>
      <c r="U260" s="29"/>
      <c r="X260" s="3">
        <f t="shared" si="28"/>
        <v>0</v>
      </c>
    </row>
    <row r="261" spans="3:24" x14ac:dyDescent="0.25">
      <c r="C261" s="5"/>
      <c r="D261" s="5"/>
      <c r="G261" s="8"/>
      <c r="M261" s="10"/>
      <c r="U261" s="29"/>
      <c r="X261" s="3">
        <f t="shared" si="28"/>
        <v>0</v>
      </c>
    </row>
    <row r="262" spans="3:24" x14ac:dyDescent="0.25">
      <c r="C262" s="5"/>
      <c r="D262" s="5"/>
      <c r="G262" s="8"/>
      <c r="M262" s="10"/>
      <c r="U262" s="29"/>
      <c r="X262" s="3">
        <f t="shared" si="28"/>
        <v>0</v>
      </c>
    </row>
    <row r="263" spans="3:24" x14ac:dyDescent="0.25">
      <c r="C263" s="5"/>
      <c r="D263" s="5"/>
      <c r="G263" s="8"/>
      <c r="M263" s="10"/>
      <c r="U263" s="29"/>
      <c r="X263" s="3">
        <f t="shared" si="28"/>
        <v>0</v>
      </c>
    </row>
    <row r="264" spans="3:24" x14ac:dyDescent="0.25">
      <c r="C264" s="5"/>
      <c r="D264" s="5"/>
      <c r="G264" s="8"/>
      <c r="M264" s="10"/>
      <c r="U264" s="29"/>
      <c r="X264" s="3">
        <f t="shared" si="28"/>
        <v>0</v>
      </c>
    </row>
    <row r="265" spans="3:24" x14ac:dyDescent="0.25">
      <c r="C265" s="5"/>
      <c r="D265" s="5"/>
      <c r="G265" s="8"/>
      <c r="M265" s="10"/>
      <c r="U265" s="29"/>
      <c r="X265" s="3">
        <f t="shared" si="28"/>
        <v>0</v>
      </c>
    </row>
    <row r="266" spans="3:24" x14ac:dyDescent="0.25">
      <c r="C266" s="5"/>
      <c r="D266" s="5"/>
      <c r="G266" s="8"/>
      <c r="M266" s="10"/>
      <c r="U266" s="29"/>
      <c r="X266" s="3">
        <f t="shared" si="28"/>
        <v>0</v>
      </c>
    </row>
    <row r="267" spans="3:24" x14ac:dyDescent="0.25">
      <c r="C267" s="5"/>
      <c r="D267" s="5"/>
      <c r="G267" s="8"/>
      <c r="M267" s="10"/>
      <c r="U267" s="29"/>
      <c r="X267" s="3">
        <f t="shared" si="28"/>
        <v>0</v>
      </c>
    </row>
    <row r="268" spans="3:24" x14ac:dyDescent="0.25">
      <c r="C268" s="5"/>
      <c r="D268" s="5"/>
      <c r="G268" s="8"/>
      <c r="M268" s="10"/>
      <c r="U268" s="29"/>
      <c r="X268" s="3">
        <f t="shared" si="28"/>
        <v>0</v>
      </c>
    </row>
    <row r="269" spans="3:24" x14ac:dyDescent="0.25">
      <c r="C269" s="5"/>
      <c r="D269" s="5"/>
      <c r="G269" s="8"/>
      <c r="M269" s="10"/>
      <c r="U269" s="29"/>
      <c r="X269" s="3">
        <f t="shared" si="28"/>
        <v>0</v>
      </c>
    </row>
    <row r="270" spans="3:24" x14ac:dyDescent="0.25">
      <c r="C270" s="5"/>
      <c r="D270" s="5"/>
      <c r="G270" s="8"/>
      <c r="M270" s="10"/>
      <c r="U270" s="29"/>
      <c r="X270" s="3">
        <f t="shared" si="28"/>
        <v>0</v>
      </c>
    </row>
    <row r="271" spans="3:24" x14ac:dyDescent="0.25">
      <c r="C271" s="5"/>
      <c r="D271" s="5"/>
      <c r="G271" s="8"/>
      <c r="M271" s="10"/>
      <c r="U271" s="29"/>
      <c r="X271" s="3">
        <f t="shared" si="28"/>
        <v>0</v>
      </c>
    </row>
    <row r="272" spans="3:24" x14ac:dyDescent="0.25">
      <c r="C272" s="5"/>
      <c r="D272" s="5"/>
      <c r="G272" s="8"/>
      <c r="M272" s="10"/>
      <c r="U272" s="29"/>
      <c r="X272" s="3">
        <f t="shared" si="28"/>
        <v>0</v>
      </c>
    </row>
    <row r="273" spans="3:24" x14ac:dyDescent="0.25">
      <c r="C273" s="5"/>
      <c r="D273" s="5"/>
      <c r="G273" s="8"/>
      <c r="M273" s="10"/>
      <c r="U273" s="29"/>
      <c r="X273" s="3">
        <f t="shared" si="28"/>
        <v>0</v>
      </c>
    </row>
    <row r="274" spans="3:24" x14ac:dyDescent="0.25">
      <c r="C274" s="5"/>
      <c r="D274" s="5"/>
      <c r="G274" s="8"/>
      <c r="M274" s="10"/>
      <c r="U274" s="29"/>
      <c r="X274" s="3">
        <f t="shared" si="28"/>
        <v>0</v>
      </c>
    </row>
    <row r="275" spans="3:24" x14ac:dyDescent="0.25">
      <c r="C275" s="5"/>
      <c r="D275" s="5"/>
      <c r="G275" s="8"/>
      <c r="M275" s="10"/>
      <c r="U275" s="29"/>
      <c r="X275" s="3">
        <f t="shared" si="28"/>
        <v>0</v>
      </c>
    </row>
    <row r="276" spans="3:24" x14ac:dyDescent="0.25">
      <c r="C276" s="5"/>
      <c r="D276" s="5"/>
      <c r="G276" s="8"/>
      <c r="M276" s="10"/>
      <c r="U276" s="29"/>
      <c r="X276" s="3">
        <f t="shared" ref="X276:X307" si="29">+ROUND(T276,2)</f>
        <v>0</v>
      </c>
    </row>
    <row r="277" spans="3:24" x14ac:dyDescent="0.25">
      <c r="C277" s="5"/>
      <c r="D277" s="5"/>
      <c r="G277" s="8"/>
      <c r="M277" s="10"/>
      <c r="U277" s="29"/>
      <c r="X277" s="3">
        <f t="shared" si="29"/>
        <v>0</v>
      </c>
    </row>
    <row r="278" spans="3:24" x14ac:dyDescent="0.25">
      <c r="C278" s="5"/>
      <c r="D278" s="5"/>
      <c r="G278" s="8"/>
      <c r="M278" s="10"/>
      <c r="U278" s="29"/>
      <c r="X278" s="3">
        <f t="shared" si="29"/>
        <v>0</v>
      </c>
    </row>
    <row r="279" spans="3:24" x14ac:dyDescent="0.25">
      <c r="C279" s="5"/>
      <c r="D279" s="5"/>
      <c r="G279" s="8"/>
      <c r="M279" s="10"/>
      <c r="U279" s="29"/>
      <c r="X279" s="3">
        <f t="shared" si="29"/>
        <v>0</v>
      </c>
    </row>
    <row r="280" spans="3:24" x14ac:dyDescent="0.25">
      <c r="C280" s="5"/>
      <c r="D280" s="5"/>
      <c r="G280" s="8"/>
      <c r="M280" s="10"/>
      <c r="U280" s="29"/>
      <c r="X280" s="3">
        <f t="shared" si="29"/>
        <v>0</v>
      </c>
    </row>
    <row r="281" spans="3:24" x14ac:dyDescent="0.25">
      <c r="C281" s="5"/>
      <c r="D281" s="5"/>
      <c r="G281" s="8"/>
      <c r="M281" s="10"/>
      <c r="U281" s="29"/>
      <c r="X281" s="3">
        <f t="shared" si="29"/>
        <v>0</v>
      </c>
    </row>
    <row r="282" spans="3:24" x14ac:dyDescent="0.25">
      <c r="C282" s="5"/>
      <c r="D282" s="5"/>
      <c r="G282" s="8"/>
      <c r="M282" s="10"/>
      <c r="U282" s="29"/>
      <c r="X282" s="3">
        <f t="shared" si="29"/>
        <v>0</v>
      </c>
    </row>
    <row r="283" spans="3:24" x14ac:dyDescent="0.25">
      <c r="C283" s="5"/>
      <c r="D283" s="5"/>
      <c r="G283" s="8"/>
      <c r="M283" s="10"/>
      <c r="U283" s="29"/>
      <c r="X283" s="3">
        <f t="shared" si="29"/>
        <v>0</v>
      </c>
    </row>
    <row r="284" spans="3:24" x14ac:dyDescent="0.25">
      <c r="C284" s="5"/>
      <c r="D284" s="5"/>
      <c r="G284" s="8"/>
      <c r="M284" s="10"/>
      <c r="U284" s="29"/>
      <c r="X284" s="3">
        <f t="shared" si="29"/>
        <v>0</v>
      </c>
    </row>
    <row r="285" spans="3:24" x14ac:dyDescent="0.25">
      <c r="C285" s="5"/>
      <c r="D285" s="5"/>
      <c r="G285" s="8"/>
      <c r="M285" s="10"/>
      <c r="U285" s="29"/>
      <c r="X285" s="3">
        <f t="shared" si="29"/>
        <v>0</v>
      </c>
    </row>
    <row r="286" spans="3:24" x14ac:dyDescent="0.25">
      <c r="C286" s="5"/>
      <c r="D286" s="5"/>
      <c r="G286" s="8"/>
      <c r="M286" s="10"/>
      <c r="U286" s="29"/>
      <c r="X286" s="3">
        <f t="shared" si="29"/>
        <v>0</v>
      </c>
    </row>
    <row r="287" spans="3:24" x14ac:dyDescent="0.25">
      <c r="C287" s="5"/>
      <c r="D287" s="5"/>
      <c r="G287" s="8"/>
      <c r="M287" s="10"/>
      <c r="U287" s="29"/>
      <c r="X287" s="3">
        <f t="shared" si="29"/>
        <v>0</v>
      </c>
    </row>
    <row r="288" spans="3:24" x14ac:dyDescent="0.25">
      <c r="C288" s="5"/>
      <c r="D288" s="5"/>
      <c r="G288" s="8"/>
      <c r="M288" s="10"/>
      <c r="U288" s="29"/>
      <c r="X288" s="3">
        <f t="shared" si="29"/>
        <v>0</v>
      </c>
    </row>
    <row r="289" spans="3:24" x14ac:dyDescent="0.25">
      <c r="C289" s="5"/>
      <c r="D289" s="5"/>
      <c r="G289" s="8"/>
      <c r="M289" s="10"/>
      <c r="U289" s="29"/>
      <c r="X289" s="3">
        <f t="shared" si="29"/>
        <v>0</v>
      </c>
    </row>
    <row r="290" spans="3:24" x14ac:dyDescent="0.25">
      <c r="C290" s="5"/>
      <c r="D290" s="5"/>
      <c r="G290" s="8"/>
      <c r="M290" s="10"/>
      <c r="U290" s="29"/>
      <c r="X290" s="3">
        <f t="shared" si="29"/>
        <v>0</v>
      </c>
    </row>
    <row r="291" spans="3:24" x14ac:dyDescent="0.25">
      <c r="C291" s="5"/>
      <c r="D291" s="5"/>
      <c r="G291" s="8"/>
      <c r="M291" s="10"/>
      <c r="U291" s="29"/>
      <c r="X291" s="3">
        <f t="shared" si="29"/>
        <v>0</v>
      </c>
    </row>
    <row r="292" spans="3:24" x14ac:dyDescent="0.25">
      <c r="C292" s="5"/>
      <c r="D292" s="5"/>
      <c r="G292" s="8"/>
      <c r="M292" s="10"/>
      <c r="U292" s="29"/>
      <c r="X292" s="3">
        <f t="shared" si="29"/>
        <v>0</v>
      </c>
    </row>
    <row r="293" spans="3:24" x14ac:dyDescent="0.25">
      <c r="C293" s="5"/>
      <c r="D293" s="5"/>
      <c r="G293" s="8"/>
      <c r="M293" s="10"/>
      <c r="U293" s="29"/>
      <c r="X293" s="3">
        <f t="shared" si="29"/>
        <v>0</v>
      </c>
    </row>
    <row r="294" spans="3:24" x14ac:dyDescent="0.25">
      <c r="C294" s="5"/>
      <c r="D294" s="5"/>
      <c r="G294" s="8"/>
      <c r="M294" s="10"/>
      <c r="U294" s="29"/>
      <c r="X294" s="3">
        <f t="shared" si="29"/>
        <v>0</v>
      </c>
    </row>
    <row r="295" spans="3:24" x14ac:dyDescent="0.25">
      <c r="C295" s="5"/>
      <c r="D295" s="5"/>
      <c r="G295" s="8"/>
      <c r="M295" s="10"/>
      <c r="U295" s="29"/>
      <c r="X295" s="3">
        <f t="shared" si="29"/>
        <v>0</v>
      </c>
    </row>
    <row r="296" spans="3:24" x14ac:dyDescent="0.25">
      <c r="C296" s="5"/>
      <c r="D296" s="5"/>
      <c r="G296" s="8"/>
      <c r="M296" s="10"/>
      <c r="U296" s="29"/>
      <c r="X296" s="3">
        <f t="shared" si="29"/>
        <v>0</v>
      </c>
    </row>
    <row r="297" spans="3:24" x14ac:dyDescent="0.25">
      <c r="C297" s="5"/>
      <c r="D297" s="5"/>
      <c r="G297" s="8"/>
      <c r="M297" s="10"/>
      <c r="U297" s="29"/>
      <c r="X297" s="3">
        <f t="shared" si="29"/>
        <v>0</v>
      </c>
    </row>
    <row r="298" spans="3:24" x14ac:dyDescent="0.25">
      <c r="C298" s="5"/>
      <c r="D298" s="5"/>
      <c r="G298" s="8"/>
      <c r="M298" s="10"/>
      <c r="U298" s="29"/>
      <c r="X298" s="3">
        <f t="shared" si="29"/>
        <v>0</v>
      </c>
    </row>
    <row r="299" spans="3:24" x14ac:dyDescent="0.25">
      <c r="C299" s="5"/>
      <c r="D299" s="5"/>
      <c r="G299" s="8"/>
      <c r="M299" s="10"/>
      <c r="U299" s="29"/>
      <c r="X299" s="3">
        <f t="shared" si="29"/>
        <v>0</v>
      </c>
    </row>
    <row r="300" spans="3:24" x14ac:dyDescent="0.25">
      <c r="C300" s="5"/>
      <c r="D300" s="5"/>
      <c r="G300" s="8"/>
      <c r="M300" s="10"/>
      <c r="U300" s="29"/>
      <c r="X300" s="3">
        <f t="shared" si="29"/>
        <v>0</v>
      </c>
    </row>
    <row r="301" spans="3:24" x14ac:dyDescent="0.25">
      <c r="C301" s="5"/>
      <c r="D301" s="5"/>
      <c r="G301" s="8"/>
      <c r="M301" s="10"/>
      <c r="U301" s="29"/>
      <c r="X301" s="3">
        <f t="shared" si="29"/>
        <v>0</v>
      </c>
    </row>
    <row r="302" spans="3:24" x14ac:dyDescent="0.25">
      <c r="C302" s="5"/>
      <c r="D302" s="5"/>
      <c r="G302" s="8"/>
      <c r="M302" s="10"/>
      <c r="U302" s="29"/>
      <c r="X302" s="3">
        <f t="shared" si="29"/>
        <v>0</v>
      </c>
    </row>
    <row r="303" spans="3:24" x14ac:dyDescent="0.25">
      <c r="C303" s="5"/>
      <c r="D303" s="5"/>
      <c r="G303" s="8"/>
      <c r="M303" s="10"/>
      <c r="U303" s="29"/>
      <c r="X303" s="3">
        <f t="shared" si="29"/>
        <v>0</v>
      </c>
    </row>
    <row r="304" spans="3:24" x14ac:dyDescent="0.25">
      <c r="C304" s="5"/>
      <c r="D304" s="5"/>
      <c r="G304" s="8"/>
      <c r="M304" s="10"/>
      <c r="U304" s="29"/>
      <c r="X304" s="3">
        <f t="shared" si="29"/>
        <v>0</v>
      </c>
    </row>
    <row r="305" spans="3:24" x14ac:dyDescent="0.25">
      <c r="C305" s="5"/>
      <c r="D305" s="5"/>
      <c r="G305" s="8"/>
      <c r="M305" s="10"/>
      <c r="U305" s="29"/>
      <c r="X305" s="3">
        <f t="shared" si="29"/>
        <v>0</v>
      </c>
    </row>
    <row r="306" spans="3:24" x14ac:dyDescent="0.25">
      <c r="C306" s="5"/>
      <c r="D306" s="5"/>
      <c r="G306" s="8"/>
      <c r="M306" s="10"/>
      <c r="U306" s="29"/>
      <c r="X306" s="3">
        <f t="shared" si="29"/>
        <v>0</v>
      </c>
    </row>
    <row r="307" spans="3:24" x14ac:dyDescent="0.25">
      <c r="C307" s="5"/>
      <c r="D307" s="5"/>
      <c r="G307" s="8"/>
      <c r="M307" s="10"/>
      <c r="U307" s="29"/>
      <c r="X307" s="3">
        <f t="shared" si="29"/>
        <v>0</v>
      </c>
    </row>
    <row r="308" spans="3:24" x14ac:dyDescent="0.25">
      <c r="C308" s="5"/>
      <c r="D308" s="5"/>
      <c r="G308" s="8"/>
      <c r="M308" s="10"/>
      <c r="U308" s="29"/>
      <c r="X308" s="3">
        <f t="shared" ref="X308:X339" si="30">+ROUND(T308,2)</f>
        <v>0</v>
      </c>
    </row>
    <row r="309" spans="3:24" x14ac:dyDescent="0.25">
      <c r="C309" s="5"/>
      <c r="D309" s="5"/>
      <c r="G309" s="8"/>
      <c r="M309" s="10"/>
      <c r="U309" s="29"/>
      <c r="X309" s="3">
        <f t="shared" si="30"/>
        <v>0</v>
      </c>
    </row>
    <row r="310" spans="3:24" x14ac:dyDescent="0.25">
      <c r="C310" s="5"/>
      <c r="D310" s="5"/>
      <c r="G310" s="8"/>
      <c r="M310" s="10"/>
      <c r="U310" s="29"/>
      <c r="X310" s="3">
        <f t="shared" si="30"/>
        <v>0</v>
      </c>
    </row>
    <row r="311" spans="3:24" x14ac:dyDescent="0.25">
      <c r="C311" s="5"/>
      <c r="D311" s="5"/>
      <c r="G311" s="8"/>
      <c r="M311" s="10"/>
      <c r="U311" s="29"/>
      <c r="X311" s="3">
        <f t="shared" si="30"/>
        <v>0</v>
      </c>
    </row>
    <row r="312" spans="3:24" x14ac:dyDescent="0.25">
      <c r="C312" s="5"/>
      <c r="D312" s="5"/>
      <c r="G312" s="8"/>
      <c r="M312" s="10"/>
      <c r="U312" s="29"/>
      <c r="X312" s="3">
        <f t="shared" si="30"/>
        <v>0</v>
      </c>
    </row>
    <row r="313" spans="3:24" x14ac:dyDescent="0.25">
      <c r="C313" s="5"/>
      <c r="D313" s="5"/>
      <c r="G313" s="8"/>
      <c r="M313" s="10"/>
      <c r="U313" s="29"/>
      <c r="X313" s="3">
        <f t="shared" si="30"/>
        <v>0</v>
      </c>
    </row>
    <row r="314" spans="3:24" x14ac:dyDescent="0.25">
      <c r="C314" s="5"/>
      <c r="D314" s="5"/>
      <c r="G314" s="8"/>
      <c r="M314" s="10"/>
      <c r="U314" s="29"/>
      <c r="X314" s="3">
        <f t="shared" si="30"/>
        <v>0</v>
      </c>
    </row>
    <row r="315" spans="3:24" x14ac:dyDescent="0.25">
      <c r="C315" s="5"/>
      <c r="D315" s="5"/>
      <c r="G315" s="8"/>
      <c r="M315" s="10"/>
      <c r="U315" s="29"/>
      <c r="X315" s="3">
        <f t="shared" si="30"/>
        <v>0</v>
      </c>
    </row>
    <row r="316" spans="3:24" x14ac:dyDescent="0.25">
      <c r="C316" s="5"/>
      <c r="D316" s="5"/>
      <c r="G316" s="8"/>
      <c r="M316" s="10"/>
      <c r="U316" s="29"/>
      <c r="X316" s="3">
        <f t="shared" si="30"/>
        <v>0</v>
      </c>
    </row>
    <row r="317" spans="3:24" x14ac:dyDescent="0.25">
      <c r="C317" s="5"/>
      <c r="D317" s="5"/>
      <c r="G317" s="8"/>
      <c r="M317" s="10"/>
      <c r="U317" s="29"/>
      <c r="X317" s="3">
        <f t="shared" si="30"/>
        <v>0</v>
      </c>
    </row>
    <row r="318" spans="3:24" x14ac:dyDescent="0.25">
      <c r="C318" s="5"/>
      <c r="D318" s="5"/>
      <c r="G318" s="8"/>
      <c r="M318" s="10"/>
      <c r="U318" s="29"/>
      <c r="X318" s="3">
        <f t="shared" si="30"/>
        <v>0</v>
      </c>
    </row>
    <row r="319" spans="3:24" x14ac:dyDescent="0.25">
      <c r="C319" s="5"/>
      <c r="D319" s="5"/>
      <c r="G319" s="8"/>
      <c r="M319" s="10"/>
      <c r="U319" s="29"/>
      <c r="X319" s="3">
        <f t="shared" si="30"/>
        <v>0</v>
      </c>
    </row>
    <row r="320" spans="3:24" x14ac:dyDescent="0.25">
      <c r="C320" s="5"/>
      <c r="D320" s="5"/>
      <c r="G320" s="8"/>
      <c r="M320" s="10"/>
      <c r="U320" s="29"/>
      <c r="X320" s="3">
        <f t="shared" si="30"/>
        <v>0</v>
      </c>
    </row>
    <row r="321" spans="3:24" x14ac:dyDescent="0.25">
      <c r="C321" s="5"/>
      <c r="D321" s="5"/>
      <c r="G321" s="8"/>
      <c r="M321" s="10"/>
      <c r="U321" s="29"/>
      <c r="X321" s="3">
        <f t="shared" si="30"/>
        <v>0</v>
      </c>
    </row>
    <row r="322" spans="3:24" x14ac:dyDescent="0.25">
      <c r="C322" s="5"/>
      <c r="D322" s="5"/>
      <c r="G322" s="8"/>
      <c r="M322" s="10"/>
      <c r="U322" s="29"/>
      <c r="X322" s="3">
        <f t="shared" si="30"/>
        <v>0</v>
      </c>
    </row>
    <row r="323" spans="3:24" x14ac:dyDescent="0.25">
      <c r="C323" s="5"/>
      <c r="D323" s="5"/>
      <c r="G323" s="8"/>
      <c r="M323" s="10"/>
      <c r="U323" s="29"/>
      <c r="X323" s="3">
        <f t="shared" si="30"/>
        <v>0</v>
      </c>
    </row>
    <row r="324" spans="3:24" x14ac:dyDescent="0.25">
      <c r="C324" s="5"/>
      <c r="D324" s="5"/>
      <c r="G324" s="8"/>
      <c r="M324" s="10"/>
      <c r="U324" s="29"/>
      <c r="X324" s="3">
        <f t="shared" si="30"/>
        <v>0</v>
      </c>
    </row>
    <row r="325" spans="3:24" x14ac:dyDescent="0.25">
      <c r="C325" s="5"/>
      <c r="D325" s="5"/>
      <c r="G325" s="8"/>
      <c r="M325" s="10"/>
      <c r="U325" s="29"/>
      <c r="X325" s="3">
        <f t="shared" si="30"/>
        <v>0</v>
      </c>
    </row>
    <row r="326" spans="3:24" x14ac:dyDescent="0.25">
      <c r="C326" s="5"/>
      <c r="D326" s="5"/>
      <c r="G326" s="8"/>
      <c r="M326" s="10"/>
      <c r="U326" s="29"/>
      <c r="X326" s="3">
        <f t="shared" si="30"/>
        <v>0</v>
      </c>
    </row>
    <row r="327" spans="3:24" x14ac:dyDescent="0.25">
      <c r="C327" s="5"/>
      <c r="D327" s="5"/>
      <c r="G327" s="8"/>
      <c r="M327" s="10"/>
      <c r="U327" s="29"/>
      <c r="X327" s="3">
        <f t="shared" si="30"/>
        <v>0</v>
      </c>
    </row>
    <row r="328" spans="3:24" x14ac:dyDescent="0.25">
      <c r="C328" s="5"/>
      <c r="D328" s="5"/>
      <c r="G328" s="8"/>
      <c r="M328" s="10"/>
      <c r="U328" s="29"/>
      <c r="X328" s="3">
        <f t="shared" si="30"/>
        <v>0</v>
      </c>
    </row>
    <row r="329" spans="3:24" x14ac:dyDescent="0.25">
      <c r="C329" s="5"/>
      <c r="D329" s="5"/>
      <c r="G329" s="8"/>
      <c r="M329" s="10"/>
      <c r="U329" s="29"/>
      <c r="X329" s="3">
        <f t="shared" si="30"/>
        <v>0</v>
      </c>
    </row>
    <row r="330" spans="3:24" x14ac:dyDescent="0.25">
      <c r="C330" s="5"/>
      <c r="D330" s="5"/>
      <c r="G330" s="8"/>
      <c r="M330" s="10"/>
      <c r="U330" s="29"/>
      <c r="X330" s="3">
        <f t="shared" si="30"/>
        <v>0</v>
      </c>
    </row>
    <row r="331" spans="3:24" x14ac:dyDescent="0.25">
      <c r="C331" s="5"/>
      <c r="D331" s="5"/>
      <c r="G331" s="8"/>
      <c r="M331" s="10"/>
      <c r="U331" s="29"/>
      <c r="X331" s="3">
        <f t="shared" si="30"/>
        <v>0</v>
      </c>
    </row>
    <row r="332" spans="3:24" x14ac:dyDescent="0.25">
      <c r="C332" s="5"/>
      <c r="D332" s="5"/>
      <c r="G332" s="8"/>
      <c r="M332" s="10"/>
      <c r="U332" s="29"/>
      <c r="X332" s="3">
        <f t="shared" si="30"/>
        <v>0</v>
      </c>
    </row>
    <row r="333" spans="3:24" x14ac:dyDescent="0.25">
      <c r="C333" s="5"/>
      <c r="D333" s="5"/>
      <c r="G333" s="8"/>
      <c r="M333" s="10"/>
      <c r="U333" s="29"/>
      <c r="X333" s="3">
        <f t="shared" si="30"/>
        <v>0</v>
      </c>
    </row>
    <row r="334" spans="3:24" x14ac:dyDescent="0.25">
      <c r="C334" s="5"/>
      <c r="D334" s="5"/>
      <c r="G334" s="8"/>
      <c r="M334" s="10"/>
      <c r="U334" s="29"/>
      <c r="X334" s="3">
        <f t="shared" si="30"/>
        <v>0</v>
      </c>
    </row>
    <row r="335" spans="3:24" x14ac:dyDescent="0.25">
      <c r="C335" s="5"/>
      <c r="D335" s="5"/>
      <c r="G335" s="8"/>
      <c r="M335" s="10"/>
      <c r="U335" s="29"/>
      <c r="X335" s="3">
        <f t="shared" si="30"/>
        <v>0</v>
      </c>
    </row>
    <row r="336" spans="3:24" x14ac:dyDescent="0.25">
      <c r="C336" s="5"/>
      <c r="D336" s="5"/>
      <c r="G336" s="8"/>
      <c r="M336" s="10"/>
      <c r="U336" s="29"/>
      <c r="X336" s="3">
        <f t="shared" si="30"/>
        <v>0</v>
      </c>
    </row>
    <row r="337" spans="3:24" x14ac:dyDescent="0.25">
      <c r="C337" s="5"/>
      <c r="D337" s="5"/>
      <c r="G337" s="8"/>
      <c r="M337" s="10"/>
      <c r="U337" s="29"/>
      <c r="X337" s="3">
        <f t="shared" si="30"/>
        <v>0</v>
      </c>
    </row>
    <row r="338" spans="3:24" x14ac:dyDescent="0.25">
      <c r="C338" s="5"/>
      <c r="D338" s="5"/>
      <c r="G338" s="8"/>
      <c r="M338" s="10"/>
      <c r="U338" s="29"/>
      <c r="X338" s="3">
        <f t="shared" si="30"/>
        <v>0</v>
      </c>
    </row>
    <row r="339" spans="3:24" x14ac:dyDescent="0.25">
      <c r="C339" s="5"/>
      <c r="D339" s="5"/>
      <c r="G339" s="8"/>
      <c r="M339" s="10"/>
      <c r="U339" s="29"/>
      <c r="X339" s="3">
        <f t="shared" si="30"/>
        <v>0</v>
      </c>
    </row>
    <row r="340" spans="3:24" x14ac:dyDescent="0.25">
      <c r="C340" s="5"/>
      <c r="D340" s="5"/>
      <c r="G340" s="8"/>
      <c r="M340" s="10"/>
      <c r="U340" s="29"/>
      <c r="X340" s="3">
        <f t="shared" ref="X340:X371" si="31">+ROUND(T340,2)</f>
        <v>0</v>
      </c>
    </row>
    <row r="341" spans="3:24" x14ac:dyDescent="0.25">
      <c r="C341" s="5"/>
      <c r="D341" s="5"/>
      <c r="G341" s="8"/>
      <c r="M341" s="10"/>
      <c r="U341" s="29"/>
      <c r="X341" s="3">
        <f t="shared" si="31"/>
        <v>0</v>
      </c>
    </row>
    <row r="342" spans="3:24" x14ac:dyDescent="0.25">
      <c r="C342" s="5"/>
      <c r="D342" s="5"/>
      <c r="G342" s="8"/>
      <c r="M342" s="10"/>
      <c r="U342" s="29"/>
      <c r="X342" s="3">
        <f t="shared" si="31"/>
        <v>0</v>
      </c>
    </row>
    <row r="343" spans="3:24" x14ac:dyDescent="0.25">
      <c r="C343" s="5"/>
      <c r="D343" s="5"/>
      <c r="G343" s="8"/>
      <c r="M343" s="10"/>
      <c r="U343" s="29"/>
      <c r="X343" s="3">
        <f t="shared" si="31"/>
        <v>0</v>
      </c>
    </row>
    <row r="344" spans="3:24" x14ac:dyDescent="0.25">
      <c r="C344" s="5"/>
      <c r="D344" s="5"/>
      <c r="G344" s="8"/>
      <c r="M344" s="10"/>
      <c r="U344" s="29"/>
      <c r="X344" s="3">
        <f t="shared" si="31"/>
        <v>0</v>
      </c>
    </row>
    <row r="345" spans="3:24" x14ac:dyDescent="0.25">
      <c r="C345" s="5"/>
      <c r="D345" s="5"/>
      <c r="G345" s="8"/>
      <c r="M345" s="10"/>
      <c r="U345" s="29"/>
      <c r="X345" s="3">
        <f t="shared" si="31"/>
        <v>0</v>
      </c>
    </row>
    <row r="346" spans="3:24" x14ac:dyDescent="0.25">
      <c r="C346" s="5"/>
      <c r="D346" s="5"/>
      <c r="G346" s="8"/>
      <c r="M346" s="10"/>
      <c r="U346" s="29"/>
      <c r="X346" s="3">
        <f t="shared" si="31"/>
        <v>0</v>
      </c>
    </row>
    <row r="347" spans="3:24" x14ac:dyDescent="0.25">
      <c r="C347" s="5"/>
      <c r="D347" s="5"/>
      <c r="G347" s="8"/>
      <c r="M347" s="10"/>
      <c r="U347" s="29"/>
      <c r="X347" s="3">
        <f t="shared" si="31"/>
        <v>0</v>
      </c>
    </row>
    <row r="348" spans="3:24" x14ac:dyDescent="0.25">
      <c r="C348" s="5"/>
      <c r="D348" s="5"/>
      <c r="G348" s="8"/>
      <c r="M348" s="10"/>
      <c r="U348" s="29"/>
      <c r="X348" s="3">
        <f t="shared" si="31"/>
        <v>0</v>
      </c>
    </row>
    <row r="349" spans="3:24" x14ac:dyDescent="0.25">
      <c r="C349" s="5"/>
      <c r="D349" s="5"/>
      <c r="G349" s="8"/>
      <c r="M349" s="10"/>
      <c r="U349" s="29"/>
      <c r="X349" s="3">
        <f t="shared" si="31"/>
        <v>0</v>
      </c>
    </row>
    <row r="350" spans="3:24" x14ac:dyDescent="0.25">
      <c r="C350" s="5"/>
      <c r="D350" s="5"/>
      <c r="G350" s="8"/>
      <c r="M350" s="10"/>
      <c r="U350" s="29"/>
      <c r="X350" s="3">
        <f t="shared" si="31"/>
        <v>0</v>
      </c>
    </row>
    <row r="351" spans="3:24" x14ac:dyDescent="0.25">
      <c r="C351" s="5"/>
      <c r="D351" s="5"/>
      <c r="G351" s="8"/>
      <c r="M351" s="10"/>
      <c r="U351" s="29"/>
      <c r="X351" s="3">
        <f t="shared" si="31"/>
        <v>0</v>
      </c>
    </row>
    <row r="352" spans="3:24" x14ac:dyDescent="0.25">
      <c r="C352" s="5"/>
      <c r="D352" s="5"/>
      <c r="G352" s="8"/>
      <c r="M352" s="10"/>
      <c r="U352" s="29"/>
      <c r="X352" s="3">
        <f t="shared" si="31"/>
        <v>0</v>
      </c>
    </row>
    <row r="353" spans="3:24" x14ac:dyDescent="0.25">
      <c r="C353" s="5"/>
      <c r="D353" s="5"/>
      <c r="G353" s="8"/>
      <c r="M353" s="10"/>
      <c r="U353" s="29"/>
      <c r="X353" s="3">
        <f t="shared" si="31"/>
        <v>0</v>
      </c>
    </row>
    <row r="354" spans="3:24" x14ac:dyDescent="0.25">
      <c r="C354" s="5"/>
      <c r="D354" s="5"/>
      <c r="G354" s="8"/>
      <c r="M354" s="10"/>
      <c r="U354" s="29"/>
      <c r="X354" s="3">
        <f t="shared" si="31"/>
        <v>0</v>
      </c>
    </row>
    <row r="355" spans="3:24" x14ac:dyDescent="0.25">
      <c r="C355" s="5"/>
      <c r="D355" s="5"/>
      <c r="G355" s="8"/>
      <c r="M355" s="10"/>
      <c r="U355" s="29"/>
      <c r="X355" s="3">
        <f t="shared" si="31"/>
        <v>0</v>
      </c>
    </row>
    <row r="356" spans="3:24" x14ac:dyDescent="0.25">
      <c r="C356" s="5"/>
      <c r="D356" s="5"/>
      <c r="G356" s="8"/>
      <c r="M356" s="10"/>
      <c r="U356" s="29"/>
      <c r="X356" s="3">
        <f t="shared" si="31"/>
        <v>0</v>
      </c>
    </row>
    <row r="357" spans="3:24" x14ac:dyDescent="0.25">
      <c r="C357" s="5"/>
      <c r="D357" s="5"/>
      <c r="G357" s="8"/>
      <c r="M357" s="10"/>
      <c r="U357" s="29"/>
      <c r="X357" s="3">
        <f t="shared" si="31"/>
        <v>0</v>
      </c>
    </row>
    <row r="358" spans="3:24" x14ac:dyDescent="0.25">
      <c r="C358" s="5"/>
      <c r="D358" s="5"/>
      <c r="G358" s="8"/>
      <c r="M358" s="10"/>
      <c r="U358" s="29"/>
      <c r="X358" s="3">
        <f t="shared" si="31"/>
        <v>0</v>
      </c>
    </row>
    <row r="359" spans="3:24" x14ac:dyDescent="0.25">
      <c r="C359" s="5"/>
      <c r="D359" s="5"/>
      <c r="G359" s="8"/>
      <c r="M359" s="10"/>
      <c r="U359" s="29"/>
      <c r="X359" s="3">
        <f t="shared" si="31"/>
        <v>0</v>
      </c>
    </row>
    <row r="360" spans="3:24" x14ac:dyDescent="0.25">
      <c r="C360" s="5"/>
      <c r="D360" s="5"/>
      <c r="G360" s="8"/>
      <c r="M360" s="10"/>
      <c r="U360" s="29"/>
      <c r="X360" s="3">
        <f t="shared" si="31"/>
        <v>0</v>
      </c>
    </row>
    <row r="361" spans="3:24" x14ac:dyDescent="0.25">
      <c r="C361" s="5"/>
      <c r="D361" s="5"/>
      <c r="G361" s="8"/>
      <c r="M361" s="10"/>
      <c r="U361" s="29"/>
      <c r="X361" s="3">
        <f t="shared" si="31"/>
        <v>0</v>
      </c>
    </row>
    <row r="362" spans="3:24" x14ac:dyDescent="0.25">
      <c r="C362" s="5"/>
      <c r="D362" s="5"/>
      <c r="G362" s="8"/>
      <c r="M362" s="10"/>
      <c r="U362" s="29"/>
      <c r="X362" s="3">
        <f t="shared" si="31"/>
        <v>0</v>
      </c>
    </row>
    <row r="363" spans="3:24" x14ac:dyDescent="0.25">
      <c r="C363" s="5"/>
      <c r="D363" s="5"/>
      <c r="G363" s="8"/>
      <c r="M363" s="10"/>
      <c r="U363" s="29"/>
      <c r="X363" s="3">
        <f t="shared" si="31"/>
        <v>0</v>
      </c>
    </row>
    <row r="364" spans="3:24" x14ac:dyDescent="0.25">
      <c r="C364" s="5"/>
      <c r="D364" s="5"/>
      <c r="G364" s="8"/>
      <c r="M364" s="10"/>
      <c r="U364" s="29"/>
      <c r="X364" s="3">
        <f t="shared" si="31"/>
        <v>0</v>
      </c>
    </row>
    <row r="365" spans="3:24" x14ac:dyDescent="0.25">
      <c r="C365" s="5"/>
      <c r="D365" s="5"/>
      <c r="G365" s="8"/>
      <c r="M365" s="10"/>
      <c r="U365" s="29"/>
      <c r="X365" s="3">
        <f t="shared" si="31"/>
        <v>0</v>
      </c>
    </row>
    <row r="366" spans="3:24" x14ac:dyDescent="0.25">
      <c r="C366" s="5"/>
      <c r="D366" s="5"/>
      <c r="G366" s="8"/>
      <c r="M366" s="10"/>
      <c r="U366" s="29"/>
      <c r="X366" s="3">
        <f t="shared" si="31"/>
        <v>0</v>
      </c>
    </row>
    <row r="367" spans="3:24" x14ac:dyDescent="0.25">
      <c r="C367" s="5"/>
      <c r="D367" s="5"/>
      <c r="G367" s="8"/>
      <c r="M367" s="10"/>
      <c r="U367" s="29"/>
      <c r="X367" s="3">
        <f t="shared" si="31"/>
        <v>0</v>
      </c>
    </row>
    <row r="368" spans="3:24" x14ac:dyDescent="0.25">
      <c r="C368" s="5"/>
      <c r="D368" s="5"/>
      <c r="G368" s="8"/>
      <c r="M368" s="10"/>
      <c r="U368" s="29"/>
      <c r="X368" s="3">
        <f t="shared" si="31"/>
        <v>0</v>
      </c>
    </row>
    <row r="369" spans="3:24" x14ac:dyDescent="0.25">
      <c r="C369" s="5"/>
      <c r="D369" s="5"/>
      <c r="G369" s="8"/>
      <c r="M369" s="10"/>
      <c r="U369" s="29"/>
      <c r="X369" s="3">
        <f t="shared" si="31"/>
        <v>0</v>
      </c>
    </row>
    <row r="370" spans="3:24" x14ac:dyDescent="0.25">
      <c r="C370" s="5"/>
      <c r="D370" s="5"/>
      <c r="G370" s="8"/>
      <c r="M370" s="10"/>
      <c r="U370" s="29"/>
      <c r="X370" s="3">
        <f t="shared" si="31"/>
        <v>0</v>
      </c>
    </row>
    <row r="371" spans="3:24" x14ac:dyDescent="0.25">
      <c r="C371" s="5"/>
      <c r="D371" s="5"/>
      <c r="G371" s="8"/>
      <c r="M371" s="10"/>
      <c r="U371" s="29"/>
      <c r="X371" s="3">
        <f t="shared" si="31"/>
        <v>0</v>
      </c>
    </row>
    <row r="372" spans="3:24" x14ac:dyDescent="0.25">
      <c r="C372" s="5"/>
      <c r="D372" s="5"/>
      <c r="G372" s="8"/>
      <c r="M372" s="10"/>
      <c r="U372" s="29"/>
      <c r="X372" s="3">
        <f t="shared" ref="X372:X384" si="32">+ROUND(T372,2)</f>
        <v>0</v>
      </c>
    </row>
    <row r="373" spans="3:24" x14ac:dyDescent="0.25">
      <c r="C373" s="5"/>
      <c r="D373" s="5"/>
      <c r="G373" s="8"/>
      <c r="M373" s="10"/>
      <c r="U373" s="29"/>
      <c r="X373" s="3">
        <f t="shared" si="32"/>
        <v>0</v>
      </c>
    </row>
    <row r="374" spans="3:24" x14ac:dyDescent="0.25">
      <c r="C374" s="5"/>
      <c r="D374" s="5"/>
      <c r="G374" s="8"/>
      <c r="M374" s="10"/>
      <c r="U374" s="29"/>
      <c r="X374" s="3">
        <f t="shared" si="32"/>
        <v>0</v>
      </c>
    </row>
    <row r="375" spans="3:24" x14ac:dyDescent="0.25">
      <c r="C375" s="5"/>
      <c r="D375" s="5"/>
      <c r="G375" s="8"/>
      <c r="M375" s="10"/>
      <c r="U375" s="29"/>
      <c r="X375" s="3">
        <f t="shared" si="32"/>
        <v>0</v>
      </c>
    </row>
    <row r="376" spans="3:24" x14ac:dyDescent="0.25">
      <c r="C376" s="5"/>
      <c r="D376" s="5"/>
      <c r="G376" s="8"/>
      <c r="M376" s="10"/>
      <c r="U376" s="29"/>
      <c r="X376" s="3">
        <f t="shared" si="32"/>
        <v>0</v>
      </c>
    </row>
    <row r="377" spans="3:24" x14ac:dyDescent="0.25">
      <c r="C377" s="5"/>
      <c r="D377" s="5"/>
      <c r="G377" s="8"/>
      <c r="M377" s="10"/>
      <c r="U377" s="29"/>
      <c r="X377" s="3">
        <f t="shared" si="32"/>
        <v>0</v>
      </c>
    </row>
    <row r="378" spans="3:24" x14ac:dyDescent="0.25">
      <c r="C378" s="5"/>
      <c r="D378" s="5"/>
      <c r="G378" s="8"/>
      <c r="M378" s="10"/>
      <c r="U378" s="29"/>
      <c r="X378" s="3">
        <f t="shared" si="32"/>
        <v>0</v>
      </c>
    </row>
    <row r="379" spans="3:24" x14ac:dyDescent="0.25">
      <c r="C379" s="5"/>
      <c r="D379" s="5"/>
      <c r="G379" s="8"/>
      <c r="M379" s="10"/>
      <c r="U379" s="29"/>
      <c r="X379" s="3">
        <f t="shared" si="32"/>
        <v>0</v>
      </c>
    </row>
    <row r="380" spans="3:24" x14ac:dyDescent="0.25">
      <c r="C380" s="5"/>
      <c r="D380" s="5"/>
      <c r="G380" s="8"/>
      <c r="M380" s="10"/>
      <c r="U380" s="29"/>
      <c r="X380" s="3">
        <f t="shared" si="32"/>
        <v>0</v>
      </c>
    </row>
    <row r="381" spans="3:24" x14ac:dyDescent="0.25">
      <c r="C381" s="5"/>
      <c r="D381" s="5"/>
      <c r="G381" s="8"/>
      <c r="M381" s="10"/>
      <c r="U381" s="29"/>
      <c r="X381" s="3">
        <f t="shared" si="32"/>
        <v>0</v>
      </c>
    </row>
    <row r="382" spans="3:24" x14ac:dyDescent="0.25">
      <c r="C382" s="5"/>
      <c r="D382" s="5"/>
      <c r="G382" s="8"/>
      <c r="M382" s="10"/>
      <c r="U382" s="29"/>
      <c r="X382" s="3">
        <f t="shared" si="32"/>
        <v>0</v>
      </c>
    </row>
    <row r="383" spans="3:24" x14ac:dyDescent="0.25">
      <c r="C383" s="5"/>
      <c r="D383" s="5"/>
      <c r="G383" s="8"/>
      <c r="M383" s="10"/>
      <c r="U383" s="29"/>
      <c r="X383" s="3">
        <f t="shared" si="32"/>
        <v>0</v>
      </c>
    </row>
    <row r="384" spans="3:24" x14ac:dyDescent="0.25">
      <c r="C384" s="5"/>
      <c r="D384" s="5"/>
      <c r="G384" s="8"/>
      <c r="M384" s="10"/>
      <c r="U384" s="29"/>
      <c r="X384" s="3">
        <f t="shared" si="32"/>
        <v>0</v>
      </c>
    </row>
    <row r="385" spans="3:24" x14ac:dyDescent="0.25">
      <c r="C385" s="5"/>
      <c r="D385" s="5"/>
      <c r="G385" s="8"/>
      <c r="M385" s="10"/>
      <c r="X385" s="3">
        <f t="shared" ref="X385:X410" si="33">+ROUND(T385,2)</f>
        <v>0</v>
      </c>
    </row>
    <row r="386" spans="3:24" x14ac:dyDescent="0.25">
      <c r="C386" s="5"/>
      <c r="D386" s="5"/>
      <c r="G386" s="8"/>
      <c r="M386" s="10"/>
      <c r="X386" s="3">
        <f t="shared" si="33"/>
        <v>0</v>
      </c>
    </row>
    <row r="387" spans="3:24" x14ac:dyDescent="0.25">
      <c r="C387" s="5"/>
      <c r="D387" s="5"/>
      <c r="G387" s="8"/>
      <c r="M387" s="10"/>
      <c r="X387" s="3">
        <f t="shared" si="33"/>
        <v>0</v>
      </c>
    </row>
    <row r="388" spans="3:24" x14ac:dyDescent="0.25">
      <c r="C388" s="5"/>
      <c r="D388" s="5"/>
      <c r="G388" s="8"/>
      <c r="M388" s="10"/>
      <c r="X388" s="3">
        <f t="shared" si="33"/>
        <v>0</v>
      </c>
    </row>
    <row r="389" spans="3:24" x14ac:dyDescent="0.25">
      <c r="C389" s="5"/>
      <c r="D389" s="5"/>
      <c r="G389" s="8"/>
      <c r="M389" s="10"/>
      <c r="X389" s="3">
        <f t="shared" si="33"/>
        <v>0</v>
      </c>
    </row>
    <row r="390" spans="3:24" x14ac:dyDescent="0.25">
      <c r="C390" s="5"/>
      <c r="D390" s="5"/>
      <c r="G390" s="8"/>
      <c r="M390" s="10"/>
      <c r="X390" s="3">
        <f t="shared" si="33"/>
        <v>0</v>
      </c>
    </row>
    <row r="391" spans="3:24" x14ac:dyDescent="0.25">
      <c r="C391" s="5"/>
      <c r="D391" s="5"/>
      <c r="G391" s="8"/>
      <c r="M391" s="10"/>
      <c r="X391" s="3">
        <f t="shared" si="33"/>
        <v>0</v>
      </c>
    </row>
    <row r="392" spans="3:24" x14ac:dyDescent="0.25">
      <c r="C392" s="5"/>
      <c r="D392" s="5"/>
      <c r="G392" s="8"/>
      <c r="M392" s="10"/>
      <c r="X392" s="3">
        <f t="shared" si="33"/>
        <v>0</v>
      </c>
    </row>
    <row r="393" spans="3:24" x14ac:dyDescent="0.25">
      <c r="C393" s="5"/>
      <c r="D393" s="5"/>
      <c r="G393" s="8"/>
      <c r="M393" s="10"/>
      <c r="X393" s="3">
        <f t="shared" si="33"/>
        <v>0</v>
      </c>
    </row>
    <row r="394" spans="3:24" x14ac:dyDescent="0.25">
      <c r="C394" s="5"/>
      <c r="D394" s="5"/>
      <c r="G394" s="8"/>
      <c r="M394" s="10"/>
      <c r="X394" s="3">
        <f t="shared" si="33"/>
        <v>0</v>
      </c>
    </row>
    <row r="395" spans="3:24" x14ac:dyDescent="0.25">
      <c r="C395" s="5"/>
      <c r="D395" s="5"/>
      <c r="G395" s="8"/>
      <c r="M395" s="10"/>
      <c r="X395" s="3">
        <f t="shared" si="33"/>
        <v>0</v>
      </c>
    </row>
    <row r="396" spans="3:24" x14ac:dyDescent="0.25">
      <c r="C396" s="5"/>
      <c r="D396" s="5"/>
      <c r="G396" s="8"/>
      <c r="M396" s="10"/>
      <c r="X396" s="3">
        <f t="shared" si="33"/>
        <v>0</v>
      </c>
    </row>
    <row r="397" spans="3:24" x14ac:dyDescent="0.25">
      <c r="C397" s="5"/>
      <c r="D397" s="5"/>
      <c r="G397" s="8"/>
      <c r="M397" s="10"/>
      <c r="X397" s="3">
        <f t="shared" si="33"/>
        <v>0</v>
      </c>
    </row>
    <row r="398" spans="3:24" x14ac:dyDescent="0.25">
      <c r="C398" s="5"/>
      <c r="D398" s="5"/>
      <c r="G398" s="8"/>
      <c r="M398" s="10"/>
      <c r="X398" s="3">
        <f t="shared" si="33"/>
        <v>0</v>
      </c>
    </row>
    <row r="399" spans="3:24" x14ac:dyDescent="0.25">
      <c r="C399" s="5"/>
      <c r="D399" s="5"/>
      <c r="G399" s="8"/>
      <c r="M399" s="10"/>
      <c r="X399" s="3">
        <f t="shared" si="33"/>
        <v>0</v>
      </c>
    </row>
    <row r="400" spans="3:24" x14ac:dyDescent="0.25">
      <c r="C400" s="5"/>
      <c r="D400" s="5"/>
      <c r="G400" s="8"/>
      <c r="M400" s="10"/>
      <c r="X400" s="3">
        <f t="shared" si="33"/>
        <v>0</v>
      </c>
    </row>
    <row r="401" spans="3:24" x14ac:dyDescent="0.25">
      <c r="C401" s="5"/>
      <c r="D401" s="5"/>
      <c r="G401" s="8"/>
      <c r="M401" s="10"/>
      <c r="X401" s="3">
        <f t="shared" si="33"/>
        <v>0</v>
      </c>
    </row>
    <row r="402" spans="3:24" x14ac:dyDescent="0.25">
      <c r="C402" s="5"/>
      <c r="D402" s="5"/>
      <c r="G402" s="8"/>
      <c r="M402" s="10"/>
      <c r="X402" s="3">
        <f t="shared" si="33"/>
        <v>0</v>
      </c>
    </row>
    <row r="403" spans="3:24" x14ac:dyDescent="0.25">
      <c r="C403" s="5"/>
      <c r="D403" s="5"/>
      <c r="G403" s="8"/>
      <c r="M403" s="10"/>
      <c r="X403" s="3">
        <f t="shared" si="33"/>
        <v>0</v>
      </c>
    </row>
    <row r="404" spans="3:24" x14ac:dyDescent="0.25">
      <c r="C404" s="5"/>
      <c r="D404" s="5"/>
      <c r="G404" s="8"/>
      <c r="M404" s="10"/>
      <c r="X404" s="3">
        <f t="shared" si="33"/>
        <v>0</v>
      </c>
    </row>
    <row r="405" spans="3:24" x14ac:dyDescent="0.25">
      <c r="C405" s="5"/>
      <c r="D405" s="5"/>
      <c r="G405" s="8"/>
      <c r="M405" s="10"/>
      <c r="X405" s="3">
        <f t="shared" si="33"/>
        <v>0</v>
      </c>
    </row>
    <row r="406" spans="3:24" x14ac:dyDescent="0.25">
      <c r="C406" s="5"/>
      <c r="D406" s="5"/>
      <c r="G406" s="8"/>
      <c r="M406" s="10"/>
      <c r="X406" s="3">
        <f t="shared" si="33"/>
        <v>0</v>
      </c>
    </row>
    <row r="407" spans="3:24" x14ac:dyDescent="0.25">
      <c r="C407" s="5"/>
      <c r="D407" s="5"/>
      <c r="G407" s="8"/>
      <c r="M407" s="10"/>
      <c r="X407" s="3">
        <f t="shared" si="33"/>
        <v>0</v>
      </c>
    </row>
    <row r="408" spans="3:24" x14ac:dyDescent="0.25">
      <c r="C408" s="5"/>
      <c r="D408" s="5"/>
      <c r="G408" s="8"/>
      <c r="M408" s="10"/>
      <c r="X408" s="3">
        <f t="shared" si="33"/>
        <v>0</v>
      </c>
    </row>
    <row r="409" spans="3:24" x14ac:dyDescent="0.25">
      <c r="C409" s="5"/>
      <c r="D409" s="5"/>
      <c r="G409" s="8"/>
      <c r="M409" s="10"/>
      <c r="X409" s="3">
        <f t="shared" si="33"/>
        <v>0</v>
      </c>
    </row>
    <row r="410" spans="3:24" x14ac:dyDescent="0.25">
      <c r="C410" s="5"/>
      <c r="D410" s="5"/>
      <c r="G410" s="8"/>
      <c r="M410" s="10"/>
      <c r="X410" s="3">
        <f t="shared" si="33"/>
        <v>0</v>
      </c>
    </row>
    <row r="411" spans="3:24" x14ac:dyDescent="0.25">
      <c r="C411" s="5"/>
      <c r="D411" s="5"/>
      <c r="G411" s="8"/>
      <c r="M411" s="10"/>
    </row>
    <row r="412" spans="3:24" x14ac:dyDescent="0.25">
      <c r="C412" s="5"/>
      <c r="D412" s="5"/>
      <c r="G412" s="8"/>
      <c r="M412" s="10"/>
      <c r="X412" s="3">
        <f>+ROUND(T412,2)</f>
        <v>0</v>
      </c>
    </row>
    <row r="413" spans="3:24" x14ac:dyDescent="0.25">
      <c r="C413" s="5"/>
      <c r="D413" s="5"/>
      <c r="G413" s="8"/>
      <c r="M413" s="10"/>
      <c r="X413" s="3">
        <f>+ROUND(T413,2)</f>
        <v>0</v>
      </c>
    </row>
    <row r="414" spans="3:24" x14ac:dyDescent="0.25">
      <c r="C414" s="5"/>
      <c r="D414" s="5"/>
      <c r="G414" s="8"/>
      <c r="M414" s="10"/>
    </row>
    <row r="415" spans="3:24" x14ac:dyDescent="0.25">
      <c r="C415" s="5"/>
      <c r="D415" s="5"/>
      <c r="G415" s="8"/>
      <c r="M415" s="10"/>
      <c r="X415" s="3">
        <f t="shared" ref="X415:X425" si="34">+ROUND(T415,2)</f>
        <v>0</v>
      </c>
    </row>
    <row r="416" spans="3:24" x14ac:dyDescent="0.25">
      <c r="C416" s="5"/>
      <c r="D416" s="5"/>
      <c r="G416" s="8"/>
      <c r="M416" s="10"/>
      <c r="X416" s="3">
        <f t="shared" si="34"/>
        <v>0</v>
      </c>
    </row>
    <row r="417" spans="3:24" x14ac:dyDescent="0.25">
      <c r="C417" s="5"/>
      <c r="D417" s="5"/>
      <c r="G417" s="8"/>
      <c r="M417" s="10"/>
      <c r="X417" s="3">
        <f t="shared" si="34"/>
        <v>0</v>
      </c>
    </row>
    <row r="418" spans="3:24" x14ac:dyDescent="0.25">
      <c r="C418" s="5"/>
      <c r="D418" s="5"/>
      <c r="G418" s="8"/>
      <c r="M418" s="10"/>
      <c r="X418" s="3">
        <f t="shared" si="34"/>
        <v>0</v>
      </c>
    </row>
    <row r="419" spans="3:24" x14ac:dyDescent="0.25">
      <c r="C419" s="5"/>
      <c r="D419" s="5"/>
      <c r="G419" s="8"/>
      <c r="M419" s="10"/>
      <c r="X419" s="3">
        <f t="shared" si="34"/>
        <v>0</v>
      </c>
    </row>
    <row r="420" spans="3:24" x14ac:dyDescent="0.25">
      <c r="C420" s="5"/>
      <c r="D420" s="5"/>
      <c r="G420" s="8"/>
      <c r="M420" s="10"/>
      <c r="X420" s="3">
        <f t="shared" si="34"/>
        <v>0</v>
      </c>
    </row>
    <row r="421" spans="3:24" x14ac:dyDescent="0.25">
      <c r="C421" s="5"/>
      <c r="D421" s="5"/>
      <c r="G421" s="8"/>
      <c r="M421" s="10"/>
      <c r="X421" s="3">
        <f t="shared" si="34"/>
        <v>0</v>
      </c>
    </row>
    <row r="422" spans="3:24" x14ac:dyDescent="0.25">
      <c r="C422" s="5"/>
      <c r="D422" s="5"/>
      <c r="G422" s="8"/>
      <c r="M422" s="10"/>
      <c r="X422" s="3">
        <f t="shared" si="34"/>
        <v>0</v>
      </c>
    </row>
    <row r="423" spans="3:24" x14ac:dyDescent="0.25">
      <c r="C423" s="5"/>
      <c r="D423" s="5"/>
      <c r="G423" s="8"/>
      <c r="M423" s="10"/>
      <c r="X423" s="3">
        <f t="shared" si="34"/>
        <v>0</v>
      </c>
    </row>
    <row r="424" spans="3:24" x14ac:dyDescent="0.25">
      <c r="C424" s="5"/>
      <c r="D424" s="5"/>
      <c r="G424" s="8"/>
      <c r="M424" s="10"/>
      <c r="X424" s="3">
        <f t="shared" si="34"/>
        <v>0</v>
      </c>
    </row>
    <row r="425" spans="3:24" x14ac:dyDescent="0.25">
      <c r="C425" s="5"/>
      <c r="D425" s="5"/>
      <c r="G425" s="8"/>
      <c r="M425" s="10"/>
      <c r="X425" s="3">
        <f t="shared" si="34"/>
        <v>0</v>
      </c>
    </row>
    <row r="426" spans="3:24" x14ac:dyDescent="0.25">
      <c r="C426" s="5"/>
      <c r="D426" s="5"/>
      <c r="G426" s="8"/>
      <c r="M426" s="10"/>
    </row>
    <row r="427" spans="3:24" x14ac:dyDescent="0.25">
      <c r="C427" s="5"/>
      <c r="D427" s="5"/>
      <c r="G427" s="8"/>
      <c r="M427" s="10"/>
    </row>
    <row r="428" spans="3:24" x14ac:dyDescent="0.25">
      <c r="C428" s="5"/>
      <c r="D428" s="5"/>
      <c r="G428" s="8"/>
      <c r="M428" s="10"/>
      <c r="X428" s="3">
        <f>+ROUND(T428,2)</f>
        <v>0</v>
      </c>
    </row>
    <row r="429" spans="3:24" x14ac:dyDescent="0.25">
      <c r="C429" s="5"/>
      <c r="D429" s="5"/>
      <c r="G429" s="8"/>
      <c r="M429" s="10"/>
      <c r="X429" s="3">
        <f>+ROUND(T429,2)</f>
        <v>0</v>
      </c>
    </row>
    <row r="430" spans="3:24" x14ac:dyDescent="0.25">
      <c r="C430" s="5"/>
      <c r="D430" s="5"/>
      <c r="G430" s="8"/>
      <c r="M430" s="10"/>
      <c r="X430" s="3">
        <f>+ROUND(T430,2)</f>
        <v>0</v>
      </c>
    </row>
    <row r="431" spans="3:24" x14ac:dyDescent="0.25">
      <c r="C431" s="5"/>
      <c r="D431" s="5"/>
      <c r="G431" s="8"/>
      <c r="M431" s="10"/>
      <c r="X431" s="3">
        <f>+ROUND(T431,2)</f>
        <v>0</v>
      </c>
    </row>
    <row r="432" spans="3:24" x14ac:dyDescent="0.25">
      <c r="C432" s="5"/>
      <c r="D432" s="5"/>
      <c r="G432" s="8"/>
      <c r="M432" s="10"/>
      <c r="X432" s="3">
        <f>+ROUND(T432,2)</f>
        <v>0</v>
      </c>
    </row>
    <row r="433" spans="3:24" x14ac:dyDescent="0.25">
      <c r="C433" s="5"/>
      <c r="D433" s="5"/>
      <c r="G433" s="8"/>
      <c r="M433" s="10"/>
    </row>
    <row r="434" spans="3:24" x14ac:dyDescent="0.25">
      <c r="C434" s="5"/>
      <c r="D434" s="5"/>
      <c r="G434" s="8"/>
      <c r="M434" s="10"/>
    </row>
    <row r="435" spans="3:24" x14ac:dyDescent="0.25">
      <c r="C435" s="5"/>
      <c r="D435" s="5"/>
      <c r="G435" s="8"/>
      <c r="M435" s="10"/>
      <c r="X435" s="3">
        <f t="shared" ref="X435:X449" si="35">+ROUND(T435,2)</f>
        <v>0</v>
      </c>
    </row>
    <row r="436" spans="3:24" x14ac:dyDescent="0.25">
      <c r="C436" s="5"/>
      <c r="D436" s="5"/>
      <c r="G436" s="8"/>
      <c r="M436" s="10"/>
      <c r="X436" s="3">
        <f t="shared" si="35"/>
        <v>0</v>
      </c>
    </row>
    <row r="437" spans="3:24" x14ac:dyDescent="0.25">
      <c r="C437" s="5"/>
      <c r="D437" s="5"/>
      <c r="G437" s="8"/>
      <c r="M437" s="10"/>
      <c r="X437" s="3">
        <f t="shared" si="35"/>
        <v>0</v>
      </c>
    </row>
    <row r="438" spans="3:24" x14ac:dyDescent="0.25">
      <c r="C438" s="5"/>
      <c r="D438" s="5"/>
      <c r="G438" s="8"/>
      <c r="M438" s="10"/>
      <c r="X438" s="3">
        <f t="shared" si="35"/>
        <v>0</v>
      </c>
    </row>
    <row r="439" spans="3:24" x14ac:dyDescent="0.25">
      <c r="C439" s="5"/>
      <c r="D439" s="5"/>
      <c r="G439" s="8"/>
      <c r="M439" s="10"/>
      <c r="X439" s="3">
        <f t="shared" si="35"/>
        <v>0</v>
      </c>
    </row>
    <row r="440" spans="3:24" x14ac:dyDescent="0.25">
      <c r="C440" s="5"/>
      <c r="D440" s="5"/>
      <c r="G440" s="8"/>
      <c r="M440" s="10"/>
      <c r="X440" s="3">
        <f t="shared" si="35"/>
        <v>0</v>
      </c>
    </row>
    <row r="441" spans="3:24" x14ac:dyDescent="0.25">
      <c r="C441" s="5"/>
      <c r="D441" s="5"/>
      <c r="G441" s="8"/>
      <c r="M441" s="10"/>
      <c r="X441" s="3">
        <f t="shared" si="35"/>
        <v>0</v>
      </c>
    </row>
    <row r="442" spans="3:24" x14ac:dyDescent="0.25">
      <c r="C442" s="5"/>
      <c r="D442" s="5"/>
      <c r="G442" s="8"/>
      <c r="M442" s="10"/>
      <c r="X442" s="3">
        <f t="shared" si="35"/>
        <v>0</v>
      </c>
    </row>
    <row r="443" spans="3:24" x14ac:dyDescent="0.25">
      <c r="C443" s="5"/>
      <c r="D443" s="5"/>
      <c r="G443" s="8"/>
      <c r="M443" s="10"/>
      <c r="X443" s="3">
        <f t="shared" si="35"/>
        <v>0</v>
      </c>
    </row>
    <row r="444" spans="3:24" x14ac:dyDescent="0.25">
      <c r="C444" s="5"/>
      <c r="D444" s="5"/>
      <c r="G444" s="8"/>
      <c r="M444" s="10"/>
      <c r="X444" s="3">
        <f t="shared" si="35"/>
        <v>0</v>
      </c>
    </row>
    <row r="445" spans="3:24" x14ac:dyDescent="0.25">
      <c r="C445" s="5"/>
      <c r="D445" s="5"/>
      <c r="G445" s="8"/>
      <c r="M445" s="10"/>
      <c r="X445" s="3">
        <f t="shared" si="35"/>
        <v>0</v>
      </c>
    </row>
    <row r="446" spans="3:24" x14ac:dyDescent="0.25">
      <c r="C446" s="5"/>
      <c r="D446" s="5"/>
      <c r="G446" s="8"/>
      <c r="M446" s="10"/>
      <c r="X446" s="3">
        <f t="shared" si="35"/>
        <v>0</v>
      </c>
    </row>
    <row r="447" spans="3:24" x14ac:dyDescent="0.25">
      <c r="C447" s="5"/>
      <c r="D447" s="5"/>
      <c r="G447" s="8"/>
      <c r="M447" s="10"/>
      <c r="X447" s="3">
        <f t="shared" si="35"/>
        <v>0</v>
      </c>
    </row>
    <row r="448" spans="3:24" x14ac:dyDescent="0.25">
      <c r="C448" s="5"/>
      <c r="D448" s="5"/>
      <c r="G448" s="8"/>
      <c r="M448" s="10"/>
      <c r="X448" s="3">
        <f t="shared" si="35"/>
        <v>0</v>
      </c>
    </row>
    <row r="449" spans="3:24" x14ac:dyDescent="0.25">
      <c r="C449" s="5"/>
      <c r="D449" s="5"/>
      <c r="G449" s="8"/>
      <c r="M449" s="10"/>
      <c r="X449" s="3">
        <f t="shared" si="35"/>
        <v>0</v>
      </c>
    </row>
    <row r="450" spans="3:24" x14ac:dyDescent="0.25">
      <c r="C450" s="5"/>
      <c r="D450" s="5"/>
      <c r="G450" s="8"/>
      <c r="M450" s="10"/>
    </row>
    <row r="451" spans="3:24" x14ac:dyDescent="0.25">
      <c r="C451" s="5"/>
      <c r="D451" s="5"/>
      <c r="G451" s="8"/>
      <c r="M451" s="10"/>
      <c r="X451" s="3">
        <f t="shared" ref="X451:X457" si="36">+ROUND(T451,2)</f>
        <v>0</v>
      </c>
    </row>
    <row r="452" spans="3:24" x14ac:dyDescent="0.25">
      <c r="C452" s="5"/>
      <c r="D452" s="5"/>
      <c r="G452" s="8"/>
      <c r="M452" s="10"/>
      <c r="X452" s="3">
        <f t="shared" si="36"/>
        <v>0</v>
      </c>
    </row>
    <row r="453" spans="3:24" x14ac:dyDescent="0.25">
      <c r="C453" s="5"/>
      <c r="D453" s="5"/>
      <c r="G453" s="8"/>
      <c r="M453" s="10"/>
      <c r="X453" s="3">
        <f t="shared" si="36"/>
        <v>0</v>
      </c>
    </row>
    <row r="454" spans="3:24" x14ac:dyDescent="0.25">
      <c r="C454" s="5"/>
      <c r="D454" s="5"/>
      <c r="G454" s="8"/>
      <c r="M454" s="10"/>
      <c r="X454" s="3">
        <f t="shared" si="36"/>
        <v>0</v>
      </c>
    </row>
    <row r="455" spans="3:24" x14ac:dyDescent="0.25">
      <c r="C455" s="5"/>
      <c r="D455" s="5"/>
      <c r="G455" s="8"/>
      <c r="M455" s="10"/>
      <c r="X455" s="3">
        <f t="shared" si="36"/>
        <v>0</v>
      </c>
    </row>
    <row r="456" spans="3:24" x14ac:dyDescent="0.25">
      <c r="C456" s="5"/>
      <c r="D456" s="5"/>
      <c r="G456" s="8"/>
      <c r="M456" s="10"/>
      <c r="X456" s="3">
        <f t="shared" si="36"/>
        <v>0</v>
      </c>
    </row>
    <row r="457" spans="3:24" x14ac:dyDescent="0.25">
      <c r="C457" s="5"/>
      <c r="D457" s="5"/>
      <c r="G457" s="8"/>
      <c r="M457" s="10"/>
      <c r="X457" s="3">
        <f t="shared" si="36"/>
        <v>0</v>
      </c>
    </row>
    <row r="458" spans="3:24" x14ac:dyDescent="0.25">
      <c r="C458" s="5"/>
      <c r="D458" s="5"/>
      <c r="G458" s="8"/>
      <c r="M458" s="10"/>
    </row>
    <row r="459" spans="3:24" x14ac:dyDescent="0.25">
      <c r="C459" s="5"/>
      <c r="D459" s="5"/>
      <c r="G459" s="8"/>
      <c r="M459" s="10"/>
    </row>
    <row r="460" spans="3:24" x14ac:dyDescent="0.25">
      <c r="C460" s="5"/>
      <c r="D460" s="5"/>
      <c r="G460" s="8"/>
      <c r="M460" s="10"/>
      <c r="X460" s="3">
        <f>+ROUND(T460,2)</f>
        <v>0</v>
      </c>
    </row>
    <row r="461" spans="3:24" x14ac:dyDescent="0.25">
      <c r="C461" s="5"/>
      <c r="D461" s="5"/>
      <c r="G461" s="8"/>
      <c r="M461" s="10"/>
      <c r="X461" s="3">
        <f>+ROUND(T461,2)</f>
        <v>0</v>
      </c>
    </row>
    <row r="462" spans="3:24" x14ac:dyDescent="0.25">
      <c r="C462" s="5"/>
      <c r="D462" s="5"/>
      <c r="G462" s="8"/>
      <c r="M462" s="10"/>
      <c r="X462" s="3">
        <f>+ROUND(T462,2)</f>
        <v>0</v>
      </c>
    </row>
    <row r="463" spans="3:24" x14ac:dyDescent="0.25">
      <c r="C463" s="5"/>
      <c r="D463" s="5"/>
      <c r="G463" s="8"/>
      <c r="M463" s="10"/>
      <c r="X463" s="3">
        <f>+ROUND(T463,2)</f>
        <v>0</v>
      </c>
    </row>
    <row r="464" spans="3:24" x14ac:dyDescent="0.25">
      <c r="C464" s="5"/>
      <c r="D464" s="5"/>
      <c r="G464" s="8"/>
      <c r="M464" s="10"/>
      <c r="X464" s="3">
        <f>+ROUND(T464,2)</f>
        <v>0</v>
      </c>
    </row>
    <row r="465" spans="3:24" x14ac:dyDescent="0.25">
      <c r="C465" s="5"/>
      <c r="D465" s="5"/>
      <c r="G465" s="8"/>
      <c r="M465" s="10"/>
    </row>
    <row r="466" spans="3:24" x14ac:dyDescent="0.25">
      <c r="C466" s="5"/>
      <c r="D466" s="5"/>
      <c r="G466" s="8"/>
      <c r="M466" s="10"/>
    </row>
    <row r="467" spans="3:24" x14ac:dyDescent="0.25">
      <c r="C467" s="5"/>
      <c r="D467" s="5"/>
      <c r="G467" s="8"/>
      <c r="M467" s="10"/>
      <c r="X467" s="3">
        <f t="shared" ref="X467:X479" si="37">+ROUND(T467,2)</f>
        <v>0</v>
      </c>
    </row>
    <row r="468" spans="3:24" x14ac:dyDescent="0.25">
      <c r="C468" s="5"/>
      <c r="D468" s="5"/>
      <c r="G468" s="8"/>
      <c r="M468" s="10"/>
      <c r="X468" s="3">
        <f t="shared" si="37"/>
        <v>0</v>
      </c>
    </row>
    <row r="469" spans="3:24" x14ac:dyDescent="0.25">
      <c r="C469" s="5"/>
      <c r="D469" s="5"/>
      <c r="G469" s="8"/>
      <c r="M469" s="10"/>
      <c r="X469" s="3">
        <f t="shared" si="37"/>
        <v>0</v>
      </c>
    </row>
    <row r="470" spans="3:24" x14ac:dyDescent="0.25">
      <c r="C470" s="5"/>
      <c r="D470" s="5"/>
      <c r="G470" s="8"/>
      <c r="M470" s="10"/>
      <c r="X470" s="3">
        <f t="shared" si="37"/>
        <v>0</v>
      </c>
    </row>
    <row r="471" spans="3:24" x14ac:dyDescent="0.25">
      <c r="C471" s="5"/>
      <c r="D471" s="5"/>
      <c r="G471" s="8"/>
      <c r="M471" s="10"/>
      <c r="X471" s="3">
        <f t="shared" si="37"/>
        <v>0</v>
      </c>
    </row>
    <row r="472" spans="3:24" x14ac:dyDescent="0.25">
      <c r="C472" s="5"/>
      <c r="D472" s="5"/>
      <c r="G472" s="8"/>
      <c r="M472" s="10"/>
      <c r="X472" s="3">
        <f t="shared" si="37"/>
        <v>0</v>
      </c>
    </row>
    <row r="473" spans="3:24" x14ac:dyDescent="0.25">
      <c r="C473" s="5"/>
      <c r="D473" s="5"/>
      <c r="G473" s="8"/>
      <c r="M473" s="10"/>
      <c r="X473" s="3">
        <f t="shared" si="37"/>
        <v>0</v>
      </c>
    </row>
    <row r="474" spans="3:24" x14ac:dyDescent="0.25">
      <c r="C474" s="5"/>
      <c r="D474" s="5"/>
      <c r="G474" s="8"/>
      <c r="M474" s="10"/>
      <c r="X474" s="3">
        <f t="shared" si="37"/>
        <v>0</v>
      </c>
    </row>
    <row r="475" spans="3:24" x14ac:dyDescent="0.25">
      <c r="C475" s="5"/>
      <c r="D475" s="5"/>
      <c r="G475" s="8"/>
      <c r="M475" s="10"/>
      <c r="X475" s="3">
        <f t="shared" si="37"/>
        <v>0</v>
      </c>
    </row>
    <row r="476" spans="3:24" x14ac:dyDescent="0.25">
      <c r="C476" s="5"/>
      <c r="D476" s="5"/>
      <c r="G476" s="8"/>
      <c r="M476" s="10"/>
      <c r="X476" s="3">
        <f t="shared" si="37"/>
        <v>0</v>
      </c>
    </row>
    <row r="477" spans="3:24" x14ac:dyDescent="0.25">
      <c r="C477" s="5"/>
      <c r="D477" s="5"/>
      <c r="G477" s="8"/>
      <c r="M477" s="10"/>
      <c r="X477" s="3">
        <f t="shared" si="37"/>
        <v>0</v>
      </c>
    </row>
    <row r="478" spans="3:24" x14ac:dyDescent="0.25">
      <c r="C478" s="5"/>
      <c r="D478" s="5"/>
      <c r="G478" s="8"/>
      <c r="M478" s="10"/>
      <c r="X478" s="3">
        <f t="shared" si="37"/>
        <v>0</v>
      </c>
    </row>
    <row r="479" spans="3:24" x14ac:dyDescent="0.25">
      <c r="C479" s="5"/>
      <c r="D479" s="5"/>
      <c r="G479" s="8"/>
      <c r="M479" s="10"/>
      <c r="X479" s="3">
        <f t="shared" si="37"/>
        <v>0</v>
      </c>
    </row>
    <row r="480" spans="3:24" x14ac:dyDescent="0.25">
      <c r="C480" s="5"/>
      <c r="D480" s="5"/>
      <c r="G480" s="8"/>
      <c r="M480" s="10"/>
    </row>
    <row r="481" spans="3:24" x14ac:dyDescent="0.25">
      <c r="C481" s="5"/>
      <c r="D481" s="5"/>
      <c r="G481" s="8"/>
      <c r="M481" s="10"/>
    </row>
    <row r="482" spans="3:24" x14ac:dyDescent="0.25">
      <c r="C482" s="5"/>
      <c r="D482" s="5"/>
      <c r="G482" s="8"/>
      <c r="M482" s="10"/>
      <c r="X482" s="3">
        <f t="shared" ref="X482:X489" si="38">+ROUND(T482,2)</f>
        <v>0</v>
      </c>
    </row>
    <row r="483" spans="3:24" x14ac:dyDescent="0.25">
      <c r="C483" s="5"/>
      <c r="D483" s="5"/>
      <c r="G483" s="8"/>
      <c r="M483" s="10"/>
      <c r="X483" s="3">
        <f t="shared" si="38"/>
        <v>0</v>
      </c>
    </row>
    <row r="484" spans="3:24" x14ac:dyDescent="0.25">
      <c r="C484" s="5"/>
      <c r="D484" s="5"/>
      <c r="G484" s="8"/>
      <c r="M484" s="10"/>
      <c r="X484" s="3">
        <f t="shared" si="38"/>
        <v>0</v>
      </c>
    </row>
    <row r="485" spans="3:24" x14ac:dyDescent="0.25">
      <c r="C485" s="5"/>
      <c r="D485" s="5"/>
      <c r="G485" s="8"/>
      <c r="M485" s="10"/>
      <c r="X485" s="3">
        <f t="shared" si="38"/>
        <v>0</v>
      </c>
    </row>
    <row r="486" spans="3:24" x14ac:dyDescent="0.25">
      <c r="C486" s="5"/>
      <c r="D486" s="5"/>
      <c r="G486" s="8"/>
      <c r="M486" s="10"/>
      <c r="X486" s="3">
        <f t="shared" si="38"/>
        <v>0</v>
      </c>
    </row>
    <row r="487" spans="3:24" x14ac:dyDescent="0.25">
      <c r="C487" s="5"/>
      <c r="D487" s="5"/>
      <c r="G487" s="8"/>
      <c r="M487" s="10"/>
      <c r="X487" s="3">
        <f t="shared" si="38"/>
        <v>0</v>
      </c>
    </row>
    <row r="488" spans="3:24" x14ac:dyDescent="0.25">
      <c r="C488" s="5"/>
      <c r="D488" s="5"/>
      <c r="G488" s="8"/>
      <c r="M488" s="10"/>
      <c r="X488" s="3">
        <f t="shared" si="38"/>
        <v>0</v>
      </c>
    </row>
    <row r="489" spans="3:24" x14ac:dyDescent="0.25">
      <c r="C489" s="5"/>
      <c r="D489" s="5"/>
      <c r="G489" s="8"/>
      <c r="M489" s="10"/>
      <c r="X489" s="3">
        <f t="shared" si="38"/>
        <v>0</v>
      </c>
    </row>
    <row r="490" spans="3:24" x14ac:dyDescent="0.25">
      <c r="C490" s="5"/>
      <c r="D490" s="5"/>
      <c r="G490" s="8"/>
      <c r="M490" s="10"/>
    </row>
    <row r="491" spans="3:24" x14ac:dyDescent="0.25">
      <c r="C491" s="5"/>
      <c r="D491" s="5"/>
      <c r="G491" s="8"/>
      <c r="M491" s="10"/>
    </row>
    <row r="492" spans="3:24" x14ac:dyDescent="0.25">
      <c r="C492" s="5"/>
      <c r="D492" s="5"/>
      <c r="G492" s="8"/>
      <c r="M492" s="10"/>
      <c r="X492" s="3">
        <f t="shared" ref="X492:X499" si="39">+ROUND(T492,2)</f>
        <v>0</v>
      </c>
    </row>
    <row r="493" spans="3:24" x14ac:dyDescent="0.25">
      <c r="C493" s="5"/>
      <c r="D493" s="5"/>
      <c r="G493" s="8"/>
      <c r="M493" s="10"/>
      <c r="X493" s="3">
        <f t="shared" si="39"/>
        <v>0</v>
      </c>
    </row>
    <row r="494" spans="3:24" x14ac:dyDescent="0.25">
      <c r="C494" s="5"/>
      <c r="D494" s="5"/>
      <c r="G494" s="8"/>
      <c r="M494" s="10"/>
      <c r="X494" s="3">
        <f t="shared" si="39"/>
        <v>0</v>
      </c>
    </row>
    <row r="495" spans="3:24" x14ac:dyDescent="0.25">
      <c r="C495" s="5"/>
      <c r="D495" s="5"/>
      <c r="G495" s="8"/>
      <c r="M495" s="10"/>
      <c r="X495" s="3">
        <f t="shared" si="39"/>
        <v>0</v>
      </c>
    </row>
    <row r="496" spans="3:24" x14ac:dyDescent="0.25">
      <c r="C496" s="5"/>
      <c r="D496" s="5"/>
      <c r="G496" s="8"/>
      <c r="M496" s="10"/>
      <c r="X496" s="3">
        <f t="shared" si="39"/>
        <v>0</v>
      </c>
    </row>
    <row r="497" spans="3:24" x14ac:dyDescent="0.25">
      <c r="C497" s="5"/>
      <c r="D497" s="5"/>
      <c r="G497" s="8"/>
      <c r="M497" s="10"/>
      <c r="X497" s="3">
        <f t="shared" si="39"/>
        <v>0</v>
      </c>
    </row>
    <row r="498" spans="3:24" x14ac:dyDescent="0.25">
      <c r="C498" s="5"/>
      <c r="D498" s="5"/>
      <c r="G498" s="8"/>
      <c r="M498" s="10"/>
      <c r="X498" s="3">
        <f t="shared" si="39"/>
        <v>0</v>
      </c>
    </row>
    <row r="499" spans="3:24" x14ac:dyDescent="0.25">
      <c r="C499" s="5"/>
      <c r="D499" s="5"/>
      <c r="G499" s="8"/>
      <c r="M499" s="10"/>
      <c r="X499" s="3">
        <f t="shared" si="39"/>
        <v>0</v>
      </c>
    </row>
    <row r="500" spans="3:24" x14ac:dyDescent="0.25">
      <c r="C500" s="5"/>
      <c r="D500" s="5"/>
      <c r="G500" s="8"/>
      <c r="M500" s="10"/>
    </row>
    <row r="501" spans="3:24" x14ac:dyDescent="0.25">
      <c r="C501" s="5"/>
      <c r="D501" s="5"/>
      <c r="G501" s="8"/>
      <c r="M501" s="10"/>
      <c r="X501" s="3">
        <f t="shared" ref="X501:X507" si="40">+ROUND(T501,2)</f>
        <v>0</v>
      </c>
    </row>
    <row r="502" spans="3:24" x14ac:dyDescent="0.25">
      <c r="C502" s="5"/>
      <c r="D502" s="5"/>
      <c r="G502" s="8"/>
      <c r="M502" s="10"/>
      <c r="X502" s="3">
        <f t="shared" si="40"/>
        <v>0</v>
      </c>
    </row>
    <row r="503" spans="3:24" x14ac:dyDescent="0.25">
      <c r="C503" s="5"/>
      <c r="D503" s="5"/>
      <c r="G503" s="8"/>
      <c r="M503" s="10"/>
      <c r="X503" s="3">
        <f t="shared" si="40"/>
        <v>0</v>
      </c>
    </row>
    <row r="504" spans="3:24" x14ac:dyDescent="0.25">
      <c r="C504" s="5"/>
      <c r="D504" s="5"/>
      <c r="G504" s="8"/>
      <c r="M504" s="10"/>
      <c r="X504" s="3">
        <f t="shared" si="40"/>
        <v>0</v>
      </c>
    </row>
    <row r="505" spans="3:24" x14ac:dyDescent="0.25">
      <c r="C505" s="5"/>
      <c r="D505" s="5"/>
      <c r="G505" s="8"/>
      <c r="M505" s="10"/>
      <c r="X505" s="3">
        <f t="shared" si="40"/>
        <v>0</v>
      </c>
    </row>
    <row r="506" spans="3:24" x14ac:dyDescent="0.25">
      <c r="C506" s="5"/>
      <c r="D506" s="5"/>
      <c r="G506" s="8"/>
      <c r="M506" s="10"/>
      <c r="X506" s="3">
        <f t="shared" si="40"/>
        <v>0</v>
      </c>
    </row>
    <row r="507" spans="3:24" x14ac:dyDescent="0.25">
      <c r="C507" s="5"/>
      <c r="D507" s="5"/>
      <c r="G507" s="8"/>
      <c r="M507" s="10"/>
      <c r="X507" s="3">
        <f t="shared" si="40"/>
        <v>0</v>
      </c>
    </row>
    <row r="508" spans="3:24" x14ac:dyDescent="0.25">
      <c r="C508" s="5"/>
      <c r="D508" s="5"/>
      <c r="G508" s="8"/>
      <c r="M508" s="10"/>
    </row>
    <row r="509" spans="3:24" x14ac:dyDescent="0.25">
      <c r="C509" s="5"/>
      <c r="D509" s="5"/>
      <c r="G509" s="8"/>
      <c r="M509" s="10"/>
    </row>
    <row r="510" spans="3:24" x14ac:dyDescent="0.25">
      <c r="C510" s="5"/>
      <c r="D510" s="5"/>
      <c r="G510" s="8"/>
      <c r="M510" s="10"/>
    </row>
    <row r="511" spans="3:24" x14ac:dyDescent="0.25">
      <c r="C511" s="5"/>
      <c r="D511" s="5"/>
      <c r="G511" s="8"/>
      <c r="M511" s="10"/>
      <c r="X511" s="3">
        <f>+ROUND(T511,2)</f>
        <v>0</v>
      </c>
    </row>
    <row r="512" spans="3:24" x14ac:dyDescent="0.25">
      <c r="C512" s="5"/>
      <c r="D512" s="5"/>
      <c r="G512" s="8"/>
      <c r="M512" s="10"/>
      <c r="X512" s="3">
        <f>+ROUND(T512,2)</f>
        <v>0</v>
      </c>
    </row>
    <row r="513" spans="3:24" x14ac:dyDescent="0.25">
      <c r="C513" s="5"/>
      <c r="D513" s="5"/>
      <c r="G513" s="8"/>
      <c r="M513" s="10"/>
      <c r="X513" s="3">
        <f>+ROUND(T513,2)</f>
        <v>0</v>
      </c>
    </row>
    <row r="514" spans="3:24" x14ac:dyDescent="0.25">
      <c r="C514" s="5"/>
      <c r="D514" s="5"/>
      <c r="G514" s="8"/>
      <c r="M514" s="10"/>
      <c r="X514" s="3">
        <f>+ROUND(T514,2)</f>
        <v>0</v>
      </c>
    </row>
    <row r="515" spans="3:24" x14ac:dyDescent="0.25">
      <c r="C515" s="5"/>
      <c r="D515" s="5"/>
      <c r="G515" s="8"/>
      <c r="M515" s="10"/>
    </row>
    <row r="516" spans="3:24" x14ac:dyDescent="0.25">
      <c r="C516" s="5"/>
      <c r="D516" s="5"/>
      <c r="G516" s="8"/>
      <c r="K516" s="1"/>
      <c r="M516" s="10"/>
    </row>
    <row r="517" spans="3:24" x14ac:dyDescent="0.25">
      <c r="C517" s="5"/>
      <c r="D517" s="5"/>
      <c r="G517" s="8"/>
      <c r="M517" s="10"/>
    </row>
    <row r="518" spans="3:24" x14ac:dyDescent="0.25">
      <c r="C518" s="5"/>
      <c r="D518" s="5"/>
      <c r="G518" s="8"/>
    </row>
    <row r="519" spans="3:24" x14ac:dyDescent="0.25">
      <c r="C519" s="5"/>
      <c r="D519" s="5"/>
      <c r="G519" s="8"/>
      <c r="K519" s="74"/>
    </row>
    <row r="520" spans="3:24" x14ac:dyDescent="0.25">
      <c r="C520" s="5"/>
      <c r="D520" s="5"/>
      <c r="G520" s="8"/>
    </row>
    <row r="521" spans="3:24" x14ac:dyDescent="0.25">
      <c r="C521" s="5"/>
      <c r="D521" s="5"/>
      <c r="G521" s="8"/>
    </row>
    <row r="522" spans="3:24" x14ac:dyDescent="0.25">
      <c r="C522" s="5"/>
      <c r="D522" s="5"/>
      <c r="G522" s="8"/>
    </row>
    <row r="523" spans="3:24" x14ac:dyDescent="0.25">
      <c r="C523" s="5"/>
      <c r="D523" s="5"/>
      <c r="G523" s="8"/>
    </row>
    <row r="524" spans="3:24" x14ac:dyDescent="0.25">
      <c r="C524" s="5"/>
      <c r="D524" s="5"/>
      <c r="G524" s="8"/>
      <c r="K524" s="74"/>
    </row>
    <row r="525" spans="3:24" x14ac:dyDescent="0.25">
      <c r="C525" s="5"/>
      <c r="D525" s="5"/>
      <c r="G525" s="8"/>
    </row>
    <row r="526" spans="3:24" x14ac:dyDescent="0.25">
      <c r="C526" s="5"/>
      <c r="D526" s="5"/>
      <c r="G526" s="8"/>
    </row>
    <row r="527" spans="3:24" x14ac:dyDescent="0.25">
      <c r="C527" s="5"/>
      <c r="D527" s="5"/>
      <c r="G527" s="8"/>
    </row>
    <row r="528" spans="3:24" x14ac:dyDescent="0.25">
      <c r="C528" s="5"/>
      <c r="D528" s="5"/>
      <c r="G528" s="8"/>
    </row>
    <row r="529" spans="3:11" x14ac:dyDescent="0.25">
      <c r="C529" s="5"/>
      <c r="D529" s="5"/>
      <c r="G529" s="8"/>
    </row>
    <row r="530" spans="3:11" x14ac:dyDescent="0.25">
      <c r="C530" s="5"/>
      <c r="D530" s="5"/>
      <c r="G530" s="8"/>
    </row>
    <row r="531" spans="3:11" x14ac:dyDescent="0.25">
      <c r="C531" s="5"/>
      <c r="D531" s="5"/>
      <c r="G531" s="8"/>
      <c r="K531" s="74"/>
    </row>
    <row r="532" spans="3:11" x14ac:dyDescent="0.25">
      <c r="C532" s="5"/>
      <c r="D532" s="5"/>
      <c r="G532" s="8"/>
    </row>
    <row r="533" spans="3:11" x14ac:dyDescent="0.25">
      <c r="C533" s="5"/>
      <c r="D533" s="5"/>
      <c r="G533" s="8"/>
    </row>
    <row r="534" spans="3:11" x14ac:dyDescent="0.25">
      <c r="C534" s="5"/>
      <c r="D534" s="5"/>
      <c r="G534" s="8"/>
    </row>
    <row r="535" spans="3:11" x14ac:dyDescent="0.25">
      <c r="C535" s="5"/>
      <c r="D535" s="5"/>
      <c r="G535" s="8"/>
    </row>
    <row r="536" spans="3:11" x14ac:dyDescent="0.25">
      <c r="C536" s="5"/>
      <c r="D536" s="5"/>
      <c r="G536" s="8"/>
    </row>
    <row r="537" spans="3:11" x14ac:dyDescent="0.25">
      <c r="C537" s="5"/>
      <c r="D537" s="5"/>
      <c r="G537" s="8"/>
    </row>
    <row r="538" spans="3:11" x14ac:dyDescent="0.25">
      <c r="C538" s="5"/>
      <c r="D538" s="5"/>
      <c r="G538" s="8"/>
      <c r="K538" s="74"/>
    </row>
    <row r="539" spans="3:11" x14ac:dyDescent="0.25">
      <c r="C539" s="5"/>
      <c r="D539" s="5"/>
      <c r="G539" s="8"/>
    </row>
    <row r="540" spans="3:11" x14ac:dyDescent="0.25">
      <c r="C540" s="5"/>
      <c r="D540" s="5"/>
      <c r="G540" s="8"/>
    </row>
    <row r="541" spans="3:11" x14ac:dyDescent="0.25">
      <c r="C541" s="5"/>
      <c r="D541" s="5"/>
      <c r="G541" s="8"/>
      <c r="K541" s="74"/>
    </row>
    <row r="542" spans="3:11" x14ac:dyDescent="0.25">
      <c r="C542" s="5"/>
      <c r="D542" s="5"/>
      <c r="G542" s="8"/>
    </row>
    <row r="543" spans="3:11" x14ac:dyDescent="0.25">
      <c r="C543" s="5"/>
      <c r="D543" s="5"/>
      <c r="G543" s="8"/>
    </row>
    <row r="544" spans="3:11" x14ac:dyDescent="0.25">
      <c r="C544" s="5"/>
      <c r="D544" s="5"/>
      <c r="G544" s="8"/>
    </row>
    <row r="545" spans="3:11" x14ac:dyDescent="0.25">
      <c r="C545" s="5"/>
      <c r="D545" s="5"/>
      <c r="G545" s="8"/>
    </row>
    <row r="546" spans="3:11" x14ac:dyDescent="0.25">
      <c r="C546" s="5"/>
      <c r="D546" s="5"/>
      <c r="G546" s="8"/>
    </row>
    <row r="547" spans="3:11" x14ac:dyDescent="0.25">
      <c r="C547" s="5"/>
      <c r="D547" s="5"/>
      <c r="G547" s="8"/>
    </row>
    <row r="548" spans="3:11" x14ac:dyDescent="0.25">
      <c r="C548" s="5"/>
      <c r="D548" s="5"/>
      <c r="G548" s="8"/>
    </row>
    <row r="549" spans="3:11" x14ac:dyDescent="0.25">
      <c r="C549" s="5"/>
      <c r="D549" s="5"/>
      <c r="G549" s="8"/>
    </row>
    <row r="550" spans="3:11" x14ac:dyDescent="0.25">
      <c r="C550" s="5"/>
      <c r="D550" s="5"/>
      <c r="G550" s="8"/>
    </row>
    <row r="551" spans="3:11" x14ac:dyDescent="0.25">
      <c r="C551" s="5"/>
      <c r="D551" s="5"/>
      <c r="G551" s="8"/>
    </row>
    <row r="552" spans="3:11" x14ac:dyDescent="0.25">
      <c r="C552" s="5"/>
      <c r="D552" s="5"/>
      <c r="G552" s="8"/>
      <c r="K552" s="74"/>
    </row>
    <row r="553" spans="3:11" x14ac:dyDescent="0.25">
      <c r="C553" s="5"/>
      <c r="D553" s="5"/>
      <c r="G553" s="8"/>
    </row>
    <row r="554" spans="3:11" x14ac:dyDescent="0.25">
      <c r="C554" s="5"/>
      <c r="D554" s="5"/>
      <c r="G554" s="8"/>
    </row>
    <row r="555" spans="3:11" x14ac:dyDescent="0.25">
      <c r="C555" s="5"/>
      <c r="D555" s="5"/>
      <c r="G555" s="8"/>
    </row>
    <row r="556" spans="3:11" x14ac:dyDescent="0.25">
      <c r="C556" s="5"/>
      <c r="D556" s="5"/>
      <c r="G556" s="8"/>
    </row>
    <row r="557" spans="3:11" x14ac:dyDescent="0.25">
      <c r="C557" s="5"/>
      <c r="D557" s="5"/>
      <c r="G557" s="8"/>
    </row>
    <row r="558" spans="3:11" x14ac:dyDescent="0.25">
      <c r="C558" s="5"/>
      <c r="D558" s="5"/>
      <c r="G558" s="8"/>
    </row>
    <row r="559" spans="3:11" x14ac:dyDescent="0.25">
      <c r="C559" s="5"/>
      <c r="D559" s="5"/>
      <c r="G559" s="8"/>
    </row>
    <row r="560" spans="3:11" x14ac:dyDescent="0.25">
      <c r="C560" s="5"/>
      <c r="D560" s="5"/>
      <c r="G560" s="8"/>
    </row>
    <row r="561" spans="3:11" x14ac:dyDescent="0.25">
      <c r="C561" s="5"/>
      <c r="D561" s="5"/>
      <c r="G561" s="8"/>
    </row>
    <row r="562" spans="3:11" x14ac:dyDescent="0.25">
      <c r="C562" s="5"/>
      <c r="D562" s="5"/>
      <c r="G562" s="8"/>
    </row>
    <row r="563" spans="3:11" x14ac:dyDescent="0.25">
      <c r="C563" s="5"/>
      <c r="D563" s="5"/>
      <c r="G563" s="8"/>
    </row>
    <row r="564" spans="3:11" x14ac:dyDescent="0.25">
      <c r="C564" s="5"/>
      <c r="D564" s="5"/>
      <c r="G564" s="8"/>
      <c r="K564" s="74"/>
    </row>
    <row r="565" spans="3:11" x14ac:dyDescent="0.25">
      <c r="C565" s="5"/>
      <c r="D565" s="5"/>
      <c r="G565" s="8"/>
      <c r="K565" s="74"/>
    </row>
    <row r="566" spans="3:11" x14ac:dyDescent="0.25">
      <c r="C566" s="5"/>
      <c r="D566" s="5"/>
      <c r="G566" s="8"/>
    </row>
    <row r="567" spans="3:11" x14ac:dyDescent="0.25">
      <c r="C567" s="5"/>
      <c r="D567" s="5"/>
      <c r="G567" s="8"/>
    </row>
    <row r="568" spans="3:11" x14ac:dyDescent="0.25">
      <c r="C568" s="5"/>
      <c r="D568" s="5"/>
      <c r="G568" s="8"/>
    </row>
    <row r="569" spans="3:11" x14ac:dyDescent="0.25">
      <c r="C569" s="5"/>
      <c r="D569" s="5"/>
      <c r="G569" s="8"/>
      <c r="K569" s="74"/>
    </row>
    <row r="570" spans="3:11" x14ac:dyDescent="0.25">
      <c r="C570" s="5"/>
      <c r="D570" s="5"/>
      <c r="G570" s="8"/>
    </row>
    <row r="571" spans="3:11" x14ac:dyDescent="0.25">
      <c r="C571" s="5"/>
      <c r="D571" s="5"/>
      <c r="G571" s="8"/>
    </row>
    <row r="572" spans="3:11" x14ac:dyDescent="0.25">
      <c r="C572" s="5"/>
      <c r="D572" s="5"/>
      <c r="G572" s="8"/>
    </row>
    <row r="573" spans="3:11" x14ac:dyDescent="0.25">
      <c r="C573" s="5"/>
      <c r="D573" s="5"/>
      <c r="G573" s="8"/>
    </row>
    <row r="574" spans="3:11" x14ac:dyDescent="0.25">
      <c r="C574" s="5"/>
      <c r="D574" s="5"/>
      <c r="G574" s="8"/>
    </row>
    <row r="575" spans="3:11" x14ac:dyDescent="0.25">
      <c r="C575" s="5"/>
      <c r="D575" s="5"/>
      <c r="G575" s="8"/>
    </row>
    <row r="576" spans="3:11" x14ac:dyDescent="0.25">
      <c r="C576" s="5"/>
      <c r="D576" s="5"/>
      <c r="G576" s="8"/>
    </row>
    <row r="577" spans="3:7" x14ac:dyDescent="0.25">
      <c r="C577" s="5"/>
      <c r="D577" s="5"/>
      <c r="G577" s="8"/>
    </row>
    <row r="578" spans="3:7" x14ac:dyDescent="0.25">
      <c r="C578" s="5"/>
      <c r="D578" s="5"/>
      <c r="G578" s="8"/>
    </row>
    <row r="579" spans="3:7" x14ac:dyDescent="0.25">
      <c r="C579" s="5"/>
      <c r="D579" s="5"/>
      <c r="G579" s="8"/>
    </row>
    <row r="580" spans="3:7" x14ac:dyDescent="0.25">
      <c r="C580" s="5"/>
      <c r="D580" s="5"/>
      <c r="G580" s="8"/>
    </row>
    <row r="581" spans="3:7" x14ac:dyDescent="0.25">
      <c r="C581" s="5"/>
      <c r="D581" s="5"/>
      <c r="G581" s="8"/>
    </row>
    <row r="582" spans="3:7" x14ac:dyDescent="0.25">
      <c r="C582" s="5"/>
      <c r="D582" s="5"/>
      <c r="G582" s="8"/>
    </row>
    <row r="583" spans="3:7" x14ac:dyDescent="0.25">
      <c r="C583" s="5"/>
      <c r="D583" s="5"/>
      <c r="G583" s="8"/>
    </row>
    <row r="584" spans="3:7" x14ac:dyDescent="0.25">
      <c r="C584" s="5"/>
      <c r="D584" s="5"/>
      <c r="G584" s="8"/>
    </row>
    <row r="585" spans="3:7" x14ac:dyDescent="0.25">
      <c r="C585" s="5"/>
      <c r="D585" s="5"/>
      <c r="G585" s="8"/>
    </row>
    <row r="586" spans="3:7" x14ac:dyDescent="0.25">
      <c r="C586" s="5"/>
      <c r="D586" s="5"/>
      <c r="G586" s="8"/>
    </row>
    <row r="587" spans="3:7" x14ac:dyDescent="0.25">
      <c r="C587" s="5"/>
      <c r="D587" s="5"/>
      <c r="G587" s="8"/>
    </row>
    <row r="588" spans="3:7" x14ac:dyDescent="0.25">
      <c r="C588" s="5"/>
      <c r="D588" s="5"/>
      <c r="G588" s="8"/>
    </row>
    <row r="589" spans="3:7" x14ac:dyDescent="0.25">
      <c r="C589" s="5"/>
      <c r="D589" s="5"/>
      <c r="G589" s="8"/>
    </row>
    <row r="590" spans="3:7" x14ac:dyDescent="0.25">
      <c r="C590" s="5"/>
      <c r="D590" s="5"/>
      <c r="G590" s="8"/>
    </row>
    <row r="591" spans="3:7" x14ac:dyDescent="0.25">
      <c r="C591" s="5"/>
      <c r="D591" s="5"/>
      <c r="G591" s="8"/>
    </row>
    <row r="592" spans="3:7" x14ac:dyDescent="0.25">
      <c r="C592" s="5"/>
      <c r="D592" s="5"/>
      <c r="G592" s="8"/>
    </row>
    <row r="593" spans="3:7" x14ac:dyDescent="0.25">
      <c r="C593" s="5"/>
      <c r="D593" s="5"/>
      <c r="G593" s="8"/>
    </row>
    <row r="594" spans="3:7" x14ac:dyDescent="0.25">
      <c r="C594" s="5"/>
      <c r="D594" s="5"/>
      <c r="G594" s="8"/>
    </row>
    <row r="595" spans="3:7" x14ac:dyDescent="0.25">
      <c r="C595" s="5"/>
      <c r="D595" s="5"/>
      <c r="G595" s="8"/>
    </row>
    <row r="596" spans="3:7" x14ac:dyDescent="0.25">
      <c r="C596" s="5"/>
      <c r="D596" s="5"/>
      <c r="G596" s="8"/>
    </row>
    <row r="597" spans="3:7" x14ac:dyDescent="0.25">
      <c r="C597" s="5"/>
      <c r="D597" s="5"/>
      <c r="G597" s="8"/>
    </row>
    <row r="598" spans="3:7" x14ac:dyDescent="0.25">
      <c r="C598" s="5"/>
      <c r="D598" s="5"/>
      <c r="G598" s="8"/>
    </row>
    <row r="599" spans="3:7" x14ac:dyDescent="0.25">
      <c r="C599" s="5"/>
      <c r="D599" s="5"/>
      <c r="G599" s="8"/>
    </row>
    <row r="600" spans="3:7" x14ac:dyDescent="0.25">
      <c r="C600" s="5"/>
      <c r="D600" s="5"/>
      <c r="G600" s="8"/>
    </row>
    <row r="601" spans="3:7" x14ac:dyDescent="0.25">
      <c r="C601" s="5"/>
      <c r="D601" s="5"/>
      <c r="G601" s="8"/>
    </row>
    <row r="602" spans="3:7" x14ac:dyDescent="0.25">
      <c r="C602" s="5"/>
      <c r="D602" s="5"/>
      <c r="G602" s="8"/>
    </row>
    <row r="603" spans="3:7" x14ac:dyDescent="0.25">
      <c r="C603" s="5"/>
      <c r="D603" s="5"/>
      <c r="G603" s="8"/>
    </row>
    <row r="604" spans="3:7" x14ac:dyDescent="0.25">
      <c r="C604" s="5"/>
      <c r="D604" s="5"/>
      <c r="G604" s="8"/>
    </row>
    <row r="605" spans="3:7" x14ac:dyDescent="0.25">
      <c r="C605" s="5"/>
      <c r="D605" s="5"/>
      <c r="G605" s="8"/>
    </row>
    <row r="606" spans="3:7" x14ac:dyDescent="0.25">
      <c r="C606" s="5"/>
      <c r="D606" s="5"/>
      <c r="G606" s="8"/>
    </row>
    <row r="607" spans="3:7" x14ac:dyDescent="0.25">
      <c r="C607" s="5"/>
      <c r="D607" s="5"/>
      <c r="G607" s="8"/>
    </row>
    <row r="608" spans="3:7" x14ac:dyDescent="0.25">
      <c r="C608" s="5"/>
      <c r="D608" s="5"/>
      <c r="G608" s="8"/>
    </row>
    <row r="609" spans="3:7" x14ac:dyDescent="0.25">
      <c r="C609" s="5"/>
      <c r="D609" s="5"/>
      <c r="G609" s="8"/>
    </row>
    <row r="610" spans="3:7" x14ac:dyDescent="0.25">
      <c r="C610" s="5"/>
      <c r="D610" s="5"/>
      <c r="G610" s="8"/>
    </row>
    <row r="611" spans="3:7" x14ac:dyDescent="0.25">
      <c r="C611" s="5"/>
      <c r="D611" s="5"/>
      <c r="G611" s="8"/>
    </row>
    <row r="612" spans="3:7" x14ac:dyDescent="0.25">
      <c r="C612" s="5"/>
      <c r="D612" s="5"/>
      <c r="G612" s="8"/>
    </row>
    <row r="613" spans="3:7" x14ac:dyDescent="0.25">
      <c r="C613" s="5"/>
      <c r="D613" s="5"/>
      <c r="G613" s="8"/>
    </row>
    <row r="614" spans="3:7" x14ac:dyDescent="0.25">
      <c r="C614" s="5"/>
      <c r="D614" s="5"/>
      <c r="G614" s="8"/>
    </row>
    <row r="615" spans="3:7" x14ac:dyDescent="0.25">
      <c r="C615" s="5"/>
      <c r="D615" s="5"/>
      <c r="G615" s="8"/>
    </row>
    <row r="616" spans="3:7" x14ac:dyDescent="0.25">
      <c r="C616" s="5"/>
      <c r="D616" s="5"/>
      <c r="G616" s="8"/>
    </row>
    <row r="617" spans="3:7" x14ac:dyDescent="0.25">
      <c r="C617" s="5"/>
      <c r="D617" s="5"/>
      <c r="G617" s="8"/>
    </row>
    <row r="618" spans="3:7" x14ac:dyDescent="0.25">
      <c r="C618" s="5"/>
      <c r="D618" s="5"/>
      <c r="G618" s="8"/>
    </row>
    <row r="619" spans="3:7" x14ac:dyDescent="0.25">
      <c r="C619" s="5"/>
      <c r="D619" s="5"/>
      <c r="G619" s="8"/>
    </row>
    <row r="620" spans="3:7" x14ac:dyDescent="0.25">
      <c r="C620" s="5"/>
      <c r="D620" s="5"/>
      <c r="G620" s="8"/>
    </row>
    <row r="621" spans="3:7" x14ac:dyDescent="0.25">
      <c r="C621" s="5"/>
      <c r="D621" s="5"/>
      <c r="G621" s="8"/>
    </row>
    <row r="622" spans="3:7" x14ac:dyDescent="0.25">
      <c r="C622" s="5"/>
      <c r="D622" s="5"/>
      <c r="G622" s="8"/>
    </row>
    <row r="623" spans="3:7" x14ac:dyDescent="0.25">
      <c r="C623" s="5"/>
      <c r="D623" s="5"/>
      <c r="G623" s="8"/>
    </row>
    <row r="624" spans="3:7" x14ac:dyDescent="0.25">
      <c r="C624" s="5"/>
      <c r="D624" s="5"/>
      <c r="G624" s="8"/>
    </row>
    <row r="625" spans="3:7" x14ac:dyDescent="0.25">
      <c r="C625" s="5"/>
      <c r="D625" s="5"/>
      <c r="G625" s="8"/>
    </row>
    <row r="626" spans="3:7" x14ac:dyDescent="0.25">
      <c r="C626" s="5"/>
      <c r="D626" s="5"/>
      <c r="G626" s="8"/>
    </row>
    <row r="627" spans="3:7" x14ac:dyDescent="0.25">
      <c r="C627" s="5"/>
      <c r="D627" s="5"/>
      <c r="G627" s="8"/>
    </row>
    <row r="628" spans="3:7" x14ac:dyDescent="0.25">
      <c r="C628" s="5"/>
      <c r="D628" s="5"/>
      <c r="G628" s="8"/>
    </row>
    <row r="629" spans="3:7" x14ac:dyDescent="0.25">
      <c r="C629" s="5"/>
      <c r="D629" s="5"/>
      <c r="G629" s="8"/>
    </row>
    <row r="630" spans="3:7" x14ac:dyDescent="0.25">
      <c r="C630" s="5"/>
      <c r="D630" s="5"/>
      <c r="G630" s="8"/>
    </row>
    <row r="631" spans="3:7" x14ac:dyDescent="0.25">
      <c r="C631" s="5"/>
      <c r="D631" s="5"/>
      <c r="G631" s="8"/>
    </row>
    <row r="632" spans="3:7" x14ac:dyDescent="0.25">
      <c r="C632" s="5"/>
      <c r="D632" s="5"/>
      <c r="G632" s="8"/>
    </row>
    <row r="633" spans="3:7" x14ac:dyDescent="0.25">
      <c r="C633" s="5"/>
      <c r="D633" s="5"/>
      <c r="G633" s="8"/>
    </row>
    <row r="634" spans="3:7" x14ac:dyDescent="0.25">
      <c r="C634" s="5"/>
      <c r="D634" s="5"/>
      <c r="G634" s="8"/>
    </row>
    <row r="635" spans="3:7" x14ac:dyDescent="0.25">
      <c r="C635" s="5"/>
      <c r="D635" s="5"/>
      <c r="G635" s="8"/>
    </row>
    <row r="636" spans="3:7" x14ac:dyDescent="0.25">
      <c r="C636" s="5"/>
      <c r="D636" s="5"/>
      <c r="G636" s="8"/>
    </row>
    <row r="637" spans="3:7" x14ac:dyDescent="0.25">
      <c r="C637" s="5"/>
      <c r="D637" s="5"/>
      <c r="G637" s="8"/>
    </row>
    <row r="638" spans="3:7" x14ac:dyDescent="0.25">
      <c r="C638" s="5"/>
      <c r="D638" s="5"/>
      <c r="G638" s="8"/>
    </row>
    <row r="639" spans="3:7" x14ac:dyDescent="0.25">
      <c r="C639" s="5"/>
      <c r="D639" s="5"/>
      <c r="G639" s="8"/>
    </row>
    <row r="640" spans="3:7" x14ac:dyDescent="0.25">
      <c r="C640" s="5"/>
      <c r="D640" s="5"/>
      <c r="G640" s="8"/>
    </row>
    <row r="641" spans="3:7" x14ac:dyDescent="0.25">
      <c r="C641" s="5"/>
      <c r="D641" s="5"/>
      <c r="G641" s="8"/>
    </row>
    <row r="642" spans="3:7" x14ac:dyDescent="0.25">
      <c r="C642" s="5"/>
      <c r="D642" s="5"/>
      <c r="G642" s="8"/>
    </row>
    <row r="643" spans="3:7" x14ac:dyDescent="0.25">
      <c r="C643" s="5"/>
      <c r="D643" s="5"/>
      <c r="G643" s="8"/>
    </row>
    <row r="644" spans="3:7" x14ac:dyDescent="0.25">
      <c r="C644" s="5"/>
      <c r="D644" s="5"/>
      <c r="G644" s="8"/>
    </row>
    <row r="645" spans="3:7" x14ac:dyDescent="0.25">
      <c r="C645" s="5"/>
      <c r="D645" s="5"/>
      <c r="G645" s="8"/>
    </row>
    <row r="646" spans="3:7" x14ac:dyDescent="0.25">
      <c r="C646" s="5"/>
      <c r="D646" s="5"/>
      <c r="G646" s="8"/>
    </row>
    <row r="647" spans="3:7" x14ac:dyDescent="0.25">
      <c r="C647" s="5"/>
      <c r="D647" s="5"/>
      <c r="G647" s="8"/>
    </row>
    <row r="648" spans="3:7" x14ac:dyDescent="0.25">
      <c r="C648" s="5"/>
      <c r="D648" s="5"/>
      <c r="G648" s="8"/>
    </row>
    <row r="649" spans="3:7" x14ac:dyDescent="0.25">
      <c r="C649" s="5"/>
      <c r="D649" s="5"/>
      <c r="G649" s="8"/>
    </row>
    <row r="650" spans="3:7" x14ac:dyDescent="0.25">
      <c r="C650" s="5"/>
      <c r="D650" s="5"/>
      <c r="G650" s="8"/>
    </row>
    <row r="651" spans="3:7" x14ac:dyDescent="0.25">
      <c r="C651" s="5"/>
      <c r="D651" s="5"/>
      <c r="G651" s="8"/>
    </row>
    <row r="652" spans="3:7" x14ac:dyDescent="0.25">
      <c r="C652" s="5"/>
      <c r="D652" s="5"/>
      <c r="G652" s="8"/>
    </row>
    <row r="653" spans="3:7" x14ac:dyDescent="0.25">
      <c r="C653" s="5"/>
      <c r="D653" s="5"/>
      <c r="G653" s="8"/>
    </row>
    <row r="654" spans="3:7" x14ac:dyDescent="0.25">
      <c r="C654" s="5"/>
      <c r="D654" s="5"/>
      <c r="G654" s="8"/>
    </row>
    <row r="655" spans="3:7" x14ac:dyDescent="0.25">
      <c r="C655" s="5"/>
      <c r="D655" s="5"/>
      <c r="G655" s="8"/>
    </row>
    <row r="656" spans="3:7" x14ac:dyDescent="0.25">
      <c r="C656" s="5"/>
      <c r="D656" s="5"/>
      <c r="G656" s="8"/>
    </row>
    <row r="657" spans="3:7" x14ac:dyDescent="0.25">
      <c r="C657" s="5"/>
      <c r="D657" s="5"/>
      <c r="G657" s="8"/>
    </row>
    <row r="658" spans="3:7" x14ac:dyDescent="0.25">
      <c r="C658" s="5"/>
      <c r="D658" s="5"/>
      <c r="G658" s="8"/>
    </row>
    <row r="659" spans="3:7" x14ac:dyDescent="0.25">
      <c r="C659" s="5"/>
      <c r="D659" s="5"/>
      <c r="G659" s="8"/>
    </row>
    <row r="660" spans="3:7" x14ac:dyDescent="0.25">
      <c r="C660" s="5"/>
      <c r="D660" s="5"/>
      <c r="G660" s="8"/>
    </row>
    <row r="661" spans="3:7" x14ac:dyDescent="0.25">
      <c r="C661" s="5"/>
      <c r="D661" s="5"/>
      <c r="G661" s="8"/>
    </row>
    <row r="662" spans="3:7" x14ac:dyDescent="0.25">
      <c r="C662" s="5"/>
      <c r="D662" s="5"/>
      <c r="G662" s="8"/>
    </row>
    <row r="663" spans="3:7" x14ac:dyDescent="0.25">
      <c r="C663" s="5"/>
      <c r="D663" s="5"/>
      <c r="G663" s="8"/>
    </row>
    <row r="664" spans="3:7" x14ac:dyDescent="0.25">
      <c r="C664" s="5"/>
      <c r="D664" s="5"/>
      <c r="G664" s="8"/>
    </row>
    <row r="665" spans="3:7" x14ac:dyDescent="0.25">
      <c r="C665" s="5"/>
      <c r="D665" s="5"/>
      <c r="G665" s="8"/>
    </row>
    <row r="666" spans="3:7" x14ac:dyDescent="0.25">
      <c r="C666" s="5"/>
      <c r="D666" s="5"/>
      <c r="G666" s="8"/>
    </row>
    <row r="667" spans="3:7" x14ac:dyDescent="0.25">
      <c r="C667" s="5"/>
      <c r="D667" s="5"/>
      <c r="G667" s="8"/>
    </row>
    <row r="668" spans="3:7" x14ac:dyDescent="0.25">
      <c r="C668" s="5"/>
      <c r="D668" s="5"/>
      <c r="G668" s="8"/>
    </row>
    <row r="669" spans="3:7" x14ac:dyDescent="0.25">
      <c r="C669" s="5"/>
      <c r="D669" s="5"/>
      <c r="G669" s="8"/>
    </row>
    <row r="670" spans="3:7" x14ac:dyDescent="0.25">
      <c r="C670" s="5"/>
      <c r="D670" s="5"/>
      <c r="G670" s="8"/>
    </row>
    <row r="671" spans="3:7" x14ac:dyDescent="0.25">
      <c r="C671" s="5"/>
      <c r="D671" s="5"/>
      <c r="G671" s="8"/>
    </row>
    <row r="672" spans="3:7" x14ac:dyDescent="0.25">
      <c r="C672" s="5"/>
      <c r="D672" s="5"/>
      <c r="G672" s="8"/>
    </row>
    <row r="673" spans="1:7" x14ac:dyDescent="0.25">
      <c r="C673" s="5"/>
      <c r="D673" s="5"/>
      <c r="G673" s="8"/>
    </row>
    <row r="674" spans="1:7" x14ac:dyDescent="0.25">
      <c r="C674" s="5"/>
      <c r="D674" s="5"/>
      <c r="G674" s="8"/>
    </row>
    <row r="675" spans="1:7" x14ac:dyDescent="0.25">
      <c r="C675" s="5"/>
      <c r="D675" s="5"/>
      <c r="G675" s="8"/>
    </row>
    <row r="676" spans="1:7" x14ac:dyDescent="0.25">
      <c r="C676" s="5"/>
      <c r="D676" s="5"/>
      <c r="G676" s="8"/>
    </row>
    <row r="677" spans="1:7" x14ac:dyDescent="0.25">
      <c r="C677" s="5"/>
      <c r="D677" s="5"/>
      <c r="G677" s="8"/>
    </row>
    <row r="678" spans="1:7" x14ac:dyDescent="0.25">
      <c r="C678" s="5"/>
      <c r="D678" s="5"/>
      <c r="G678" s="8"/>
    </row>
    <row r="679" spans="1:7" x14ac:dyDescent="0.25">
      <c r="A679" s="7" t="s">
        <v>588</v>
      </c>
      <c r="C679" s="5"/>
      <c r="D679" s="5"/>
      <c r="G679" s="8"/>
    </row>
    <row r="680" spans="1:7" x14ac:dyDescent="0.25">
      <c r="C680" s="5"/>
      <c r="D680" s="5"/>
      <c r="G680" s="8"/>
    </row>
    <row r="681" spans="1:7" x14ac:dyDescent="0.25">
      <c r="C681" s="5"/>
      <c r="D681" s="5"/>
      <c r="G681" s="8"/>
    </row>
    <row r="682" spans="1:7" x14ac:dyDescent="0.25">
      <c r="C682" s="5"/>
      <c r="D682" s="5"/>
      <c r="G682" s="8"/>
    </row>
    <row r="683" spans="1:7" x14ac:dyDescent="0.25">
      <c r="C683" s="5"/>
      <c r="D683" s="5"/>
      <c r="G683" s="8"/>
    </row>
    <row r="684" spans="1:7" x14ac:dyDescent="0.25">
      <c r="C684" s="5"/>
      <c r="D684" s="5"/>
      <c r="G684" s="8"/>
    </row>
    <row r="685" spans="1:7" x14ac:dyDescent="0.25">
      <c r="C685" s="5"/>
      <c r="D685" s="5"/>
      <c r="G685" s="8"/>
    </row>
    <row r="686" spans="1:7" x14ac:dyDescent="0.25">
      <c r="C686" s="5"/>
      <c r="D686" s="5"/>
      <c r="G686" s="8"/>
    </row>
    <row r="687" spans="1:7" x14ac:dyDescent="0.25">
      <c r="C687" s="5"/>
      <c r="D687" s="5"/>
      <c r="G687" s="8"/>
    </row>
    <row r="688" spans="1:7" x14ac:dyDescent="0.25">
      <c r="C688" s="5"/>
      <c r="D688" s="5"/>
      <c r="G688" s="8"/>
    </row>
    <row r="689" spans="3:7" x14ac:dyDescent="0.25">
      <c r="C689" s="5"/>
      <c r="D689" s="5"/>
      <c r="G689" s="8"/>
    </row>
    <row r="690" spans="3:7" x14ac:dyDescent="0.25">
      <c r="C690" s="5"/>
      <c r="D690" s="5"/>
      <c r="G690" s="8"/>
    </row>
    <row r="691" spans="3:7" x14ac:dyDescent="0.25">
      <c r="C691" s="5"/>
      <c r="D691" s="5"/>
      <c r="G691" s="8"/>
    </row>
    <row r="692" spans="3:7" x14ac:dyDescent="0.25">
      <c r="C692" s="5"/>
      <c r="D692" s="5"/>
      <c r="G692" s="8"/>
    </row>
    <row r="693" spans="3:7" x14ac:dyDescent="0.25">
      <c r="C693" s="5"/>
      <c r="D693" s="5"/>
      <c r="G693" s="8"/>
    </row>
    <row r="5000" spans="13:21" x14ac:dyDescent="0.25">
      <c r="M5000" s="71">
        <f>SUBTOTAL(9,M2:M4999)</f>
        <v>13.889999999999997</v>
      </c>
      <c r="P5000" s="33">
        <f>SUBTOTAL(9,P2:P4999)</f>
        <v>58900.340000000011</v>
      </c>
      <c r="T5000" s="33">
        <f>SUBTOTAL(9,T2:T4999)</f>
        <v>7657.0442000000021</v>
      </c>
      <c r="U5000" s="33">
        <f>SUBTOTAL(9,U2:U4999)</f>
        <v>66357.104199999972</v>
      </c>
    </row>
  </sheetData>
  <conditionalFormatting sqref="J520:J676 J678:J1048576 J1:J130 J133:J515">
    <cfRule type="duplicateValues" dxfId="19" priority="16"/>
    <cfRule type="duplicateValues" dxfId="18" priority="18"/>
  </conditionalFormatting>
  <conditionalFormatting sqref="K87">
    <cfRule type="duplicateValues" dxfId="17" priority="17"/>
  </conditionalFormatting>
  <conditionalFormatting sqref="J516:J519">
    <cfRule type="duplicateValues" dxfId="16" priority="14"/>
    <cfRule type="duplicateValues" dxfId="15" priority="15"/>
  </conditionalFormatting>
  <conditionalFormatting sqref="J678:J1048576 J1:J130 J133:J676">
    <cfRule type="duplicateValues" dxfId="14" priority="10"/>
    <cfRule type="duplicateValues" dxfId="13" priority="13"/>
  </conditionalFormatting>
  <conditionalFormatting sqref="K516">
    <cfRule type="duplicateValues" dxfId="12" priority="12"/>
  </conditionalFormatting>
  <conditionalFormatting sqref="K516">
    <cfRule type="duplicateValues" dxfId="11" priority="11"/>
  </conditionalFormatting>
  <conditionalFormatting sqref="J677">
    <cfRule type="duplicateValues" dxfId="10" priority="8"/>
    <cfRule type="duplicateValues" dxfId="9" priority="9"/>
  </conditionalFormatting>
  <conditionalFormatting sqref="J677">
    <cfRule type="duplicateValues" dxfId="8" priority="6"/>
    <cfRule type="duplicateValues" dxfId="7" priority="7"/>
  </conditionalFormatting>
  <conditionalFormatting sqref="J131">
    <cfRule type="duplicateValues" dxfId="6" priority="4"/>
    <cfRule type="duplicateValues" dxfId="5" priority="5"/>
  </conditionalFormatting>
  <conditionalFormatting sqref="J131">
    <cfRule type="duplicateValues" dxfId="4" priority="2"/>
    <cfRule type="duplicateValues" dxfId="3" priority="3"/>
  </conditionalFormatting>
  <conditionalFormatting sqref="J1:J1048576">
    <cfRule type="duplicateValues" dxfId="2" priority="1"/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-0.249977111117893"/>
  </sheetPr>
  <dimension ref="A1:V1000"/>
  <sheetViews>
    <sheetView workbookViewId="0">
      <selection activeCell="A2" sqref="A2"/>
    </sheetView>
  </sheetViews>
  <sheetFormatPr baseColWidth="10" defaultRowHeight="15" x14ac:dyDescent="0.25"/>
  <cols>
    <col min="2" max="2" width="11.42578125" style="1"/>
    <col min="3" max="6" width="11.42578125" customWidth="1"/>
    <col min="7" max="7" width="11.42578125" style="1"/>
    <col min="8" max="11" width="11.42578125" style="1" customWidth="1"/>
    <col min="12" max="14" width="11.42578125" style="76" customWidth="1"/>
    <col min="15" max="15" width="11.42578125" style="76"/>
    <col min="16" max="16" width="11.42578125" style="76" customWidth="1"/>
    <col min="17" max="20" width="11.42578125" style="75" customWidth="1"/>
    <col min="21" max="21" width="11.42578125" style="19"/>
  </cols>
  <sheetData>
    <row r="1" spans="1:22" x14ac:dyDescent="0.25">
      <c r="A1" s="1" t="s">
        <v>21</v>
      </c>
      <c r="B1" s="1" t="s">
        <v>4</v>
      </c>
      <c r="C1" s="1" t="s">
        <v>5</v>
      </c>
      <c r="D1" s="1" t="s">
        <v>6</v>
      </c>
      <c r="E1" s="1" t="s">
        <v>240</v>
      </c>
      <c r="F1" s="1" t="s">
        <v>239</v>
      </c>
      <c r="G1" s="1" t="s">
        <v>238</v>
      </c>
      <c r="H1" s="1" t="s">
        <v>237</v>
      </c>
      <c r="I1" s="1" t="s">
        <v>238</v>
      </c>
      <c r="J1" s="1" t="s">
        <v>237</v>
      </c>
      <c r="K1" s="1" t="s">
        <v>236</v>
      </c>
      <c r="L1" s="76" t="s">
        <v>235</v>
      </c>
      <c r="M1" s="76" t="s">
        <v>234</v>
      </c>
      <c r="N1" s="76" t="s">
        <v>233</v>
      </c>
      <c r="O1" s="76" t="s">
        <v>232</v>
      </c>
      <c r="P1" s="76" t="s">
        <v>231</v>
      </c>
      <c r="Q1" s="75" t="s">
        <v>230</v>
      </c>
      <c r="R1" s="75" t="s">
        <v>229</v>
      </c>
      <c r="S1" s="75" t="s">
        <v>228</v>
      </c>
      <c r="T1" s="75" t="s">
        <v>227</v>
      </c>
      <c r="U1" s="16" t="s">
        <v>61</v>
      </c>
      <c r="V1" s="1" t="s">
        <v>60</v>
      </c>
    </row>
    <row r="2" spans="1:22" x14ac:dyDescent="0.25">
      <c r="A2" s="1" t="s">
        <v>356</v>
      </c>
      <c r="B2" s="1" t="s">
        <v>379</v>
      </c>
      <c r="C2" s="1" t="s">
        <v>1</v>
      </c>
      <c r="D2" s="1" t="s">
        <v>45</v>
      </c>
      <c r="E2" s="1" t="s">
        <v>599</v>
      </c>
      <c r="F2" s="1" t="s">
        <v>224</v>
      </c>
      <c r="G2" s="1" t="s">
        <v>261</v>
      </c>
      <c r="H2" s="1" t="s">
        <v>261</v>
      </c>
      <c r="I2" s="1" t="s">
        <v>261</v>
      </c>
      <c r="J2" s="1" t="s">
        <v>261</v>
      </c>
      <c r="L2" s="75">
        <v>0</v>
      </c>
      <c r="M2" s="75" t="s">
        <v>57</v>
      </c>
      <c r="N2" s="75" t="s">
        <v>57</v>
      </c>
      <c r="O2" s="75">
        <v>0</v>
      </c>
      <c r="P2" s="75" t="s">
        <v>57</v>
      </c>
      <c r="Q2" s="75" t="s">
        <v>57</v>
      </c>
      <c r="R2" s="75" t="s">
        <v>57</v>
      </c>
      <c r="S2" s="75" t="s">
        <v>57</v>
      </c>
      <c r="T2" s="75" t="s">
        <v>57</v>
      </c>
      <c r="U2" s="16">
        <f>SUM(L2:T2)</f>
        <v>0</v>
      </c>
      <c r="V2" s="1" t="s">
        <v>223</v>
      </c>
    </row>
    <row r="3" spans="1:22" x14ac:dyDescent="0.25">
      <c r="A3" s="1" t="s">
        <v>356</v>
      </c>
      <c r="B3" s="1" t="s">
        <v>379</v>
      </c>
      <c r="C3" s="1" t="s">
        <v>1</v>
      </c>
      <c r="D3" s="1" t="s">
        <v>45</v>
      </c>
      <c r="E3" s="1" t="s">
        <v>599</v>
      </c>
      <c r="F3" s="1" t="s">
        <v>224</v>
      </c>
      <c r="G3" s="1" t="s">
        <v>493</v>
      </c>
      <c r="H3" s="1" t="s">
        <v>493</v>
      </c>
      <c r="I3" s="1" t="s">
        <v>493</v>
      </c>
      <c r="J3" s="1" t="s">
        <v>493</v>
      </c>
      <c r="L3" s="75">
        <v>0</v>
      </c>
      <c r="M3" s="75" t="s">
        <v>57</v>
      </c>
      <c r="N3" s="75" t="s">
        <v>57</v>
      </c>
      <c r="O3" s="75">
        <v>72</v>
      </c>
      <c r="P3" s="75" t="s">
        <v>57</v>
      </c>
      <c r="Q3" s="75" t="s">
        <v>57</v>
      </c>
      <c r="R3" s="75" t="s">
        <v>57</v>
      </c>
      <c r="S3" s="75" t="s">
        <v>57</v>
      </c>
      <c r="T3" s="75" t="s">
        <v>57</v>
      </c>
      <c r="U3" s="16">
        <f t="shared" ref="U3:U18" si="0">SUM(L3:T3)</f>
        <v>72</v>
      </c>
      <c r="V3" s="1" t="s">
        <v>223</v>
      </c>
    </row>
    <row r="4" spans="1:22" x14ac:dyDescent="0.25">
      <c r="A4" s="1" t="s">
        <v>356</v>
      </c>
      <c r="B4" s="1" t="s">
        <v>379</v>
      </c>
      <c r="C4" s="1" t="s">
        <v>1</v>
      </c>
      <c r="D4" s="1" t="s">
        <v>45</v>
      </c>
      <c r="E4" s="1" t="s">
        <v>599</v>
      </c>
      <c r="F4" s="1" t="s">
        <v>224</v>
      </c>
      <c r="G4" s="1" t="s">
        <v>600</v>
      </c>
      <c r="H4" s="1" t="s">
        <v>600</v>
      </c>
      <c r="I4" s="1" t="s">
        <v>600</v>
      </c>
      <c r="J4" s="1" t="s">
        <v>600</v>
      </c>
      <c r="L4" s="75">
        <v>0</v>
      </c>
      <c r="M4" s="75" t="s">
        <v>57</v>
      </c>
      <c r="N4" s="75" t="s">
        <v>57</v>
      </c>
      <c r="O4" s="75">
        <v>48</v>
      </c>
      <c r="P4" s="75" t="s">
        <v>57</v>
      </c>
      <c r="Q4" s="75" t="s">
        <v>57</v>
      </c>
      <c r="R4" s="75" t="s">
        <v>57</v>
      </c>
      <c r="S4" s="75" t="s">
        <v>57</v>
      </c>
      <c r="T4" s="75" t="s">
        <v>57</v>
      </c>
      <c r="U4" s="16">
        <f t="shared" si="0"/>
        <v>48</v>
      </c>
      <c r="V4" s="1" t="s">
        <v>223</v>
      </c>
    </row>
    <row r="5" spans="1:22" x14ac:dyDescent="0.25">
      <c r="A5" s="1" t="s">
        <v>356</v>
      </c>
      <c r="B5" s="1" t="s">
        <v>379</v>
      </c>
      <c r="C5" s="1" t="s">
        <v>1</v>
      </c>
      <c r="D5" s="1" t="s">
        <v>45</v>
      </c>
      <c r="E5" s="1" t="s">
        <v>599</v>
      </c>
      <c r="F5" s="1" t="s">
        <v>224</v>
      </c>
      <c r="G5" s="1" t="s">
        <v>601</v>
      </c>
      <c r="H5" s="1" t="s">
        <v>601</v>
      </c>
      <c r="I5" s="1" t="s">
        <v>601</v>
      </c>
      <c r="J5" s="1" t="s">
        <v>601</v>
      </c>
      <c r="L5" s="75">
        <v>0</v>
      </c>
      <c r="M5" s="75" t="s">
        <v>57</v>
      </c>
      <c r="N5" s="75" t="s">
        <v>57</v>
      </c>
      <c r="O5" s="75">
        <v>150</v>
      </c>
      <c r="P5" s="75" t="s">
        <v>57</v>
      </c>
      <c r="Q5" s="75" t="s">
        <v>57</v>
      </c>
      <c r="R5" s="75" t="s">
        <v>57</v>
      </c>
      <c r="S5" s="75" t="s">
        <v>57</v>
      </c>
      <c r="T5" s="75" t="s">
        <v>57</v>
      </c>
      <c r="U5" s="16">
        <f t="shared" si="0"/>
        <v>150</v>
      </c>
      <c r="V5" s="1" t="s">
        <v>223</v>
      </c>
    </row>
    <row r="6" spans="1:22" x14ac:dyDescent="0.25">
      <c r="A6" s="1" t="s">
        <v>356</v>
      </c>
      <c r="B6" s="1" t="s">
        <v>379</v>
      </c>
      <c r="C6" s="1" t="s">
        <v>1</v>
      </c>
      <c r="D6" s="1" t="s">
        <v>45</v>
      </c>
      <c r="E6" s="1" t="s">
        <v>599</v>
      </c>
      <c r="F6" s="1" t="s">
        <v>224</v>
      </c>
      <c r="G6" s="1" t="s">
        <v>264</v>
      </c>
      <c r="H6" s="1" t="s">
        <v>264</v>
      </c>
      <c r="I6" s="1" t="s">
        <v>264</v>
      </c>
      <c r="J6" s="1" t="s">
        <v>264</v>
      </c>
      <c r="L6" s="75">
        <v>0</v>
      </c>
      <c r="M6" s="75" t="s">
        <v>57</v>
      </c>
      <c r="N6" s="75" t="s">
        <v>57</v>
      </c>
      <c r="O6" s="75">
        <v>300</v>
      </c>
      <c r="P6" s="75" t="s">
        <v>57</v>
      </c>
      <c r="Q6" s="75" t="s">
        <v>57</v>
      </c>
      <c r="R6" s="75" t="s">
        <v>57</v>
      </c>
      <c r="S6" s="75" t="s">
        <v>57</v>
      </c>
      <c r="T6" s="75" t="s">
        <v>57</v>
      </c>
      <c r="U6" s="16">
        <f t="shared" si="0"/>
        <v>300</v>
      </c>
      <c r="V6" s="1" t="s">
        <v>223</v>
      </c>
    </row>
    <row r="7" spans="1:22" x14ac:dyDescent="0.25">
      <c r="A7" s="1" t="s">
        <v>356</v>
      </c>
      <c r="B7" s="1" t="s">
        <v>379</v>
      </c>
      <c r="C7" s="1" t="s">
        <v>1</v>
      </c>
      <c r="D7" s="1" t="s">
        <v>45</v>
      </c>
      <c r="E7" s="1" t="s">
        <v>599</v>
      </c>
      <c r="F7" s="1" t="s">
        <v>224</v>
      </c>
      <c r="G7" s="1" t="s">
        <v>602</v>
      </c>
      <c r="H7" s="1" t="s">
        <v>602</v>
      </c>
      <c r="I7" s="1" t="s">
        <v>602</v>
      </c>
      <c r="J7" s="1" t="s">
        <v>602</v>
      </c>
      <c r="L7" s="75">
        <v>0</v>
      </c>
      <c r="M7" s="75" t="s">
        <v>57</v>
      </c>
      <c r="N7" s="75" t="s">
        <v>57</v>
      </c>
      <c r="O7" s="75">
        <v>0</v>
      </c>
      <c r="P7" s="75" t="s">
        <v>57</v>
      </c>
      <c r="Q7" s="75" t="s">
        <v>57</v>
      </c>
      <c r="R7" s="75" t="s">
        <v>57</v>
      </c>
      <c r="S7" s="75" t="s">
        <v>57</v>
      </c>
      <c r="T7" s="75" t="s">
        <v>57</v>
      </c>
      <c r="U7" s="16">
        <f t="shared" si="0"/>
        <v>0</v>
      </c>
      <c r="V7" s="1" t="s">
        <v>223</v>
      </c>
    </row>
    <row r="8" spans="1:22" x14ac:dyDescent="0.25">
      <c r="A8" s="1" t="s">
        <v>356</v>
      </c>
      <c r="B8" s="1" t="s">
        <v>379</v>
      </c>
      <c r="C8" s="1" t="s">
        <v>1</v>
      </c>
      <c r="D8" s="1" t="s">
        <v>45</v>
      </c>
      <c r="E8" s="1" t="s">
        <v>599</v>
      </c>
      <c r="F8" s="1" t="s">
        <v>224</v>
      </c>
      <c r="G8" s="1" t="s">
        <v>603</v>
      </c>
      <c r="H8" s="1" t="s">
        <v>603</v>
      </c>
      <c r="I8" s="1" t="s">
        <v>603</v>
      </c>
      <c r="J8" s="1" t="s">
        <v>603</v>
      </c>
      <c r="L8" s="75">
        <v>0</v>
      </c>
      <c r="M8" s="75" t="s">
        <v>57</v>
      </c>
      <c r="N8" s="75" t="s">
        <v>57</v>
      </c>
      <c r="O8" s="75">
        <v>65.5</v>
      </c>
      <c r="P8" s="75" t="s">
        <v>57</v>
      </c>
      <c r="Q8" s="75" t="s">
        <v>57</v>
      </c>
      <c r="R8" s="75" t="s">
        <v>57</v>
      </c>
      <c r="S8" s="75" t="s">
        <v>57</v>
      </c>
      <c r="T8" s="75" t="s">
        <v>57</v>
      </c>
      <c r="U8" s="16">
        <f t="shared" si="0"/>
        <v>65.5</v>
      </c>
      <c r="V8" s="1" t="s">
        <v>223</v>
      </c>
    </row>
    <row r="9" spans="1:22" x14ac:dyDescent="0.25">
      <c r="A9" s="1" t="s">
        <v>356</v>
      </c>
      <c r="B9" s="1" t="s">
        <v>379</v>
      </c>
      <c r="C9" s="1" t="s">
        <v>1</v>
      </c>
      <c r="D9" s="1" t="s">
        <v>45</v>
      </c>
      <c r="E9" s="1" t="s">
        <v>599</v>
      </c>
      <c r="F9" s="1" t="s">
        <v>224</v>
      </c>
      <c r="G9" s="1" t="s">
        <v>246</v>
      </c>
      <c r="H9" s="1" t="s">
        <v>246</v>
      </c>
      <c r="I9" s="1" t="s">
        <v>246</v>
      </c>
      <c r="J9" s="1" t="s">
        <v>246</v>
      </c>
      <c r="L9" s="75">
        <v>0</v>
      </c>
      <c r="M9" s="75" t="s">
        <v>57</v>
      </c>
      <c r="N9" s="75" t="s">
        <v>57</v>
      </c>
      <c r="O9" s="75">
        <v>5.5</v>
      </c>
      <c r="P9" s="75" t="s">
        <v>57</v>
      </c>
      <c r="Q9" s="75" t="s">
        <v>57</v>
      </c>
      <c r="R9" s="75" t="s">
        <v>57</v>
      </c>
      <c r="S9" s="75" t="s">
        <v>57</v>
      </c>
      <c r="T9" s="75" t="s">
        <v>57</v>
      </c>
      <c r="U9" s="16">
        <f t="shared" si="0"/>
        <v>5.5</v>
      </c>
      <c r="V9" s="1" t="s">
        <v>223</v>
      </c>
    </row>
    <row r="10" spans="1:22" x14ac:dyDescent="0.25">
      <c r="A10" s="1" t="s">
        <v>356</v>
      </c>
      <c r="B10" s="1" t="s">
        <v>379</v>
      </c>
      <c r="C10" s="1" t="s">
        <v>1</v>
      </c>
      <c r="D10" s="1" t="s">
        <v>45</v>
      </c>
      <c r="E10" s="1" t="s">
        <v>599</v>
      </c>
      <c r="F10" s="1" t="s">
        <v>224</v>
      </c>
      <c r="G10" s="1" t="s">
        <v>262</v>
      </c>
      <c r="H10" s="1" t="s">
        <v>262</v>
      </c>
      <c r="I10" s="1" t="s">
        <v>262</v>
      </c>
      <c r="J10" s="1" t="s">
        <v>262</v>
      </c>
      <c r="L10" s="75">
        <v>0</v>
      </c>
      <c r="M10" s="75" t="s">
        <v>57</v>
      </c>
      <c r="N10" s="75" t="s">
        <v>57</v>
      </c>
      <c r="O10" s="75">
        <v>178</v>
      </c>
      <c r="P10" s="75" t="s">
        <v>57</v>
      </c>
      <c r="Q10" s="75" t="s">
        <v>57</v>
      </c>
      <c r="R10" s="75" t="s">
        <v>57</v>
      </c>
      <c r="S10" s="75" t="s">
        <v>57</v>
      </c>
      <c r="T10" s="75" t="s">
        <v>57</v>
      </c>
      <c r="U10" s="16">
        <f t="shared" si="0"/>
        <v>178</v>
      </c>
      <c r="V10" s="1" t="s">
        <v>223</v>
      </c>
    </row>
    <row r="11" spans="1:22" x14ac:dyDescent="0.25">
      <c r="A11" s="1" t="s">
        <v>356</v>
      </c>
      <c r="B11" s="1" t="s">
        <v>379</v>
      </c>
      <c r="C11" s="1" t="s">
        <v>1</v>
      </c>
      <c r="D11" s="1" t="s">
        <v>45</v>
      </c>
      <c r="E11" s="1" t="s">
        <v>599</v>
      </c>
      <c r="F11" s="1" t="s">
        <v>224</v>
      </c>
      <c r="G11" s="1" t="s">
        <v>301</v>
      </c>
      <c r="H11" s="1" t="s">
        <v>301</v>
      </c>
      <c r="I11" s="1" t="s">
        <v>301</v>
      </c>
      <c r="J11" s="1" t="s">
        <v>301</v>
      </c>
      <c r="L11" s="75">
        <v>0</v>
      </c>
      <c r="M11" s="75" t="s">
        <v>57</v>
      </c>
      <c r="N11" s="75" t="s">
        <v>57</v>
      </c>
      <c r="O11" s="75">
        <v>0</v>
      </c>
      <c r="P11" s="75" t="s">
        <v>57</v>
      </c>
      <c r="Q11" s="75" t="s">
        <v>57</v>
      </c>
      <c r="R11" s="75" t="s">
        <v>57</v>
      </c>
      <c r="S11" s="75" t="s">
        <v>57</v>
      </c>
      <c r="T11" s="75" t="s">
        <v>57</v>
      </c>
      <c r="U11" s="16">
        <f t="shared" si="0"/>
        <v>0</v>
      </c>
      <c r="V11" s="1" t="s">
        <v>223</v>
      </c>
    </row>
    <row r="12" spans="1:22" x14ac:dyDescent="0.25">
      <c r="A12" s="1" t="s">
        <v>356</v>
      </c>
      <c r="B12" s="1" t="s">
        <v>379</v>
      </c>
      <c r="C12" s="1" t="s">
        <v>1</v>
      </c>
      <c r="D12" s="1" t="s">
        <v>45</v>
      </c>
      <c r="E12" s="1" t="s">
        <v>599</v>
      </c>
      <c r="F12" s="1" t="s">
        <v>224</v>
      </c>
      <c r="G12" s="1" t="s">
        <v>263</v>
      </c>
      <c r="H12" s="1" t="s">
        <v>263</v>
      </c>
      <c r="I12" s="1" t="s">
        <v>263</v>
      </c>
      <c r="J12" s="1" t="s">
        <v>263</v>
      </c>
      <c r="L12" s="75">
        <v>0</v>
      </c>
      <c r="M12" s="75" t="s">
        <v>57</v>
      </c>
      <c r="N12" s="75" t="s">
        <v>57</v>
      </c>
      <c r="O12" s="75">
        <v>0</v>
      </c>
      <c r="P12" s="75" t="s">
        <v>57</v>
      </c>
      <c r="Q12" s="75" t="s">
        <v>57</v>
      </c>
      <c r="R12" s="75" t="s">
        <v>57</v>
      </c>
      <c r="S12" s="75" t="s">
        <v>57</v>
      </c>
      <c r="T12" s="75" t="s">
        <v>57</v>
      </c>
      <c r="U12" s="16">
        <f t="shared" si="0"/>
        <v>0</v>
      </c>
      <c r="V12" s="1" t="s">
        <v>223</v>
      </c>
    </row>
    <row r="13" spans="1:22" x14ac:dyDescent="0.25">
      <c r="A13" s="1" t="s">
        <v>356</v>
      </c>
      <c r="B13" s="1" t="s">
        <v>379</v>
      </c>
      <c r="C13" s="1" t="s">
        <v>1</v>
      </c>
      <c r="D13" s="1" t="s">
        <v>45</v>
      </c>
      <c r="E13" s="1" t="s">
        <v>599</v>
      </c>
      <c r="F13" s="1" t="s">
        <v>224</v>
      </c>
      <c r="G13" s="1" t="s">
        <v>260</v>
      </c>
      <c r="H13" s="1" t="s">
        <v>260</v>
      </c>
      <c r="I13" s="1" t="s">
        <v>260</v>
      </c>
      <c r="J13" s="1" t="s">
        <v>260</v>
      </c>
      <c r="L13" s="75">
        <v>0</v>
      </c>
      <c r="M13" s="75" t="s">
        <v>57</v>
      </c>
      <c r="N13" s="75" t="s">
        <v>57</v>
      </c>
      <c r="O13" s="75">
        <v>0</v>
      </c>
      <c r="P13" s="75" t="s">
        <v>57</v>
      </c>
      <c r="Q13" s="75" t="s">
        <v>57</v>
      </c>
      <c r="R13" s="75" t="s">
        <v>57</v>
      </c>
      <c r="S13" s="75" t="s">
        <v>57</v>
      </c>
      <c r="T13" s="75" t="s">
        <v>57</v>
      </c>
      <c r="U13" s="16">
        <f t="shared" si="0"/>
        <v>0</v>
      </c>
      <c r="V13" s="1" t="s">
        <v>223</v>
      </c>
    </row>
    <row r="14" spans="1:22" x14ac:dyDescent="0.25">
      <c r="A14" s="1" t="s">
        <v>356</v>
      </c>
      <c r="B14" s="1" t="s">
        <v>379</v>
      </c>
      <c r="C14" s="1" t="s">
        <v>1</v>
      </c>
      <c r="D14" s="1" t="s">
        <v>45</v>
      </c>
      <c r="E14" s="1" t="s">
        <v>599</v>
      </c>
      <c r="F14" s="1" t="s">
        <v>224</v>
      </c>
      <c r="G14" s="1" t="s">
        <v>604</v>
      </c>
      <c r="H14" s="1" t="s">
        <v>604</v>
      </c>
      <c r="I14" s="1" t="s">
        <v>604</v>
      </c>
      <c r="J14" s="1" t="s">
        <v>604</v>
      </c>
      <c r="L14" s="75">
        <v>0</v>
      </c>
      <c r="M14" s="75" t="s">
        <v>57</v>
      </c>
      <c r="N14" s="75" t="s">
        <v>57</v>
      </c>
      <c r="O14" s="75">
        <v>0</v>
      </c>
      <c r="P14" s="75" t="s">
        <v>57</v>
      </c>
      <c r="Q14" s="75" t="s">
        <v>57</v>
      </c>
      <c r="R14" s="75" t="s">
        <v>57</v>
      </c>
      <c r="S14" s="75" t="s">
        <v>57</v>
      </c>
      <c r="T14" s="75" t="s">
        <v>57</v>
      </c>
      <c r="U14" s="16">
        <f t="shared" si="0"/>
        <v>0</v>
      </c>
      <c r="V14" s="1" t="s">
        <v>223</v>
      </c>
    </row>
    <row r="15" spans="1:22" x14ac:dyDescent="0.25">
      <c r="A15" s="1" t="s">
        <v>356</v>
      </c>
      <c r="B15" s="1" t="s">
        <v>379</v>
      </c>
      <c r="C15" s="1" t="s">
        <v>1</v>
      </c>
      <c r="D15" s="1" t="s">
        <v>45</v>
      </c>
      <c r="E15" s="1" t="s">
        <v>599</v>
      </c>
      <c r="F15" s="1" t="s">
        <v>224</v>
      </c>
      <c r="G15" s="1" t="s">
        <v>605</v>
      </c>
      <c r="H15" s="1" t="s">
        <v>605</v>
      </c>
      <c r="I15" s="1" t="s">
        <v>605</v>
      </c>
      <c r="J15" s="1" t="s">
        <v>605</v>
      </c>
      <c r="L15" s="75">
        <v>0</v>
      </c>
      <c r="M15" s="75" t="s">
        <v>57</v>
      </c>
      <c r="N15" s="75" t="s">
        <v>57</v>
      </c>
      <c r="O15" s="75">
        <v>0</v>
      </c>
      <c r="P15" s="75" t="s">
        <v>57</v>
      </c>
      <c r="Q15" s="75" t="s">
        <v>57</v>
      </c>
      <c r="R15" s="75" t="s">
        <v>57</v>
      </c>
      <c r="S15" s="75" t="s">
        <v>57</v>
      </c>
      <c r="T15" s="75" t="s">
        <v>57</v>
      </c>
      <c r="U15" s="16">
        <f t="shared" si="0"/>
        <v>0</v>
      </c>
      <c r="V15" s="1" t="s">
        <v>223</v>
      </c>
    </row>
    <row r="16" spans="1:22" x14ac:dyDescent="0.25">
      <c r="A16" s="1" t="s">
        <v>356</v>
      </c>
      <c r="B16" s="1" t="s">
        <v>379</v>
      </c>
      <c r="C16" s="1" t="s">
        <v>1</v>
      </c>
      <c r="D16" s="1" t="s">
        <v>45</v>
      </c>
      <c r="E16" s="1" t="s">
        <v>599</v>
      </c>
      <c r="F16" s="1" t="s">
        <v>224</v>
      </c>
      <c r="G16" s="1" t="s">
        <v>606</v>
      </c>
      <c r="H16" s="1" t="s">
        <v>606</v>
      </c>
      <c r="I16" s="1" t="s">
        <v>606</v>
      </c>
      <c r="J16" s="1" t="s">
        <v>606</v>
      </c>
      <c r="L16" s="75">
        <v>0</v>
      </c>
      <c r="M16" s="75" t="s">
        <v>57</v>
      </c>
      <c r="N16" s="75" t="s">
        <v>57</v>
      </c>
      <c r="O16" s="75">
        <v>213.5</v>
      </c>
      <c r="P16" s="75" t="s">
        <v>57</v>
      </c>
      <c r="Q16" s="75" t="s">
        <v>57</v>
      </c>
      <c r="R16" s="75" t="s">
        <v>57</v>
      </c>
      <c r="S16" s="75" t="s">
        <v>57</v>
      </c>
      <c r="T16" s="75" t="s">
        <v>57</v>
      </c>
      <c r="U16" s="16">
        <f t="shared" si="0"/>
        <v>213.5</v>
      </c>
      <c r="V16" s="1" t="s">
        <v>223</v>
      </c>
    </row>
    <row r="17" spans="1:22" x14ac:dyDescent="0.25">
      <c r="A17" s="1" t="s">
        <v>356</v>
      </c>
      <c r="B17" s="1" t="s">
        <v>379</v>
      </c>
      <c r="C17" s="1" t="s">
        <v>1</v>
      </c>
      <c r="D17" s="1" t="s">
        <v>45</v>
      </c>
      <c r="E17" s="1" t="s">
        <v>599</v>
      </c>
      <c r="F17" s="1" t="s">
        <v>224</v>
      </c>
      <c r="G17" s="1" t="s">
        <v>607</v>
      </c>
      <c r="H17" s="1" t="s">
        <v>607</v>
      </c>
      <c r="I17" s="1" t="s">
        <v>607</v>
      </c>
      <c r="J17" s="1" t="s">
        <v>607</v>
      </c>
      <c r="L17" s="75">
        <v>0</v>
      </c>
      <c r="M17" s="75" t="s">
        <v>57</v>
      </c>
      <c r="N17" s="75" t="s">
        <v>57</v>
      </c>
      <c r="O17" s="75">
        <v>6</v>
      </c>
      <c r="P17" s="75" t="s">
        <v>57</v>
      </c>
      <c r="Q17" s="75" t="s">
        <v>57</v>
      </c>
      <c r="R17" s="75" t="s">
        <v>57</v>
      </c>
      <c r="S17" s="75" t="s">
        <v>57</v>
      </c>
      <c r="T17" s="75" t="s">
        <v>57</v>
      </c>
      <c r="U17" s="16">
        <f t="shared" si="0"/>
        <v>6</v>
      </c>
      <c r="V17" s="1" t="s">
        <v>223</v>
      </c>
    </row>
    <row r="18" spans="1:22" x14ac:dyDescent="0.25">
      <c r="A18" s="1" t="s">
        <v>356</v>
      </c>
      <c r="B18" s="1" t="s">
        <v>379</v>
      </c>
      <c r="C18" s="1" t="s">
        <v>1</v>
      </c>
      <c r="D18" s="1" t="s">
        <v>45</v>
      </c>
      <c r="E18" s="1" t="s">
        <v>599</v>
      </c>
      <c r="F18" s="1" t="s">
        <v>224</v>
      </c>
      <c r="G18" s="1" t="s">
        <v>608</v>
      </c>
      <c r="H18" s="1" t="s">
        <v>608</v>
      </c>
      <c r="I18" s="1" t="s">
        <v>608</v>
      </c>
      <c r="J18" s="1" t="s">
        <v>608</v>
      </c>
      <c r="L18" s="75">
        <v>0</v>
      </c>
      <c r="M18" s="75" t="s">
        <v>57</v>
      </c>
      <c r="N18" s="75" t="s">
        <v>57</v>
      </c>
      <c r="O18" s="75">
        <v>334</v>
      </c>
      <c r="P18" s="75" t="s">
        <v>57</v>
      </c>
      <c r="Q18" s="75" t="s">
        <v>57</v>
      </c>
      <c r="R18" s="75" t="s">
        <v>57</v>
      </c>
      <c r="S18" s="75" t="s">
        <v>57</v>
      </c>
      <c r="T18" s="75" t="s">
        <v>57</v>
      </c>
      <c r="U18" s="16">
        <f t="shared" si="0"/>
        <v>334</v>
      </c>
      <c r="V18" s="1" t="s">
        <v>223</v>
      </c>
    </row>
    <row r="19" spans="1:22" x14ac:dyDescent="0.25">
      <c r="A19" s="1"/>
      <c r="C19" s="1"/>
      <c r="D19" s="1"/>
      <c r="E19" s="1"/>
      <c r="F19" s="1"/>
      <c r="L19" s="75"/>
      <c r="M19" s="75"/>
      <c r="N19" s="75"/>
      <c r="O19" s="75"/>
      <c r="P19" s="75"/>
      <c r="U19" s="16"/>
      <c r="V19" s="1"/>
    </row>
    <row r="20" spans="1:22" x14ac:dyDescent="0.25">
      <c r="A20" s="1"/>
      <c r="C20" s="1"/>
      <c r="D20" s="1"/>
      <c r="E20" s="1"/>
      <c r="F20" s="1"/>
      <c r="U20" s="16"/>
      <c r="V20" s="1"/>
    </row>
    <row r="21" spans="1:22" x14ac:dyDescent="0.25">
      <c r="A21" s="1"/>
      <c r="C21" s="1"/>
      <c r="D21" s="1"/>
      <c r="E21" s="1"/>
      <c r="F21" s="1"/>
      <c r="U21" s="16"/>
      <c r="V21" s="1"/>
    </row>
    <row r="22" spans="1:22" x14ac:dyDescent="0.25">
      <c r="A22" s="1"/>
      <c r="C22" s="1"/>
      <c r="D22" s="1"/>
      <c r="E22" s="1"/>
      <c r="F22" s="1"/>
      <c r="U22" s="16"/>
      <c r="V22" s="1"/>
    </row>
    <row r="23" spans="1:22" x14ac:dyDescent="0.25">
      <c r="A23" s="1"/>
      <c r="C23" s="1"/>
      <c r="D23" s="1"/>
      <c r="E23" s="1"/>
      <c r="F23" s="1"/>
      <c r="U23" s="16"/>
      <c r="V23" s="1"/>
    </row>
    <row r="24" spans="1:22" x14ac:dyDescent="0.25">
      <c r="A24" s="1"/>
      <c r="C24" s="1"/>
      <c r="D24" s="1"/>
      <c r="E24" s="1"/>
      <c r="F24" s="1"/>
      <c r="U24" s="16"/>
      <c r="V24" s="1"/>
    </row>
    <row r="25" spans="1:22" x14ac:dyDescent="0.25">
      <c r="A25" s="1"/>
      <c r="C25" s="1"/>
      <c r="D25" s="1"/>
      <c r="E25" s="1"/>
      <c r="F25" s="1"/>
      <c r="U25" s="16"/>
      <c r="V25" s="1"/>
    </row>
    <row r="26" spans="1:22" x14ac:dyDescent="0.25">
      <c r="A26" s="1"/>
      <c r="C26" s="1"/>
      <c r="D26" s="1"/>
      <c r="E26" s="1"/>
      <c r="F26" s="1"/>
      <c r="U26" s="16"/>
      <c r="V26" s="1"/>
    </row>
    <row r="27" spans="1:22" x14ac:dyDescent="0.25">
      <c r="A27" s="1"/>
      <c r="C27" s="1"/>
      <c r="D27" s="1"/>
      <c r="E27" s="1"/>
      <c r="F27" s="1"/>
      <c r="U27" s="16"/>
      <c r="V27" s="1"/>
    </row>
    <row r="28" spans="1:22" x14ac:dyDescent="0.25">
      <c r="A28" s="1"/>
      <c r="C28" s="1"/>
      <c r="D28" s="1"/>
      <c r="E28" s="1"/>
      <c r="F28" s="1"/>
      <c r="U28" s="16"/>
      <c r="V28" s="1"/>
    </row>
    <row r="29" spans="1:22" x14ac:dyDescent="0.25">
      <c r="A29" s="1"/>
      <c r="C29" s="1"/>
      <c r="D29" s="1"/>
      <c r="E29" s="1"/>
      <c r="F29" s="1"/>
      <c r="U29" s="16"/>
      <c r="V29" s="1"/>
    </row>
    <row r="30" spans="1:22" x14ac:dyDescent="0.25">
      <c r="A30" s="1"/>
      <c r="C30" s="1"/>
      <c r="D30" s="1"/>
      <c r="E30" s="1"/>
      <c r="F30" s="1"/>
      <c r="U30" s="16"/>
      <c r="V30" s="1"/>
    </row>
    <row r="31" spans="1:22" x14ac:dyDescent="0.25">
      <c r="A31" s="1"/>
      <c r="C31" s="1"/>
      <c r="D31" s="1"/>
      <c r="E31" s="1"/>
      <c r="F31" s="1"/>
      <c r="U31" s="16"/>
      <c r="V31" s="1"/>
    </row>
    <row r="32" spans="1:22" x14ac:dyDescent="0.25">
      <c r="A32" s="1"/>
      <c r="C32" s="1"/>
      <c r="D32" s="1"/>
      <c r="E32" s="1"/>
      <c r="F32" s="1"/>
      <c r="U32" s="16"/>
      <c r="V32" s="1"/>
    </row>
    <row r="33" spans="1:22" x14ac:dyDescent="0.25">
      <c r="A33" s="1"/>
      <c r="C33" s="1"/>
      <c r="D33" s="1"/>
      <c r="E33" s="1"/>
      <c r="F33" s="1"/>
      <c r="U33" s="16"/>
      <c r="V33" s="1"/>
    </row>
    <row r="34" spans="1:22" x14ac:dyDescent="0.25">
      <c r="A34" s="1"/>
      <c r="C34" s="1"/>
      <c r="D34" s="1"/>
      <c r="E34" s="1"/>
      <c r="F34" s="1"/>
      <c r="U34" s="16"/>
      <c r="V34" s="1"/>
    </row>
    <row r="35" spans="1:22" x14ac:dyDescent="0.25">
      <c r="A35" s="1"/>
      <c r="C35" s="1"/>
      <c r="D35" s="1"/>
      <c r="E35" s="1"/>
      <c r="F35" s="1"/>
      <c r="U35" s="16"/>
      <c r="V35" s="1"/>
    </row>
    <row r="36" spans="1:22" x14ac:dyDescent="0.25">
      <c r="A36" s="1"/>
      <c r="C36" s="1"/>
      <c r="D36" s="1"/>
      <c r="E36" s="1"/>
      <c r="F36" s="1"/>
      <c r="U36" s="16"/>
      <c r="V36" s="1"/>
    </row>
    <row r="37" spans="1:22" x14ac:dyDescent="0.25">
      <c r="A37" s="1"/>
      <c r="C37" s="1"/>
      <c r="D37" s="1"/>
      <c r="E37" s="1"/>
      <c r="F37" s="1"/>
      <c r="U37" s="16"/>
      <c r="V37" s="1"/>
    </row>
    <row r="38" spans="1:22" x14ac:dyDescent="0.25">
      <c r="A38" s="1"/>
      <c r="C38" s="1"/>
      <c r="D38" s="1"/>
      <c r="E38" s="1"/>
      <c r="F38" s="1"/>
      <c r="U38" s="16"/>
      <c r="V38" s="1"/>
    </row>
    <row r="39" spans="1:22" x14ac:dyDescent="0.25">
      <c r="A39" s="1"/>
      <c r="C39" s="1"/>
      <c r="D39" s="1"/>
      <c r="E39" s="1"/>
      <c r="F39" s="1"/>
      <c r="U39" s="16"/>
      <c r="V39" s="1"/>
    </row>
    <row r="40" spans="1:22" x14ac:dyDescent="0.25">
      <c r="A40" s="1"/>
      <c r="C40" s="1"/>
      <c r="D40" s="1"/>
      <c r="E40" s="1"/>
      <c r="F40" s="1"/>
      <c r="U40" s="16"/>
      <c r="V40" s="1"/>
    </row>
    <row r="41" spans="1:22" x14ac:dyDescent="0.25">
      <c r="A41" s="1"/>
      <c r="C41" s="1"/>
      <c r="D41" s="1"/>
      <c r="E41" s="1"/>
      <c r="F41" s="1"/>
      <c r="U41" s="16"/>
      <c r="V41" s="1"/>
    </row>
    <row r="42" spans="1:22" x14ac:dyDescent="0.25">
      <c r="A42" s="1"/>
      <c r="C42" s="1"/>
      <c r="D42" s="1"/>
      <c r="E42" s="1"/>
      <c r="F42" s="1"/>
      <c r="U42" s="16"/>
      <c r="V42" s="1"/>
    </row>
    <row r="43" spans="1:22" x14ac:dyDescent="0.25">
      <c r="A43" s="1"/>
      <c r="C43" s="1"/>
      <c r="D43" s="1"/>
      <c r="E43" s="1"/>
      <c r="F43" s="1"/>
      <c r="U43" s="16"/>
      <c r="V43" s="1"/>
    </row>
    <row r="44" spans="1:22" x14ac:dyDescent="0.25">
      <c r="A44" s="1"/>
      <c r="C44" s="1"/>
      <c r="D44" s="1"/>
      <c r="E44" s="1"/>
      <c r="F44" s="1"/>
      <c r="U44" s="16"/>
      <c r="V44" s="1"/>
    </row>
    <row r="45" spans="1:22" x14ac:dyDescent="0.25">
      <c r="A45" s="1"/>
      <c r="C45" s="1"/>
      <c r="D45" s="1"/>
      <c r="E45" s="1"/>
      <c r="F45" s="1"/>
      <c r="U45" s="16"/>
      <c r="V45" s="1"/>
    </row>
    <row r="46" spans="1:22" x14ac:dyDescent="0.25">
      <c r="A46" s="1"/>
      <c r="C46" s="1"/>
      <c r="D46" s="1"/>
      <c r="E46" s="1"/>
      <c r="F46" s="1"/>
      <c r="U46" s="16"/>
      <c r="V46" s="1"/>
    </row>
    <row r="47" spans="1:22" x14ac:dyDescent="0.25">
      <c r="A47" s="1"/>
      <c r="C47" s="1"/>
      <c r="D47" s="1"/>
      <c r="E47" s="1"/>
      <c r="F47" s="1"/>
      <c r="U47" s="16"/>
      <c r="V47" s="1"/>
    </row>
    <row r="48" spans="1:22" x14ac:dyDescent="0.25">
      <c r="A48" s="1"/>
      <c r="C48" s="1"/>
      <c r="D48" s="1"/>
      <c r="E48" s="1"/>
      <c r="F48" s="1"/>
      <c r="U48" s="16"/>
      <c r="V48" s="1"/>
    </row>
    <row r="49" spans="1:22" x14ac:dyDescent="0.25">
      <c r="A49" s="1"/>
      <c r="C49" s="1"/>
      <c r="D49" s="1"/>
      <c r="E49" s="1"/>
      <c r="F49" s="1"/>
      <c r="U49" s="16"/>
      <c r="V49" s="1"/>
    </row>
    <row r="50" spans="1:22" x14ac:dyDescent="0.25">
      <c r="A50" s="1"/>
      <c r="C50" s="1"/>
      <c r="D50" s="1"/>
      <c r="E50" s="1"/>
      <c r="F50" s="1"/>
      <c r="U50" s="16"/>
      <c r="V50" s="1"/>
    </row>
    <row r="51" spans="1:22" x14ac:dyDescent="0.25">
      <c r="A51" s="1"/>
      <c r="C51" s="1"/>
      <c r="D51" s="1"/>
      <c r="E51" s="1"/>
      <c r="F51" s="1"/>
      <c r="U51" s="16"/>
      <c r="V51" s="1"/>
    </row>
    <row r="52" spans="1:22" x14ac:dyDescent="0.25">
      <c r="A52" s="1"/>
      <c r="C52" s="1"/>
      <c r="D52" s="1"/>
      <c r="E52" s="1"/>
      <c r="F52" s="1"/>
      <c r="U52" s="16"/>
      <c r="V52" s="1"/>
    </row>
    <row r="53" spans="1:22" x14ac:dyDescent="0.25">
      <c r="A53" s="1"/>
      <c r="C53" s="1"/>
      <c r="D53" s="1"/>
      <c r="E53" s="1"/>
      <c r="F53" s="1"/>
      <c r="U53" s="16"/>
      <c r="V53" s="1"/>
    </row>
    <row r="54" spans="1:22" x14ac:dyDescent="0.25">
      <c r="A54" s="1"/>
      <c r="C54" s="1"/>
      <c r="D54" s="1"/>
      <c r="E54" s="1"/>
      <c r="F54" s="1"/>
      <c r="U54" s="16"/>
      <c r="V54" s="1"/>
    </row>
    <row r="55" spans="1:22" x14ac:dyDescent="0.25">
      <c r="A55" s="1"/>
      <c r="C55" s="1"/>
      <c r="D55" s="1"/>
      <c r="E55" s="1"/>
      <c r="F55" s="1"/>
      <c r="U55" s="16"/>
      <c r="V55" s="1"/>
    </row>
    <row r="56" spans="1:22" x14ac:dyDescent="0.25">
      <c r="A56" s="1"/>
      <c r="C56" s="1"/>
      <c r="D56" s="1"/>
      <c r="E56" s="1"/>
      <c r="F56" s="1"/>
      <c r="U56" s="16"/>
      <c r="V56" s="1"/>
    </row>
    <row r="57" spans="1:22" x14ac:dyDescent="0.25">
      <c r="A57" s="1"/>
      <c r="C57" s="1"/>
      <c r="D57" s="1"/>
      <c r="E57" s="1"/>
      <c r="F57" s="1"/>
      <c r="U57" s="16"/>
      <c r="V57" s="1"/>
    </row>
    <row r="58" spans="1:22" x14ac:dyDescent="0.25">
      <c r="A58" s="1"/>
      <c r="C58" s="1"/>
      <c r="D58" s="1"/>
      <c r="E58" s="1"/>
      <c r="F58" s="1"/>
      <c r="U58" s="16"/>
      <c r="V58" s="1"/>
    </row>
    <row r="59" spans="1:22" x14ac:dyDescent="0.25">
      <c r="A59" s="1"/>
      <c r="C59" s="1"/>
      <c r="D59" s="1"/>
      <c r="E59" s="1"/>
      <c r="F59" s="1"/>
      <c r="U59" s="16"/>
      <c r="V59" s="1"/>
    </row>
    <row r="60" spans="1:22" x14ac:dyDescent="0.25">
      <c r="A60" s="1"/>
      <c r="C60" s="1"/>
      <c r="D60" s="1"/>
      <c r="E60" s="1"/>
      <c r="F60" s="1"/>
      <c r="U60" s="16"/>
      <c r="V60" s="1"/>
    </row>
    <row r="61" spans="1:22" x14ac:dyDescent="0.25">
      <c r="A61" s="1"/>
      <c r="C61" s="1"/>
      <c r="D61" s="1"/>
      <c r="E61" s="1"/>
      <c r="F61" s="1"/>
      <c r="U61" s="16"/>
      <c r="V61" s="1"/>
    </row>
    <row r="62" spans="1:22" x14ac:dyDescent="0.25">
      <c r="A62" s="1"/>
      <c r="C62" s="1"/>
      <c r="D62" s="1"/>
      <c r="E62" s="1"/>
      <c r="F62" s="1"/>
      <c r="U62" s="16"/>
      <c r="V62" s="1"/>
    </row>
    <row r="63" spans="1:22" x14ac:dyDescent="0.25">
      <c r="A63" s="1"/>
      <c r="C63" s="1"/>
      <c r="D63" s="1"/>
      <c r="E63" s="1"/>
      <c r="F63" s="1"/>
      <c r="U63" s="16"/>
      <c r="V63" s="1"/>
    </row>
    <row r="64" spans="1:22" x14ac:dyDescent="0.25">
      <c r="A64" s="1"/>
      <c r="C64" s="1"/>
      <c r="D64" s="1"/>
      <c r="E64" s="1"/>
      <c r="F64" s="1"/>
      <c r="U64" s="16"/>
      <c r="V64" s="1"/>
    </row>
    <row r="65" spans="1:22" x14ac:dyDescent="0.25">
      <c r="A65" s="1"/>
      <c r="C65" s="1"/>
      <c r="D65" s="1"/>
      <c r="E65" s="1"/>
      <c r="F65" s="1"/>
      <c r="U65" s="16"/>
      <c r="V65" s="1"/>
    </row>
    <row r="66" spans="1:22" x14ac:dyDescent="0.25">
      <c r="A66" s="1"/>
      <c r="C66" s="1"/>
      <c r="D66" s="1"/>
      <c r="E66" s="1"/>
      <c r="F66" s="1"/>
      <c r="U66" s="16"/>
      <c r="V66" s="1"/>
    </row>
    <row r="67" spans="1:22" x14ac:dyDescent="0.25">
      <c r="A67" s="1"/>
      <c r="C67" s="1"/>
      <c r="D67" s="1"/>
      <c r="E67" s="1"/>
      <c r="F67" s="1"/>
      <c r="U67" s="16"/>
      <c r="V67" s="1"/>
    </row>
    <row r="68" spans="1:22" x14ac:dyDescent="0.25">
      <c r="A68" s="1"/>
      <c r="C68" s="1"/>
      <c r="D68" s="1"/>
      <c r="E68" s="1"/>
      <c r="F68" s="1"/>
      <c r="U68" s="16"/>
      <c r="V68" s="1"/>
    </row>
    <row r="69" spans="1:22" x14ac:dyDescent="0.25">
      <c r="A69" s="1"/>
      <c r="C69" s="1"/>
      <c r="D69" s="1"/>
      <c r="E69" s="1"/>
      <c r="F69" s="1"/>
      <c r="U69" s="16"/>
      <c r="V69" s="1"/>
    </row>
    <row r="70" spans="1:22" x14ac:dyDescent="0.25">
      <c r="A70" s="1"/>
      <c r="C70" s="1"/>
      <c r="D70" s="1"/>
      <c r="E70" s="1"/>
      <c r="F70" s="1"/>
      <c r="U70" s="16"/>
      <c r="V70" s="1"/>
    </row>
    <row r="71" spans="1:22" x14ac:dyDescent="0.25">
      <c r="A71" s="1"/>
      <c r="C71" s="1"/>
      <c r="D71" s="1"/>
      <c r="E71" s="1"/>
      <c r="F71" s="1"/>
      <c r="U71" s="16"/>
      <c r="V71" s="1"/>
    </row>
    <row r="72" spans="1:22" x14ac:dyDescent="0.25">
      <c r="A72" s="1"/>
      <c r="C72" s="1"/>
      <c r="D72" s="1"/>
      <c r="E72" s="1"/>
      <c r="F72" s="1"/>
      <c r="U72" s="16"/>
      <c r="V72" s="1"/>
    </row>
    <row r="73" spans="1:22" x14ac:dyDescent="0.25">
      <c r="A73" s="1"/>
      <c r="C73" s="1"/>
      <c r="D73" s="1"/>
      <c r="E73" s="1"/>
      <c r="F73" s="1"/>
      <c r="U73" s="16"/>
      <c r="V73" s="1"/>
    </row>
    <row r="74" spans="1:22" x14ac:dyDescent="0.25">
      <c r="A74" s="1"/>
      <c r="C74" s="1"/>
      <c r="D74" s="1"/>
      <c r="E74" s="1"/>
      <c r="F74" s="1"/>
      <c r="U74" s="16"/>
      <c r="V74" s="1"/>
    </row>
    <row r="75" spans="1:22" x14ac:dyDescent="0.25">
      <c r="A75" s="1"/>
      <c r="C75" s="1"/>
      <c r="D75" s="1"/>
      <c r="E75" s="1"/>
      <c r="F75" s="1"/>
      <c r="U75" s="16"/>
      <c r="V75" s="1"/>
    </row>
    <row r="76" spans="1:22" x14ac:dyDescent="0.25">
      <c r="A76" s="1"/>
      <c r="C76" s="1"/>
      <c r="D76" s="1"/>
      <c r="E76" s="1"/>
      <c r="F76" s="1"/>
      <c r="U76" s="16"/>
      <c r="V76" s="1"/>
    </row>
    <row r="77" spans="1:22" x14ac:dyDescent="0.25">
      <c r="A77" s="1"/>
      <c r="C77" s="1"/>
      <c r="D77" s="1"/>
      <c r="E77" s="1"/>
      <c r="F77" s="1"/>
      <c r="U77" s="16"/>
      <c r="V77" s="1"/>
    </row>
    <row r="78" spans="1:22" x14ac:dyDescent="0.25">
      <c r="A78" s="1"/>
      <c r="C78" s="1"/>
      <c r="D78" s="1"/>
      <c r="E78" s="1"/>
      <c r="F78" s="1"/>
      <c r="U78" s="16"/>
      <c r="V78" s="1"/>
    </row>
    <row r="79" spans="1:22" x14ac:dyDescent="0.25">
      <c r="A79" s="1"/>
      <c r="C79" s="1"/>
      <c r="D79" s="1"/>
      <c r="E79" s="1"/>
      <c r="F79" s="1"/>
      <c r="U79" s="16"/>
      <c r="V79" s="1"/>
    </row>
    <row r="80" spans="1:22" x14ac:dyDescent="0.25">
      <c r="A80" s="1"/>
      <c r="C80" s="1"/>
      <c r="D80" s="1"/>
      <c r="E80" s="1"/>
      <c r="F80" s="1"/>
      <c r="U80" s="16"/>
      <c r="V80" s="1"/>
    </row>
    <row r="81" spans="1:22" x14ac:dyDescent="0.25">
      <c r="A81" s="1"/>
      <c r="C81" s="1"/>
      <c r="D81" s="1"/>
      <c r="E81" s="1"/>
      <c r="F81" s="1"/>
      <c r="U81" s="16"/>
      <c r="V81" s="1"/>
    </row>
    <row r="82" spans="1:22" x14ac:dyDescent="0.25">
      <c r="A82" s="1"/>
      <c r="C82" s="1"/>
      <c r="D82" s="1"/>
      <c r="E82" s="1"/>
      <c r="F82" s="1"/>
      <c r="U82" s="16"/>
      <c r="V82" s="1"/>
    </row>
    <row r="83" spans="1:22" x14ac:dyDescent="0.25">
      <c r="A83" s="1"/>
      <c r="C83" s="1"/>
      <c r="D83" s="1"/>
      <c r="E83" s="1"/>
      <c r="F83" s="1"/>
      <c r="U83" s="16"/>
      <c r="V83" s="1"/>
    </row>
    <row r="84" spans="1:22" x14ac:dyDescent="0.25">
      <c r="A84" s="1"/>
      <c r="C84" s="1"/>
      <c r="D84" s="1"/>
      <c r="E84" s="1"/>
      <c r="F84" s="1"/>
      <c r="U84" s="16"/>
      <c r="V84" s="1"/>
    </row>
    <row r="85" spans="1:22" x14ac:dyDescent="0.25">
      <c r="A85" s="1"/>
      <c r="C85" s="1"/>
      <c r="D85" s="1"/>
      <c r="E85" s="1"/>
      <c r="F85" s="1"/>
      <c r="U85" s="16"/>
      <c r="V85" s="1"/>
    </row>
    <row r="86" spans="1:22" x14ac:dyDescent="0.25">
      <c r="A86" s="1"/>
      <c r="C86" s="1"/>
      <c r="D86" s="1"/>
      <c r="E86" s="1"/>
      <c r="F86" s="1"/>
      <c r="U86" s="16"/>
      <c r="V86" s="1"/>
    </row>
    <row r="87" spans="1:22" x14ac:dyDescent="0.25">
      <c r="A87" s="1"/>
      <c r="C87" s="1"/>
      <c r="D87" s="1"/>
      <c r="E87" s="1"/>
      <c r="F87" s="1"/>
      <c r="U87" s="16"/>
      <c r="V87" s="1"/>
    </row>
    <row r="88" spans="1:22" x14ac:dyDescent="0.25">
      <c r="A88" s="1"/>
      <c r="C88" s="1"/>
      <c r="D88" s="1"/>
      <c r="E88" s="1"/>
      <c r="F88" s="1"/>
      <c r="U88" s="16"/>
      <c r="V88" s="1"/>
    </row>
    <row r="89" spans="1:22" x14ac:dyDescent="0.25">
      <c r="A89" s="1"/>
      <c r="C89" s="1"/>
      <c r="D89" s="1"/>
      <c r="E89" s="1"/>
      <c r="F89" s="1"/>
      <c r="U89" s="16"/>
      <c r="V89" s="1"/>
    </row>
    <row r="90" spans="1:22" x14ac:dyDescent="0.25">
      <c r="A90" s="1"/>
      <c r="C90" s="1"/>
      <c r="D90" s="1"/>
      <c r="E90" s="1"/>
      <c r="F90" s="1"/>
      <c r="U90" s="16"/>
      <c r="V90" s="1"/>
    </row>
    <row r="91" spans="1:22" x14ac:dyDescent="0.25">
      <c r="A91" s="1"/>
      <c r="C91" s="1"/>
      <c r="D91" s="1"/>
      <c r="E91" s="1"/>
      <c r="F91" s="1"/>
      <c r="U91" s="16"/>
      <c r="V91" s="1"/>
    </row>
    <row r="92" spans="1:22" x14ac:dyDescent="0.25">
      <c r="A92" s="1"/>
      <c r="C92" s="1"/>
      <c r="D92" s="1"/>
      <c r="E92" s="1"/>
      <c r="F92" s="1"/>
      <c r="U92" s="16"/>
      <c r="V92" s="1"/>
    </row>
    <row r="93" spans="1:22" x14ac:dyDescent="0.25">
      <c r="A93" s="1"/>
      <c r="C93" s="1"/>
      <c r="D93" s="1"/>
      <c r="E93" s="1"/>
      <c r="F93" s="1"/>
      <c r="U93" s="16"/>
      <c r="V93" s="1"/>
    </row>
    <row r="94" spans="1:22" x14ac:dyDescent="0.25">
      <c r="A94" s="1"/>
      <c r="C94" s="1"/>
      <c r="D94" s="1"/>
      <c r="E94" s="1"/>
      <c r="F94" s="1"/>
      <c r="U94" s="16"/>
      <c r="V94" s="1"/>
    </row>
    <row r="95" spans="1:22" x14ac:dyDescent="0.25">
      <c r="A95" s="1"/>
      <c r="C95" s="1"/>
      <c r="D95" s="1"/>
      <c r="E95" s="1"/>
      <c r="F95" s="1"/>
      <c r="U95" s="16"/>
      <c r="V95" s="1"/>
    </row>
    <row r="96" spans="1:22" x14ac:dyDescent="0.25">
      <c r="A96" s="1"/>
      <c r="C96" s="1"/>
      <c r="D96" s="1"/>
      <c r="E96" s="1"/>
      <c r="F96" s="1"/>
      <c r="U96" s="16"/>
      <c r="V96" s="1"/>
    </row>
    <row r="97" spans="1:22" x14ac:dyDescent="0.25">
      <c r="A97" s="1"/>
      <c r="C97" s="1"/>
      <c r="D97" s="1"/>
      <c r="E97" s="1"/>
      <c r="F97" s="1"/>
      <c r="U97" s="16"/>
      <c r="V97" s="1"/>
    </row>
    <row r="98" spans="1:22" x14ac:dyDescent="0.25">
      <c r="A98" s="1"/>
      <c r="C98" s="1"/>
      <c r="D98" s="1"/>
      <c r="E98" s="1"/>
      <c r="F98" s="1"/>
      <c r="U98" s="16"/>
      <c r="V98" s="1"/>
    </row>
    <row r="99" spans="1:22" x14ac:dyDescent="0.25">
      <c r="A99" s="1"/>
      <c r="C99" s="1"/>
      <c r="D99" s="1"/>
      <c r="E99" s="1"/>
      <c r="F99" s="1"/>
      <c r="U99" s="16"/>
      <c r="V99" s="1"/>
    </row>
    <row r="100" spans="1:22" x14ac:dyDescent="0.25">
      <c r="A100" s="1"/>
      <c r="C100" s="1"/>
      <c r="D100" s="1"/>
      <c r="E100" s="1"/>
      <c r="F100" s="1"/>
      <c r="U100" s="16"/>
      <c r="V100" s="1"/>
    </row>
    <row r="101" spans="1:22" x14ac:dyDescent="0.25">
      <c r="A101" s="1"/>
      <c r="C101" s="1"/>
      <c r="D101" s="1"/>
      <c r="E101" s="1"/>
      <c r="F101" s="1"/>
      <c r="U101" s="16"/>
      <c r="V101" s="1"/>
    </row>
    <row r="102" spans="1:22" x14ac:dyDescent="0.25">
      <c r="A102" s="1"/>
      <c r="C102" s="1"/>
      <c r="D102" s="1"/>
      <c r="E102" s="1"/>
      <c r="F102" s="1"/>
      <c r="U102" s="16"/>
      <c r="V102" s="1"/>
    </row>
    <row r="103" spans="1:22" x14ac:dyDescent="0.25">
      <c r="A103" s="1"/>
      <c r="C103" s="1"/>
      <c r="D103" s="1"/>
      <c r="E103" s="1"/>
      <c r="F103" s="1"/>
      <c r="U103" s="16"/>
      <c r="V103" s="1"/>
    </row>
    <row r="104" spans="1:22" x14ac:dyDescent="0.25">
      <c r="A104" s="1"/>
      <c r="C104" s="1"/>
      <c r="D104" s="1"/>
      <c r="E104" s="1"/>
      <c r="F104" s="1"/>
      <c r="U104" s="16"/>
      <c r="V104" s="1"/>
    </row>
    <row r="105" spans="1:22" x14ac:dyDescent="0.25">
      <c r="A105" s="1"/>
      <c r="C105" s="1"/>
      <c r="D105" s="1"/>
      <c r="E105" s="1"/>
      <c r="F105" s="1"/>
      <c r="U105" s="16"/>
      <c r="V105" s="1"/>
    </row>
    <row r="106" spans="1:22" x14ac:dyDescent="0.25">
      <c r="A106" s="1"/>
      <c r="C106" s="1"/>
      <c r="D106" s="1"/>
      <c r="E106" s="1"/>
      <c r="F106" s="1"/>
      <c r="U106" s="16"/>
      <c r="V106" s="1"/>
    </row>
    <row r="107" spans="1:22" x14ac:dyDescent="0.25">
      <c r="A107" s="1"/>
      <c r="C107" s="1"/>
      <c r="D107" s="1"/>
      <c r="E107" s="1"/>
      <c r="F107" s="1"/>
      <c r="U107" s="16"/>
      <c r="V107" s="1"/>
    </row>
    <row r="108" spans="1:22" x14ac:dyDescent="0.25">
      <c r="A108" s="1"/>
      <c r="C108" s="1"/>
      <c r="D108" s="1"/>
      <c r="E108" s="1"/>
      <c r="F108" s="1"/>
      <c r="U108" s="16"/>
      <c r="V108" s="1"/>
    </row>
    <row r="109" spans="1:22" x14ac:dyDescent="0.25">
      <c r="A109" s="1"/>
      <c r="C109" s="1"/>
      <c r="D109" s="1"/>
      <c r="E109" s="1"/>
      <c r="F109" s="1"/>
      <c r="U109" s="16"/>
      <c r="V109" s="1"/>
    </row>
    <row r="110" spans="1:22" x14ac:dyDescent="0.25">
      <c r="A110" s="1"/>
      <c r="C110" s="1"/>
      <c r="D110" s="1"/>
      <c r="E110" s="1"/>
      <c r="F110" s="1"/>
      <c r="U110" s="16"/>
      <c r="V110" s="1"/>
    </row>
    <row r="111" spans="1:22" x14ac:dyDescent="0.25">
      <c r="A111" s="1"/>
      <c r="C111" s="1"/>
      <c r="D111" s="1"/>
      <c r="E111" s="1"/>
      <c r="F111" s="1"/>
      <c r="U111" s="16"/>
      <c r="V111" s="1"/>
    </row>
    <row r="112" spans="1:22" x14ac:dyDescent="0.25">
      <c r="A112" s="1"/>
      <c r="C112" s="1"/>
      <c r="D112" s="1"/>
      <c r="E112" s="1"/>
      <c r="F112" s="1"/>
      <c r="U112" s="16"/>
      <c r="V112" s="1"/>
    </row>
    <row r="113" spans="1:22" x14ac:dyDescent="0.25">
      <c r="A113" s="1"/>
      <c r="C113" s="1"/>
      <c r="D113" s="1"/>
      <c r="E113" s="1"/>
      <c r="F113" s="1"/>
      <c r="U113" s="16"/>
      <c r="V113" s="1"/>
    </row>
    <row r="114" spans="1:22" x14ac:dyDescent="0.25">
      <c r="A114" s="1"/>
      <c r="C114" s="1"/>
      <c r="D114" s="1"/>
      <c r="E114" s="1"/>
      <c r="F114" s="1"/>
      <c r="U114" s="16"/>
      <c r="V114" s="1"/>
    </row>
    <row r="115" spans="1:22" x14ac:dyDescent="0.25">
      <c r="A115" s="1"/>
      <c r="C115" s="1"/>
      <c r="D115" s="1"/>
      <c r="E115" s="1"/>
      <c r="F115" s="1"/>
      <c r="U115" s="16"/>
      <c r="V115" s="1"/>
    </row>
    <row r="116" spans="1:22" x14ac:dyDescent="0.25">
      <c r="A116" s="1"/>
      <c r="C116" s="1"/>
      <c r="D116" s="1"/>
      <c r="E116" s="1"/>
      <c r="F116" s="1"/>
      <c r="U116" s="16"/>
      <c r="V116" s="1"/>
    </row>
    <row r="117" spans="1:22" x14ac:dyDescent="0.25">
      <c r="A117" s="1"/>
      <c r="C117" s="1"/>
      <c r="D117" s="1"/>
      <c r="E117" s="1"/>
      <c r="F117" s="1"/>
      <c r="U117" s="16"/>
      <c r="V117" s="1"/>
    </row>
    <row r="118" spans="1:22" x14ac:dyDescent="0.25">
      <c r="A118" s="1"/>
      <c r="C118" s="1"/>
      <c r="D118" s="1"/>
      <c r="E118" s="1"/>
      <c r="F118" s="1"/>
      <c r="U118" s="16"/>
      <c r="V118" s="1"/>
    </row>
    <row r="119" spans="1:22" x14ac:dyDescent="0.25">
      <c r="A119" s="1"/>
      <c r="C119" s="1"/>
      <c r="D119" s="1"/>
      <c r="E119" s="1"/>
      <c r="F119" s="1"/>
      <c r="U119" s="16"/>
      <c r="V119" s="1"/>
    </row>
    <row r="120" spans="1:22" x14ac:dyDescent="0.25">
      <c r="A120" s="1"/>
      <c r="C120" s="1"/>
      <c r="D120" s="1"/>
      <c r="E120" s="1"/>
      <c r="F120" s="1"/>
      <c r="U120" s="16"/>
      <c r="V120" s="1"/>
    </row>
    <row r="121" spans="1:22" x14ac:dyDescent="0.25">
      <c r="A121" s="1"/>
      <c r="C121" s="1"/>
      <c r="D121" s="1"/>
      <c r="E121" s="1"/>
      <c r="F121" s="1"/>
      <c r="U121" s="16"/>
      <c r="V121" s="1"/>
    </row>
    <row r="122" spans="1:22" x14ac:dyDescent="0.25">
      <c r="A122" s="1"/>
      <c r="C122" s="1"/>
      <c r="D122" s="1"/>
      <c r="E122" s="1"/>
      <c r="F122" s="1"/>
      <c r="U122" s="16"/>
      <c r="V122" s="1"/>
    </row>
    <row r="123" spans="1:22" x14ac:dyDescent="0.25">
      <c r="A123" s="1"/>
      <c r="C123" s="1"/>
      <c r="D123" s="1"/>
      <c r="E123" s="1"/>
      <c r="F123" s="1"/>
      <c r="U123" s="16"/>
      <c r="V123" s="1"/>
    </row>
    <row r="124" spans="1:22" x14ac:dyDescent="0.25">
      <c r="A124" s="1"/>
      <c r="C124" s="1"/>
      <c r="D124" s="1"/>
      <c r="E124" s="1"/>
      <c r="F124" s="1"/>
      <c r="U124" s="16"/>
      <c r="V124" s="1"/>
    </row>
    <row r="125" spans="1:22" x14ac:dyDescent="0.25">
      <c r="A125" s="1"/>
      <c r="C125" s="1"/>
      <c r="D125" s="1"/>
      <c r="E125" s="1"/>
      <c r="F125" s="1"/>
      <c r="U125" s="16"/>
      <c r="V125" s="1"/>
    </row>
    <row r="126" spans="1:22" x14ac:dyDescent="0.25">
      <c r="A126" s="1"/>
      <c r="C126" s="1"/>
      <c r="D126" s="1"/>
      <c r="E126" s="1"/>
      <c r="F126" s="1"/>
      <c r="U126" s="16"/>
      <c r="V126" s="1"/>
    </row>
    <row r="127" spans="1:22" x14ac:dyDescent="0.25">
      <c r="A127" s="1"/>
      <c r="C127" s="1"/>
      <c r="D127" s="1"/>
      <c r="E127" s="1"/>
      <c r="F127" s="1"/>
      <c r="U127" s="16"/>
      <c r="V127" s="1"/>
    </row>
    <row r="128" spans="1:22" x14ac:dyDescent="0.25">
      <c r="A128" s="1"/>
      <c r="C128" s="1"/>
      <c r="D128" s="1"/>
      <c r="E128" s="1"/>
      <c r="F128" s="1"/>
      <c r="U128" s="16"/>
      <c r="V128" s="1"/>
    </row>
    <row r="129" spans="1:22" x14ac:dyDescent="0.25">
      <c r="A129" s="1"/>
      <c r="C129" s="1"/>
      <c r="D129" s="1"/>
      <c r="E129" s="1"/>
      <c r="F129" s="1"/>
      <c r="U129" s="16"/>
      <c r="V129" s="1"/>
    </row>
    <row r="130" spans="1:22" x14ac:dyDescent="0.25">
      <c r="A130" s="1"/>
      <c r="C130" s="1"/>
      <c r="D130" s="1"/>
      <c r="E130" s="1"/>
      <c r="F130" s="1"/>
      <c r="U130" s="16"/>
      <c r="V130" s="1"/>
    </row>
    <row r="131" spans="1:22" x14ac:dyDescent="0.25">
      <c r="A131" s="1"/>
      <c r="C131" s="1"/>
      <c r="D131" s="1"/>
      <c r="E131" s="1"/>
      <c r="F131" s="1"/>
      <c r="U131" s="16"/>
      <c r="V131" s="1"/>
    </row>
    <row r="132" spans="1:22" x14ac:dyDescent="0.25">
      <c r="A132" s="1"/>
      <c r="C132" s="1"/>
      <c r="D132" s="1"/>
      <c r="E132" s="1"/>
      <c r="F132" s="1"/>
      <c r="U132" s="16"/>
      <c r="V132" s="1"/>
    </row>
    <row r="133" spans="1:22" x14ac:dyDescent="0.25">
      <c r="A133" s="1"/>
      <c r="C133" s="1"/>
      <c r="D133" s="1"/>
      <c r="E133" s="1"/>
      <c r="F133" s="1"/>
      <c r="U133" s="16"/>
      <c r="V133" s="1"/>
    </row>
    <row r="134" spans="1:22" x14ac:dyDescent="0.25">
      <c r="A134" s="1"/>
      <c r="C134" s="1"/>
      <c r="D134" s="1"/>
      <c r="E134" s="1"/>
      <c r="F134" s="1"/>
      <c r="U134" s="16"/>
      <c r="V134" s="1"/>
    </row>
    <row r="135" spans="1:22" x14ac:dyDescent="0.25">
      <c r="A135" s="1"/>
      <c r="C135" s="1"/>
      <c r="D135" s="1"/>
      <c r="E135" s="1"/>
      <c r="F135" s="1"/>
      <c r="U135" s="16"/>
      <c r="V135" s="1"/>
    </row>
    <row r="136" spans="1:22" x14ac:dyDescent="0.25">
      <c r="A136" s="1"/>
      <c r="C136" s="1"/>
      <c r="D136" s="1"/>
      <c r="E136" s="1"/>
      <c r="F136" s="1"/>
      <c r="U136" s="16"/>
      <c r="V136" s="1"/>
    </row>
    <row r="137" spans="1:22" x14ac:dyDescent="0.25">
      <c r="A137" s="1"/>
      <c r="C137" s="1"/>
      <c r="D137" s="1"/>
      <c r="E137" s="1"/>
      <c r="F137" s="1"/>
      <c r="U137" s="16"/>
      <c r="V137" s="1"/>
    </row>
    <row r="138" spans="1:22" x14ac:dyDescent="0.25">
      <c r="A138" s="1"/>
      <c r="C138" s="1"/>
      <c r="D138" s="1"/>
      <c r="E138" s="1"/>
      <c r="F138" s="1"/>
      <c r="U138" s="16"/>
      <c r="V138" s="1"/>
    </row>
    <row r="139" spans="1:22" x14ac:dyDescent="0.25">
      <c r="A139" s="1"/>
      <c r="C139" s="1"/>
      <c r="D139" s="1"/>
      <c r="E139" s="1"/>
      <c r="F139" s="1"/>
      <c r="U139" s="16"/>
      <c r="V139" s="1"/>
    </row>
    <row r="140" spans="1:22" x14ac:dyDescent="0.25">
      <c r="A140" s="1"/>
      <c r="C140" s="1"/>
      <c r="D140" s="1"/>
      <c r="E140" s="1"/>
      <c r="F140" s="1"/>
      <c r="U140" s="16"/>
      <c r="V140" s="1"/>
    </row>
    <row r="141" spans="1:22" x14ac:dyDescent="0.25">
      <c r="A141" s="1"/>
      <c r="C141" s="1"/>
      <c r="D141" s="1"/>
      <c r="E141" s="1"/>
      <c r="F141" s="1"/>
      <c r="U141" s="16"/>
      <c r="V141" s="1"/>
    </row>
    <row r="142" spans="1:22" x14ac:dyDescent="0.25">
      <c r="A142" s="1"/>
      <c r="C142" s="1"/>
      <c r="D142" s="1"/>
      <c r="E142" s="1"/>
      <c r="F142" s="1"/>
      <c r="U142" s="16"/>
      <c r="V142" s="1"/>
    </row>
    <row r="143" spans="1:22" x14ac:dyDescent="0.25">
      <c r="A143" s="1"/>
      <c r="C143" s="1"/>
      <c r="D143" s="1"/>
      <c r="E143" s="1"/>
      <c r="F143" s="1"/>
      <c r="U143" s="16"/>
      <c r="V143" s="1"/>
    </row>
    <row r="144" spans="1:22" x14ac:dyDescent="0.25">
      <c r="A144" s="1"/>
      <c r="C144" s="1"/>
      <c r="D144" s="1"/>
      <c r="E144" s="1"/>
      <c r="F144" s="1"/>
      <c r="U144" s="16"/>
      <c r="V144" s="1"/>
    </row>
    <row r="145" spans="1:22" x14ac:dyDescent="0.25">
      <c r="A145" s="1"/>
      <c r="C145" s="1"/>
      <c r="D145" s="1"/>
      <c r="E145" s="1"/>
      <c r="F145" s="1"/>
      <c r="U145" s="16"/>
      <c r="V145" s="1"/>
    </row>
    <row r="146" spans="1:22" x14ac:dyDescent="0.25">
      <c r="A146" s="1"/>
      <c r="C146" s="1"/>
      <c r="D146" s="1"/>
      <c r="E146" s="1"/>
      <c r="F146" s="1"/>
      <c r="U146" s="16"/>
      <c r="V146" s="1"/>
    </row>
    <row r="147" spans="1:22" x14ac:dyDescent="0.25">
      <c r="A147" s="1"/>
      <c r="C147" s="1"/>
      <c r="D147" s="1"/>
      <c r="E147" s="1"/>
      <c r="F147" s="1"/>
      <c r="U147" s="16"/>
      <c r="V147" s="1"/>
    </row>
    <row r="148" spans="1:22" x14ac:dyDescent="0.25">
      <c r="A148" s="1"/>
      <c r="C148" s="1"/>
      <c r="D148" s="1"/>
      <c r="E148" s="1"/>
      <c r="F148" s="1"/>
      <c r="U148" s="16"/>
      <c r="V148" s="1"/>
    </row>
    <row r="149" spans="1:22" x14ac:dyDescent="0.25">
      <c r="A149" s="1"/>
      <c r="C149" s="1"/>
      <c r="D149" s="1"/>
      <c r="E149" s="1"/>
      <c r="F149" s="1"/>
      <c r="U149" s="16"/>
      <c r="V149" s="1"/>
    </row>
    <row r="150" spans="1:22" x14ac:dyDescent="0.25">
      <c r="A150" s="1"/>
      <c r="C150" s="1"/>
      <c r="D150" s="1"/>
      <c r="E150" s="1"/>
      <c r="F150" s="1"/>
      <c r="U150" s="16"/>
      <c r="V150" s="1"/>
    </row>
    <row r="151" spans="1:22" x14ac:dyDescent="0.25">
      <c r="A151" s="1"/>
      <c r="C151" s="1"/>
      <c r="D151" s="1"/>
      <c r="E151" s="1"/>
      <c r="F151" s="1"/>
      <c r="U151" s="16"/>
      <c r="V151" s="1"/>
    </row>
    <row r="152" spans="1:22" x14ac:dyDescent="0.25">
      <c r="A152" s="1"/>
      <c r="C152" s="1"/>
      <c r="D152" s="1"/>
      <c r="E152" s="1"/>
      <c r="F152" s="1"/>
      <c r="U152" s="16"/>
      <c r="V152" s="1"/>
    </row>
    <row r="153" spans="1:22" x14ac:dyDescent="0.25">
      <c r="A153" s="1"/>
      <c r="C153" s="1"/>
      <c r="D153" s="1"/>
      <c r="E153" s="1"/>
      <c r="F153" s="1"/>
      <c r="U153" s="16"/>
      <c r="V153" s="1"/>
    </row>
    <row r="154" spans="1:22" x14ac:dyDescent="0.25">
      <c r="A154" s="1"/>
      <c r="C154" s="1"/>
      <c r="D154" s="1"/>
      <c r="E154" s="1"/>
      <c r="F154" s="1"/>
      <c r="U154" s="16"/>
      <c r="V154" s="1"/>
    </row>
    <row r="155" spans="1:22" x14ac:dyDescent="0.25">
      <c r="A155" s="1"/>
      <c r="C155" s="1"/>
      <c r="D155" s="1"/>
      <c r="E155" s="1"/>
      <c r="F155" s="1"/>
      <c r="U155" s="16"/>
      <c r="V155" s="1"/>
    </row>
    <row r="156" spans="1:22" x14ac:dyDescent="0.25">
      <c r="A156" s="1"/>
      <c r="C156" s="1"/>
      <c r="D156" s="1"/>
      <c r="E156" s="1"/>
      <c r="F156" s="1"/>
      <c r="U156" s="16"/>
      <c r="V156" s="1"/>
    </row>
    <row r="157" spans="1:22" x14ac:dyDescent="0.25">
      <c r="A157" s="1"/>
      <c r="C157" s="1"/>
      <c r="D157" s="1"/>
      <c r="E157" s="1"/>
      <c r="F157" s="1"/>
      <c r="U157" s="16"/>
      <c r="V157" s="1"/>
    </row>
    <row r="158" spans="1:22" x14ac:dyDescent="0.25">
      <c r="A158" s="1"/>
      <c r="C158" s="1"/>
      <c r="D158" s="1"/>
      <c r="E158" s="1"/>
      <c r="F158" s="1"/>
      <c r="U158" s="16"/>
      <c r="V158" s="1"/>
    </row>
    <row r="159" spans="1:22" x14ac:dyDescent="0.25">
      <c r="A159" s="1"/>
      <c r="C159" s="1"/>
      <c r="D159" s="1"/>
      <c r="E159" s="1"/>
      <c r="F159" s="1"/>
      <c r="U159" s="16"/>
      <c r="V159" s="1"/>
    </row>
    <row r="160" spans="1:22" x14ac:dyDescent="0.25">
      <c r="A160" s="1"/>
      <c r="C160" s="1"/>
      <c r="D160" s="1"/>
      <c r="E160" s="1"/>
      <c r="F160" s="1"/>
      <c r="U160" s="16"/>
      <c r="V160" s="1"/>
    </row>
    <row r="161" spans="1:22" x14ac:dyDescent="0.25">
      <c r="A161" s="1"/>
      <c r="C161" s="1"/>
      <c r="D161" s="1"/>
      <c r="E161" s="1"/>
      <c r="F161" s="1"/>
      <c r="U161" s="16"/>
      <c r="V161" s="1"/>
    </row>
    <row r="162" spans="1:22" x14ac:dyDescent="0.25">
      <c r="A162" s="1"/>
      <c r="C162" s="1"/>
      <c r="D162" s="1"/>
      <c r="E162" s="1"/>
      <c r="F162" s="1"/>
      <c r="U162" s="16"/>
      <c r="V162" s="1"/>
    </row>
    <row r="163" spans="1:22" x14ac:dyDescent="0.25">
      <c r="A163" s="1"/>
      <c r="C163" s="1"/>
      <c r="D163" s="1"/>
      <c r="E163" s="1"/>
      <c r="F163" s="1"/>
      <c r="U163" s="16"/>
      <c r="V163" s="1"/>
    </row>
    <row r="164" spans="1:22" x14ac:dyDescent="0.25">
      <c r="A164" s="1"/>
      <c r="C164" s="1"/>
      <c r="D164" s="1"/>
      <c r="E164" s="1"/>
      <c r="F164" s="1"/>
      <c r="U164" s="16"/>
      <c r="V164" s="1"/>
    </row>
    <row r="165" spans="1:22" x14ac:dyDescent="0.25">
      <c r="A165" s="1"/>
      <c r="C165" s="1"/>
      <c r="D165" s="1"/>
      <c r="E165" s="1"/>
      <c r="F165" s="1"/>
      <c r="U165" s="16"/>
      <c r="V165" s="1"/>
    </row>
    <row r="166" spans="1:22" x14ac:dyDescent="0.25">
      <c r="A166" s="1"/>
      <c r="C166" s="1"/>
      <c r="D166" s="1"/>
      <c r="E166" s="1"/>
      <c r="F166" s="1"/>
      <c r="U166" s="16"/>
      <c r="V166" s="1"/>
    </row>
    <row r="167" spans="1:22" x14ac:dyDescent="0.25">
      <c r="A167" s="1"/>
      <c r="C167" s="1"/>
      <c r="D167" s="1"/>
      <c r="E167" s="1"/>
      <c r="F167" s="1"/>
      <c r="U167" s="16"/>
      <c r="V167" s="1"/>
    </row>
    <row r="168" spans="1:22" x14ac:dyDescent="0.25">
      <c r="A168" s="1"/>
      <c r="C168" s="1"/>
      <c r="D168" s="1"/>
      <c r="E168" s="1"/>
      <c r="F168" s="1"/>
      <c r="U168" s="16"/>
      <c r="V168" s="1"/>
    </row>
    <row r="169" spans="1:22" x14ac:dyDescent="0.25">
      <c r="A169" s="1"/>
      <c r="C169" s="1"/>
      <c r="D169" s="1"/>
      <c r="E169" s="1"/>
      <c r="F169" s="1"/>
      <c r="U169" s="16"/>
      <c r="V169" s="1"/>
    </row>
    <row r="170" spans="1:22" x14ac:dyDescent="0.25">
      <c r="A170" s="1"/>
      <c r="C170" s="1"/>
      <c r="D170" s="1"/>
      <c r="E170" s="1"/>
      <c r="F170" s="1"/>
      <c r="U170" s="16"/>
      <c r="V170" s="1"/>
    </row>
    <row r="171" spans="1:22" x14ac:dyDescent="0.25">
      <c r="A171" s="1"/>
      <c r="C171" s="1"/>
      <c r="D171" s="1"/>
      <c r="E171" s="1"/>
      <c r="F171" s="1"/>
      <c r="U171" s="16"/>
      <c r="V171" s="1"/>
    </row>
    <row r="172" spans="1:22" x14ac:dyDescent="0.25">
      <c r="A172" s="1"/>
      <c r="C172" s="1"/>
      <c r="D172" s="1"/>
      <c r="E172" s="1"/>
      <c r="F172" s="1"/>
      <c r="U172" s="16"/>
      <c r="V172" s="1"/>
    </row>
    <row r="173" spans="1:22" x14ac:dyDescent="0.25">
      <c r="A173" s="1"/>
      <c r="C173" s="1"/>
      <c r="D173" s="1"/>
      <c r="E173" s="1"/>
      <c r="F173" s="1"/>
      <c r="U173" s="16"/>
      <c r="V173" s="1"/>
    </row>
    <row r="174" spans="1:22" x14ac:dyDescent="0.25">
      <c r="A174" s="1"/>
      <c r="C174" s="1"/>
      <c r="D174" s="1"/>
      <c r="E174" s="1"/>
      <c r="F174" s="1"/>
      <c r="U174" s="16"/>
      <c r="V174" s="1"/>
    </row>
    <row r="175" spans="1:22" x14ac:dyDescent="0.25">
      <c r="A175" s="1"/>
      <c r="C175" s="1"/>
      <c r="D175" s="1"/>
      <c r="E175" s="1"/>
      <c r="F175" s="1"/>
      <c r="U175" s="16"/>
      <c r="V175" s="1"/>
    </row>
    <row r="176" spans="1:22" x14ac:dyDescent="0.25">
      <c r="A176" s="1"/>
      <c r="C176" s="1"/>
      <c r="D176" s="1"/>
      <c r="E176" s="1"/>
      <c r="F176" s="1"/>
      <c r="U176" s="16"/>
      <c r="V176" s="1"/>
    </row>
    <row r="177" spans="1:22" x14ac:dyDescent="0.25">
      <c r="A177" s="1"/>
      <c r="C177" s="1"/>
      <c r="D177" s="1"/>
      <c r="E177" s="1"/>
      <c r="F177" s="1"/>
      <c r="U177" s="16"/>
      <c r="V177" s="1"/>
    </row>
    <row r="178" spans="1:22" x14ac:dyDescent="0.25">
      <c r="A178" s="1"/>
      <c r="C178" s="1"/>
      <c r="D178" s="1"/>
      <c r="E178" s="1"/>
      <c r="F178" s="1"/>
      <c r="U178" s="16"/>
      <c r="V178" s="1"/>
    </row>
    <row r="179" spans="1:22" x14ac:dyDescent="0.25">
      <c r="A179" s="1"/>
      <c r="C179" s="1"/>
      <c r="D179" s="1"/>
      <c r="E179" s="1"/>
      <c r="F179" s="1"/>
      <c r="U179" s="16"/>
      <c r="V179" s="1"/>
    </row>
    <row r="180" spans="1:22" x14ac:dyDescent="0.25">
      <c r="A180" s="1"/>
      <c r="C180" s="1"/>
      <c r="D180" s="1"/>
      <c r="E180" s="1"/>
      <c r="F180" s="1"/>
      <c r="U180" s="16"/>
      <c r="V180" s="1"/>
    </row>
    <row r="181" spans="1:22" x14ac:dyDescent="0.25">
      <c r="A181" s="1"/>
      <c r="C181" s="1"/>
      <c r="D181" s="1"/>
      <c r="E181" s="1"/>
      <c r="F181" s="1"/>
      <c r="U181" s="16"/>
      <c r="V181" s="1"/>
    </row>
    <row r="182" spans="1:22" x14ac:dyDescent="0.25">
      <c r="A182" s="1"/>
      <c r="C182" s="1"/>
      <c r="D182" s="1"/>
      <c r="E182" s="1"/>
      <c r="F182" s="1"/>
      <c r="U182" s="16"/>
      <c r="V182" s="1"/>
    </row>
    <row r="183" spans="1:22" x14ac:dyDescent="0.25">
      <c r="A183" s="1"/>
      <c r="C183" s="1"/>
      <c r="D183" s="1"/>
      <c r="E183" s="1"/>
      <c r="F183" s="1"/>
      <c r="U183" s="16"/>
      <c r="V183" s="1"/>
    </row>
    <row r="184" spans="1:22" x14ac:dyDescent="0.25">
      <c r="A184" s="1"/>
      <c r="C184" s="1"/>
      <c r="D184" s="1"/>
      <c r="E184" s="1"/>
      <c r="F184" s="1"/>
      <c r="U184" s="16"/>
      <c r="V184" s="1"/>
    </row>
    <row r="185" spans="1:22" x14ac:dyDescent="0.25">
      <c r="A185" s="1"/>
      <c r="C185" s="1"/>
      <c r="D185" s="1"/>
      <c r="E185" s="1"/>
      <c r="F185" s="1"/>
      <c r="U185" s="16"/>
      <c r="V185" s="1"/>
    </row>
    <row r="186" spans="1:22" x14ac:dyDescent="0.25">
      <c r="A186" s="1"/>
      <c r="C186" s="1"/>
      <c r="D186" s="1"/>
      <c r="E186" s="1"/>
      <c r="F186" s="1"/>
      <c r="U186" s="16"/>
      <c r="V186" s="1"/>
    </row>
    <row r="187" spans="1:22" x14ac:dyDescent="0.25">
      <c r="A187" s="1"/>
      <c r="C187" s="1"/>
      <c r="D187" s="1"/>
      <c r="E187" s="1"/>
      <c r="F187" s="1"/>
      <c r="U187" s="16"/>
      <c r="V187" s="1"/>
    </row>
    <row r="188" spans="1:22" x14ac:dyDescent="0.25">
      <c r="A188" s="1"/>
      <c r="C188" s="1"/>
      <c r="D188" s="1"/>
      <c r="E188" s="1"/>
      <c r="F188" s="1"/>
      <c r="U188" s="16"/>
      <c r="V188" s="1"/>
    </row>
    <row r="189" spans="1:22" x14ac:dyDescent="0.25">
      <c r="A189" s="1"/>
      <c r="C189" s="1"/>
      <c r="D189" s="1"/>
      <c r="E189" s="1"/>
      <c r="F189" s="1"/>
      <c r="U189" s="16"/>
      <c r="V189" s="1"/>
    </row>
    <row r="190" spans="1:22" x14ac:dyDescent="0.25">
      <c r="A190" s="1"/>
      <c r="C190" s="1"/>
      <c r="D190" s="1"/>
      <c r="E190" s="1"/>
      <c r="F190" s="1"/>
      <c r="U190" s="16"/>
      <c r="V190" s="1"/>
    </row>
    <row r="191" spans="1:22" x14ac:dyDescent="0.25">
      <c r="A191" s="1"/>
      <c r="C191" s="1"/>
      <c r="D191" s="1"/>
      <c r="E191" s="1"/>
      <c r="F191" s="1"/>
      <c r="U191" s="16"/>
      <c r="V191" s="1"/>
    </row>
    <row r="192" spans="1:22" x14ac:dyDescent="0.25">
      <c r="A192" s="1"/>
      <c r="C192" s="1"/>
      <c r="D192" s="1"/>
      <c r="E192" s="1"/>
      <c r="F192" s="1"/>
      <c r="U192" s="16"/>
      <c r="V192" s="1"/>
    </row>
    <row r="193" spans="1:22" x14ac:dyDescent="0.25">
      <c r="A193" s="1"/>
      <c r="C193" s="1"/>
      <c r="D193" s="1"/>
      <c r="E193" s="1"/>
      <c r="F193" s="1"/>
      <c r="U193" s="16"/>
      <c r="V193" s="1"/>
    </row>
    <row r="194" spans="1:22" x14ac:dyDescent="0.25">
      <c r="A194" s="1"/>
      <c r="C194" s="1"/>
      <c r="D194" s="1"/>
      <c r="E194" s="1"/>
      <c r="F194" s="1"/>
      <c r="U194" s="16"/>
      <c r="V194" s="1"/>
    </row>
    <row r="195" spans="1:22" x14ac:dyDescent="0.25">
      <c r="A195" s="1"/>
      <c r="C195" s="1"/>
      <c r="D195" s="1"/>
      <c r="E195" s="1"/>
      <c r="F195" s="1"/>
      <c r="U195" s="16"/>
      <c r="V195" s="1"/>
    </row>
    <row r="196" spans="1:22" x14ac:dyDescent="0.25">
      <c r="A196" s="1"/>
      <c r="C196" s="1"/>
      <c r="D196" s="1"/>
      <c r="E196" s="1"/>
      <c r="F196" s="1"/>
      <c r="U196" s="16"/>
      <c r="V196" s="1"/>
    </row>
    <row r="197" spans="1:22" x14ac:dyDescent="0.25">
      <c r="A197" s="1"/>
      <c r="C197" s="1"/>
      <c r="D197" s="1"/>
      <c r="E197" s="1"/>
      <c r="F197" s="1"/>
      <c r="U197" s="16"/>
      <c r="V197" s="1"/>
    </row>
    <row r="198" spans="1:22" x14ac:dyDescent="0.25">
      <c r="A198" s="1"/>
      <c r="C198" s="1"/>
      <c r="D198" s="1"/>
      <c r="E198" s="1"/>
      <c r="F198" s="1"/>
      <c r="U198" s="16"/>
      <c r="V198" s="1"/>
    </row>
    <row r="199" spans="1:22" x14ac:dyDescent="0.25">
      <c r="A199" s="1"/>
      <c r="C199" s="1"/>
      <c r="D199" s="1"/>
      <c r="E199" s="1"/>
      <c r="F199" s="1"/>
      <c r="U199" s="16"/>
      <c r="V199" s="1"/>
    </row>
    <row r="200" spans="1:22" x14ac:dyDescent="0.25">
      <c r="A200" s="1"/>
      <c r="C200" s="1"/>
      <c r="D200" s="1"/>
      <c r="E200" s="1"/>
      <c r="F200" s="1"/>
      <c r="U200" s="16"/>
      <c r="V200" s="1"/>
    </row>
    <row r="201" spans="1:22" x14ac:dyDescent="0.25">
      <c r="A201" s="1"/>
      <c r="C201" s="1"/>
      <c r="D201" s="1"/>
      <c r="E201" s="1"/>
      <c r="F201" s="1"/>
      <c r="U201" s="16"/>
      <c r="V201" s="1"/>
    </row>
    <row r="202" spans="1:22" x14ac:dyDescent="0.25">
      <c r="A202" s="1"/>
      <c r="C202" s="1"/>
      <c r="D202" s="1"/>
      <c r="E202" s="1"/>
      <c r="F202" s="1"/>
      <c r="U202" s="16"/>
      <c r="V202" s="1"/>
    </row>
    <row r="203" spans="1:22" x14ac:dyDescent="0.25">
      <c r="A203" s="1"/>
      <c r="C203" s="1"/>
      <c r="D203" s="1"/>
      <c r="E203" s="1"/>
      <c r="F203" s="1"/>
      <c r="U203" s="16"/>
      <c r="V203" s="1"/>
    </row>
    <row r="204" spans="1:22" x14ac:dyDescent="0.25">
      <c r="A204" s="1"/>
      <c r="C204" s="1"/>
      <c r="D204" s="1"/>
      <c r="E204" s="1"/>
      <c r="F204" s="1"/>
      <c r="U204" s="16"/>
      <c r="V204" s="1"/>
    </row>
    <row r="205" spans="1:22" x14ac:dyDescent="0.25">
      <c r="A205" s="1"/>
      <c r="C205" s="1"/>
      <c r="D205" s="1"/>
      <c r="E205" s="1"/>
      <c r="F205" s="1"/>
      <c r="U205" s="16"/>
      <c r="V205" s="1"/>
    </row>
    <row r="206" spans="1:22" x14ac:dyDescent="0.25">
      <c r="A206" s="1"/>
      <c r="C206" s="1"/>
      <c r="D206" s="1"/>
      <c r="E206" s="1"/>
      <c r="F206" s="1"/>
      <c r="U206" s="16"/>
      <c r="V206" s="1"/>
    </row>
    <row r="207" spans="1:22" x14ac:dyDescent="0.25">
      <c r="A207" s="1"/>
      <c r="C207" s="1"/>
      <c r="D207" s="1"/>
      <c r="E207" s="1"/>
      <c r="F207" s="1"/>
      <c r="U207" s="16"/>
      <c r="V207" s="1"/>
    </row>
    <row r="208" spans="1:22" x14ac:dyDescent="0.25">
      <c r="A208" s="1"/>
      <c r="C208" s="1"/>
      <c r="D208" s="1"/>
      <c r="E208" s="1"/>
      <c r="F208" s="1"/>
      <c r="U208" s="16"/>
      <c r="V208" s="1"/>
    </row>
    <row r="209" spans="1:22" x14ac:dyDescent="0.25">
      <c r="A209" s="1"/>
      <c r="C209" s="1"/>
      <c r="D209" s="1"/>
      <c r="E209" s="1"/>
      <c r="F209" s="1"/>
      <c r="U209" s="16"/>
      <c r="V209" s="1"/>
    </row>
    <row r="210" spans="1:22" x14ac:dyDescent="0.25">
      <c r="A210" s="1"/>
      <c r="C210" s="1"/>
      <c r="D210" s="1"/>
      <c r="E210" s="1"/>
      <c r="F210" s="1"/>
      <c r="U210" s="16"/>
      <c r="V210" s="1"/>
    </row>
    <row r="211" spans="1:22" x14ac:dyDescent="0.25">
      <c r="A211" s="1"/>
      <c r="C211" s="1"/>
      <c r="D211" s="1"/>
      <c r="E211" s="1"/>
      <c r="F211" s="1"/>
      <c r="U211" s="16"/>
      <c r="V211" s="1"/>
    </row>
    <row r="212" spans="1:22" x14ac:dyDescent="0.25">
      <c r="A212" s="1"/>
      <c r="C212" s="1"/>
      <c r="D212" s="1"/>
      <c r="E212" s="1"/>
      <c r="F212" s="1"/>
      <c r="U212" s="16"/>
      <c r="V212" s="1"/>
    </row>
    <row r="213" spans="1:22" x14ac:dyDescent="0.25">
      <c r="A213" s="1"/>
      <c r="C213" s="1"/>
      <c r="D213" s="1"/>
      <c r="E213" s="1"/>
      <c r="F213" s="1"/>
      <c r="U213" s="16"/>
      <c r="V213" s="1"/>
    </row>
    <row r="214" spans="1:22" x14ac:dyDescent="0.25">
      <c r="A214" s="1"/>
      <c r="C214" s="1"/>
      <c r="D214" s="1"/>
      <c r="E214" s="1"/>
      <c r="F214" s="1"/>
      <c r="U214" s="16"/>
      <c r="V214" s="1"/>
    </row>
    <row r="215" spans="1:22" x14ac:dyDescent="0.25">
      <c r="A215" s="1"/>
      <c r="C215" s="1"/>
      <c r="D215" s="1"/>
      <c r="E215" s="1"/>
      <c r="F215" s="1"/>
      <c r="U215" s="16"/>
      <c r="V215" s="1"/>
    </row>
    <row r="216" spans="1:22" x14ac:dyDescent="0.25">
      <c r="A216" s="1"/>
      <c r="C216" s="1"/>
      <c r="D216" s="1"/>
      <c r="E216" s="1"/>
      <c r="F216" s="1"/>
      <c r="U216" s="16"/>
      <c r="V216" s="1"/>
    </row>
    <row r="217" spans="1:22" x14ac:dyDescent="0.25">
      <c r="A217" s="1"/>
      <c r="C217" s="1"/>
      <c r="D217" s="1"/>
      <c r="E217" s="1"/>
      <c r="F217" s="1"/>
      <c r="U217" s="16"/>
      <c r="V217" s="1"/>
    </row>
    <row r="218" spans="1:22" x14ac:dyDescent="0.25">
      <c r="A218" s="1"/>
      <c r="C218" s="1"/>
      <c r="D218" s="1"/>
      <c r="E218" s="1"/>
      <c r="F218" s="1"/>
      <c r="U218" s="16"/>
      <c r="V218" s="1"/>
    </row>
    <row r="219" spans="1:22" x14ac:dyDescent="0.25">
      <c r="A219" s="1"/>
      <c r="C219" s="1"/>
      <c r="D219" s="1"/>
      <c r="E219" s="1"/>
      <c r="F219" s="1"/>
      <c r="U219" s="16"/>
      <c r="V219" s="1"/>
    </row>
    <row r="220" spans="1:22" x14ac:dyDescent="0.25">
      <c r="A220" s="1"/>
      <c r="C220" s="1"/>
      <c r="D220" s="1"/>
      <c r="E220" s="1"/>
      <c r="F220" s="1"/>
      <c r="U220" s="16"/>
      <c r="V220" s="1"/>
    </row>
    <row r="221" spans="1:22" x14ac:dyDescent="0.25">
      <c r="A221" s="1"/>
      <c r="C221" s="1"/>
      <c r="D221" s="1"/>
      <c r="E221" s="1"/>
      <c r="F221" s="1"/>
      <c r="U221" s="16"/>
      <c r="V221" s="1"/>
    </row>
    <row r="222" spans="1:22" x14ac:dyDescent="0.25">
      <c r="A222" s="1"/>
      <c r="C222" s="1"/>
      <c r="D222" s="1"/>
      <c r="E222" s="1"/>
      <c r="F222" s="1"/>
      <c r="U222" s="16"/>
      <c r="V222" s="1"/>
    </row>
    <row r="223" spans="1:22" x14ac:dyDescent="0.25">
      <c r="A223" s="1"/>
      <c r="C223" s="1"/>
      <c r="D223" s="1"/>
      <c r="E223" s="1"/>
      <c r="F223" s="1"/>
      <c r="U223" s="16"/>
      <c r="V223" s="1"/>
    </row>
    <row r="224" spans="1:22" x14ac:dyDescent="0.25">
      <c r="A224" s="1"/>
      <c r="C224" s="1"/>
      <c r="D224" s="1"/>
      <c r="E224" s="1"/>
      <c r="F224" s="1"/>
      <c r="U224" s="16"/>
      <c r="V224" s="1"/>
    </row>
    <row r="225" spans="1:22" x14ac:dyDescent="0.25">
      <c r="A225" s="1"/>
      <c r="C225" s="1"/>
      <c r="D225" s="1"/>
      <c r="E225" s="1"/>
      <c r="F225" s="1"/>
      <c r="U225" s="16"/>
      <c r="V225" s="1"/>
    </row>
    <row r="226" spans="1:22" x14ac:dyDescent="0.25">
      <c r="A226" s="1"/>
      <c r="C226" s="1"/>
      <c r="D226" s="1"/>
      <c r="E226" s="1"/>
      <c r="F226" s="1"/>
      <c r="U226" s="16"/>
      <c r="V226" s="1"/>
    </row>
    <row r="227" spans="1:22" x14ac:dyDescent="0.25">
      <c r="A227" s="1"/>
      <c r="C227" s="1"/>
      <c r="D227" s="1"/>
      <c r="E227" s="1"/>
      <c r="F227" s="1"/>
      <c r="U227" s="16"/>
      <c r="V227" s="1"/>
    </row>
    <row r="228" spans="1:22" x14ac:dyDescent="0.25">
      <c r="A228" s="1"/>
      <c r="C228" s="1"/>
      <c r="D228" s="1"/>
      <c r="E228" s="1"/>
      <c r="F228" s="1"/>
      <c r="U228" s="16"/>
      <c r="V228" s="1"/>
    </row>
    <row r="229" spans="1:22" x14ac:dyDescent="0.25">
      <c r="A229" s="1"/>
      <c r="C229" s="1"/>
      <c r="D229" s="1"/>
      <c r="E229" s="1"/>
      <c r="F229" s="1"/>
      <c r="U229" s="16"/>
      <c r="V229" s="1"/>
    </row>
    <row r="230" spans="1:22" x14ac:dyDescent="0.25">
      <c r="A230" s="1"/>
      <c r="C230" s="1"/>
      <c r="D230" s="1"/>
      <c r="E230" s="1"/>
      <c r="F230" s="1"/>
      <c r="U230" s="16"/>
      <c r="V230" s="1"/>
    </row>
    <row r="231" spans="1:22" x14ac:dyDescent="0.25">
      <c r="A231" s="1"/>
      <c r="C231" s="1"/>
      <c r="D231" s="1"/>
      <c r="E231" s="1"/>
      <c r="F231" s="1"/>
      <c r="U231" s="16"/>
      <c r="V231" s="1"/>
    </row>
    <row r="232" spans="1:22" x14ac:dyDescent="0.25">
      <c r="A232" s="1"/>
      <c r="C232" s="1"/>
      <c r="D232" s="1"/>
      <c r="E232" s="1"/>
      <c r="F232" s="1"/>
      <c r="U232" s="16"/>
      <c r="V232" s="1"/>
    </row>
    <row r="233" spans="1:22" x14ac:dyDescent="0.25">
      <c r="A233" s="1"/>
      <c r="C233" s="1"/>
      <c r="D233" s="1"/>
      <c r="E233" s="1"/>
      <c r="F233" s="1"/>
      <c r="U233" s="16"/>
      <c r="V233" s="1"/>
    </row>
    <row r="234" spans="1:22" x14ac:dyDescent="0.25">
      <c r="A234" s="1"/>
      <c r="C234" s="1"/>
      <c r="D234" s="1"/>
      <c r="E234" s="1"/>
      <c r="F234" s="1"/>
      <c r="U234" s="16"/>
      <c r="V234" s="1"/>
    </row>
    <row r="235" spans="1:22" x14ac:dyDescent="0.25">
      <c r="A235" s="1"/>
      <c r="C235" s="1"/>
      <c r="D235" s="1"/>
      <c r="E235" s="1"/>
      <c r="F235" s="1"/>
      <c r="U235" s="16"/>
      <c r="V235" s="1"/>
    </row>
    <row r="236" spans="1:22" x14ac:dyDescent="0.25">
      <c r="A236" s="1"/>
      <c r="C236" s="1"/>
      <c r="D236" s="1"/>
      <c r="E236" s="1"/>
      <c r="F236" s="1"/>
      <c r="U236" s="16"/>
      <c r="V236" s="1"/>
    </row>
    <row r="237" spans="1:22" x14ac:dyDescent="0.25">
      <c r="A237" s="1"/>
      <c r="C237" s="1"/>
      <c r="D237" s="1"/>
      <c r="E237" s="1"/>
      <c r="F237" s="1"/>
      <c r="U237" s="16"/>
      <c r="V237" s="1"/>
    </row>
    <row r="238" spans="1:22" x14ac:dyDescent="0.25">
      <c r="A238" s="1"/>
      <c r="C238" s="1"/>
      <c r="D238" s="1"/>
      <c r="E238" s="1"/>
      <c r="F238" s="1"/>
      <c r="U238" s="16"/>
      <c r="V238" s="1"/>
    </row>
    <row r="239" spans="1:22" x14ac:dyDescent="0.25">
      <c r="A239" s="1"/>
      <c r="C239" s="1"/>
      <c r="D239" s="1"/>
      <c r="E239" s="1"/>
      <c r="F239" s="1"/>
      <c r="U239" s="16"/>
      <c r="V239" s="1"/>
    </row>
    <row r="240" spans="1:22" x14ac:dyDescent="0.25">
      <c r="A240" s="1"/>
      <c r="C240" s="1"/>
      <c r="D240" s="1"/>
      <c r="E240" s="1"/>
      <c r="F240" s="1"/>
      <c r="U240" s="16"/>
      <c r="V240" s="1"/>
    </row>
    <row r="241" spans="1:22" x14ac:dyDescent="0.25">
      <c r="A241" s="1"/>
      <c r="C241" s="1"/>
      <c r="D241" s="1"/>
      <c r="E241" s="1"/>
      <c r="F241" s="1"/>
      <c r="U241" s="16"/>
      <c r="V241" s="1"/>
    </row>
    <row r="242" spans="1:22" x14ac:dyDescent="0.25">
      <c r="A242" s="1"/>
      <c r="C242" s="1"/>
      <c r="D242" s="1"/>
      <c r="E242" s="1"/>
      <c r="F242" s="1"/>
      <c r="U242" s="16"/>
      <c r="V242" s="1"/>
    </row>
    <row r="243" spans="1:22" x14ac:dyDescent="0.25">
      <c r="A243" s="1"/>
      <c r="C243" s="1"/>
      <c r="D243" s="1"/>
      <c r="E243" s="1"/>
      <c r="F243" s="1"/>
      <c r="U243" s="16"/>
      <c r="V243" s="1"/>
    </row>
    <row r="244" spans="1:22" x14ac:dyDescent="0.25">
      <c r="A244" s="1"/>
      <c r="C244" s="1"/>
      <c r="D244" s="1"/>
      <c r="E244" s="1"/>
      <c r="F244" s="1"/>
      <c r="U244" s="16"/>
      <c r="V244" s="1"/>
    </row>
    <row r="245" spans="1:22" x14ac:dyDescent="0.25">
      <c r="A245" s="1"/>
      <c r="C245" s="1"/>
      <c r="D245" s="1"/>
      <c r="E245" s="1"/>
      <c r="F245" s="1"/>
      <c r="U245" s="16"/>
      <c r="V245" s="1"/>
    </row>
    <row r="246" spans="1:22" x14ac:dyDescent="0.25">
      <c r="A246" s="1"/>
      <c r="C246" s="1"/>
      <c r="D246" s="1"/>
      <c r="E246" s="1"/>
      <c r="F246" s="1"/>
      <c r="U246" s="16"/>
      <c r="V246" s="1"/>
    </row>
    <row r="247" spans="1:22" x14ac:dyDescent="0.25">
      <c r="A247" s="1"/>
      <c r="C247" s="1"/>
      <c r="D247" s="1"/>
      <c r="E247" s="1"/>
      <c r="F247" s="1"/>
      <c r="U247" s="16"/>
      <c r="V247" s="1"/>
    </row>
    <row r="248" spans="1:22" x14ac:dyDescent="0.25">
      <c r="A248" s="1"/>
      <c r="C248" s="1"/>
      <c r="D248" s="1"/>
      <c r="E248" s="1"/>
      <c r="F248" s="1"/>
      <c r="U248" s="16"/>
      <c r="V248" s="1"/>
    </row>
    <row r="249" spans="1:22" x14ac:dyDescent="0.25">
      <c r="A249" s="1"/>
      <c r="C249" s="1"/>
      <c r="D249" s="1"/>
      <c r="E249" s="1"/>
      <c r="F249" s="1"/>
      <c r="U249" s="16"/>
      <c r="V249" s="1"/>
    </row>
    <row r="250" spans="1:22" x14ac:dyDescent="0.25">
      <c r="A250" s="1"/>
      <c r="C250" s="1"/>
      <c r="D250" s="1"/>
      <c r="E250" s="1"/>
      <c r="F250" s="1"/>
      <c r="U250" s="16"/>
      <c r="V250" s="1"/>
    </row>
    <row r="251" spans="1:22" x14ac:dyDescent="0.25">
      <c r="A251" s="1"/>
      <c r="C251" s="1"/>
      <c r="D251" s="1"/>
      <c r="E251" s="1"/>
      <c r="F251" s="1"/>
      <c r="U251" s="16"/>
      <c r="V251" s="1"/>
    </row>
    <row r="252" spans="1:22" x14ac:dyDescent="0.25">
      <c r="A252" s="1"/>
      <c r="C252" s="1"/>
      <c r="D252" s="1"/>
      <c r="E252" s="1"/>
      <c r="F252" s="1"/>
      <c r="U252" s="16"/>
      <c r="V252" s="1"/>
    </row>
    <row r="253" spans="1:22" x14ac:dyDescent="0.25">
      <c r="A253" s="1"/>
      <c r="C253" s="1"/>
      <c r="D253" s="1"/>
      <c r="E253" s="1"/>
      <c r="F253" s="1"/>
      <c r="U253" s="16"/>
      <c r="V253" s="1"/>
    </row>
    <row r="254" spans="1:22" x14ac:dyDescent="0.25">
      <c r="A254" s="1"/>
      <c r="C254" s="1"/>
      <c r="D254" s="1"/>
      <c r="E254" s="1"/>
      <c r="F254" s="1"/>
      <c r="U254" s="16"/>
      <c r="V254" s="1"/>
    </row>
    <row r="255" spans="1:22" x14ac:dyDescent="0.25">
      <c r="A255" s="1"/>
      <c r="C255" s="1"/>
      <c r="D255" s="1"/>
      <c r="E255" s="1"/>
      <c r="F255" s="1"/>
      <c r="U255" s="16"/>
      <c r="V255" s="1"/>
    </row>
    <row r="256" spans="1:22" x14ac:dyDescent="0.25">
      <c r="A256" s="1"/>
      <c r="C256" s="1"/>
      <c r="D256" s="1"/>
      <c r="E256" s="1"/>
      <c r="F256" s="1"/>
      <c r="U256" s="16"/>
      <c r="V256" s="1"/>
    </row>
    <row r="257" spans="1:22" x14ac:dyDescent="0.25">
      <c r="A257" s="1"/>
      <c r="C257" s="1"/>
      <c r="D257" s="1"/>
      <c r="E257" s="1"/>
      <c r="F257" s="1"/>
      <c r="U257" s="16"/>
      <c r="V257" s="1"/>
    </row>
    <row r="258" spans="1:22" x14ac:dyDescent="0.25">
      <c r="A258" s="1"/>
      <c r="C258" s="1"/>
      <c r="D258" s="1"/>
      <c r="E258" s="1"/>
      <c r="F258" s="1"/>
      <c r="U258" s="16"/>
      <c r="V258" s="1"/>
    </row>
    <row r="259" spans="1:22" x14ac:dyDescent="0.25">
      <c r="A259" s="1"/>
      <c r="C259" s="1"/>
      <c r="D259" s="1"/>
      <c r="E259" s="1"/>
      <c r="F259" s="1"/>
      <c r="U259" s="16"/>
      <c r="V259" s="1"/>
    </row>
    <row r="260" spans="1:22" x14ac:dyDescent="0.25">
      <c r="A260" s="1"/>
      <c r="C260" s="1"/>
      <c r="D260" s="1"/>
      <c r="E260" s="1"/>
      <c r="F260" s="1"/>
      <c r="U260" s="16"/>
      <c r="V260" s="1"/>
    </row>
    <row r="261" spans="1:22" x14ac:dyDescent="0.25">
      <c r="A261" s="1"/>
      <c r="C261" s="1"/>
      <c r="D261" s="1"/>
      <c r="E261" s="1"/>
      <c r="F261" s="1"/>
      <c r="U261" s="16"/>
      <c r="V261" s="1"/>
    </row>
    <row r="262" spans="1:22" x14ac:dyDescent="0.25">
      <c r="A262" s="1"/>
      <c r="C262" s="1"/>
      <c r="D262" s="1"/>
      <c r="E262" s="1"/>
      <c r="F262" s="1"/>
      <c r="U262" s="16"/>
      <c r="V262" s="1"/>
    </row>
    <row r="263" spans="1:22" x14ac:dyDescent="0.25">
      <c r="A263" s="1"/>
      <c r="C263" s="1"/>
      <c r="D263" s="1"/>
      <c r="E263" s="1"/>
      <c r="F263" s="1"/>
      <c r="U263" s="16"/>
      <c r="V263" s="1"/>
    </row>
    <row r="264" spans="1:22" x14ac:dyDescent="0.25">
      <c r="A264" s="1"/>
      <c r="C264" s="1"/>
      <c r="D264" s="1"/>
      <c r="E264" s="1"/>
      <c r="F264" s="1"/>
      <c r="U264" s="16"/>
      <c r="V264" s="1"/>
    </row>
    <row r="265" spans="1:22" x14ac:dyDescent="0.25">
      <c r="A265" s="1"/>
      <c r="C265" s="1"/>
      <c r="D265" s="1"/>
      <c r="E265" s="1"/>
      <c r="F265" s="1"/>
      <c r="U265" s="16"/>
      <c r="V265" s="1"/>
    </row>
    <row r="266" spans="1:22" x14ac:dyDescent="0.25">
      <c r="A266" s="1"/>
      <c r="C266" s="1"/>
      <c r="D266" s="1"/>
      <c r="E266" s="1"/>
      <c r="F266" s="1"/>
      <c r="U266" s="16"/>
      <c r="V266" s="1"/>
    </row>
    <row r="267" spans="1:22" x14ac:dyDescent="0.25">
      <c r="A267" s="1"/>
      <c r="C267" s="1"/>
      <c r="D267" s="1"/>
      <c r="E267" s="1"/>
      <c r="F267" s="1"/>
      <c r="U267" s="16"/>
      <c r="V267" s="1"/>
    </row>
    <row r="268" spans="1:22" x14ac:dyDescent="0.25">
      <c r="A268" s="1"/>
      <c r="C268" s="1"/>
      <c r="D268" s="1"/>
      <c r="E268" s="1"/>
      <c r="F268" s="1"/>
      <c r="U268" s="16"/>
      <c r="V268" s="1"/>
    </row>
    <row r="269" spans="1:22" x14ac:dyDescent="0.25">
      <c r="A269" s="1"/>
      <c r="C269" s="1"/>
      <c r="D269" s="1"/>
      <c r="E269" s="1"/>
      <c r="F269" s="1"/>
      <c r="U269" s="16"/>
      <c r="V269" s="1"/>
    </row>
    <row r="270" spans="1:22" x14ac:dyDescent="0.25">
      <c r="A270" s="1"/>
      <c r="C270" s="1"/>
      <c r="D270" s="1"/>
      <c r="E270" s="1"/>
      <c r="F270" s="1"/>
      <c r="U270" s="16"/>
      <c r="V270" s="1"/>
    </row>
    <row r="271" spans="1:22" x14ac:dyDescent="0.25">
      <c r="A271" s="1"/>
      <c r="C271" s="1"/>
      <c r="D271" s="1"/>
      <c r="E271" s="1"/>
      <c r="F271" s="1"/>
      <c r="U271" s="16"/>
      <c r="V271" s="1"/>
    </row>
    <row r="272" spans="1:22" x14ac:dyDescent="0.25">
      <c r="A272" s="1"/>
      <c r="C272" s="1"/>
      <c r="D272" s="1"/>
      <c r="E272" s="1"/>
      <c r="F272" s="1"/>
      <c r="U272" s="16"/>
      <c r="V272" s="1"/>
    </row>
    <row r="273" spans="1:22" x14ac:dyDescent="0.25">
      <c r="A273" s="1"/>
      <c r="C273" s="1"/>
      <c r="D273" s="1"/>
      <c r="E273" s="1"/>
      <c r="F273" s="1"/>
      <c r="U273" s="16"/>
      <c r="V273" s="1"/>
    </row>
    <row r="274" spans="1:22" x14ac:dyDescent="0.25">
      <c r="A274" s="1"/>
      <c r="C274" s="1"/>
      <c r="D274" s="1"/>
      <c r="E274" s="1"/>
      <c r="F274" s="1"/>
      <c r="U274" s="16"/>
      <c r="V274" s="1"/>
    </row>
    <row r="275" spans="1:22" x14ac:dyDescent="0.25">
      <c r="A275" s="1"/>
      <c r="C275" s="1"/>
      <c r="D275" s="1"/>
      <c r="E275" s="1"/>
      <c r="F275" s="1"/>
      <c r="U275" s="16"/>
      <c r="V275" s="1"/>
    </row>
    <row r="276" spans="1:22" x14ac:dyDescent="0.25">
      <c r="A276" s="1"/>
      <c r="C276" s="1"/>
      <c r="D276" s="1"/>
      <c r="E276" s="1"/>
      <c r="F276" s="1"/>
      <c r="U276" s="16"/>
      <c r="V276" s="1"/>
    </row>
    <row r="277" spans="1:22" x14ac:dyDescent="0.25">
      <c r="A277" s="1"/>
      <c r="C277" s="1"/>
      <c r="D277" s="1"/>
      <c r="E277" s="1"/>
      <c r="F277" s="1"/>
      <c r="U277" s="16"/>
      <c r="V277" s="1"/>
    </row>
    <row r="278" spans="1:22" x14ac:dyDescent="0.25">
      <c r="A278" s="1"/>
      <c r="C278" s="1"/>
      <c r="D278" s="1"/>
      <c r="E278" s="1"/>
      <c r="F278" s="1"/>
      <c r="U278" s="16"/>
      <c r="V278" s="1"/>
    </row>
    <row r="279" spans="1:22" x14ac:dyDescent="0.25">
      <c r="A279" s="1"/>
      <c r="C279" s="1"/>
      <c r="D279" s="1"/>
      <c r="E279" s="1"/>
      <c r="F279" s="1"/>
      <c r="U279" s="16"/>
      <c r="V279" s="1"/>
    </row>
    <row r="280" spans="1:22" x14ac:dyDescent="0.25">
      <c r="A280" s="1"/>
      <c r="C280" s="1"/>
      <c r="D280" s="1"/>
      <c r="E280" s="1"/>
      <c r="F280" s="1"/>
      <c r="U280" s="16"/>
      <c r="V280" s="1"/>
    </row>
    <row r="281" spans="1:22" x14ac:dyDescent="0.25">
      <c r="A281" s="1"/>
      <c r="C281" s="1"/>
      <c r="D281" s="1"/>
      <c r="E281" s="1"/>
      <c r="F281" s="1"/>
      <c r="U281" s="16"/>
      <c r="V281" s="1"/>
    </row>
    <row r="282" spans="1:22" x14ac:dyDescent="0.25">
      <c r="A282" s="1"/>
      <c r="C282" s="1"/>
      <c r="D282" s="1"/>
      <c r="E282" s="1"/>
      <c r="F282" s="1"/>
      <c r="U282" s="16"/>
      <c r="V282" s="1"/>
    </row>
    <row r="283" spans="1:22" x14ac:dyDescent="0.25">
      <c r="A283" s="1"/>
      <c r="C283" s="1"/>
      <c r="D283" s="1"/>
      <c r="E283" s="1"/>
      <c r="F283" s="1"/>
      <c r="U283" s="16"/>
      <c r="V283" s="1"/>
    </row>
    <row r="284" spans="1:22" x14ac:dyDescent="0.25">
      <c r="A284" s="1"/>
      <c r="C284" s="1"/>
      <c r="D284" s="1"/>
      <c r="E284" s="1"/>
      <c r="F284" s="1"/>
      <c r="U284" s="16"/>
      <c r="V284" s="1"/>
    </row>
    <row r="285" spans="1:22" x14ac:dyDescent="0.25">
      <c r="A285" s="1"/>
      <c r="C285" s="1"/>
      <c r="D285" s="1"/>
      <c r="E285" s="1"/>
      <c r="F285" s="1"/>
      <c r="U285" s="16"/>
      <c r="V285" s="1"/>
    </row>
    <row r="286" spans="1:22" x14ac:dyDescent="0.25">
      <c r="A286" s="1"/>
      <c r="C286" s="1"/>
      <c r="D286" s="1"/>
      <c r="E286" s="1"/>
      <c r="F286" s="1"/>
      <c r="U286" s="16"/>
      <c r="V286" s="1"/>
    </row>
    <row r="287" spans="1:22" x14ac:dyDescent="0.25">
      <c r="A287" s="1"/>
      <c r="C287" s="1"/>
      <c r="D287" s="1"/>
      <c r="E287" s="1"/>
      <c r="F287" s="1"/>
      <c r="U287" s="16"/>
      <c r="V287" s="1"/>
    </row>
    <row r="288" spans="1:22" x14ac:dyDescent="0.25">
      <c r="A288" s="1"/>
      <c r="C288" s="1"/>
      <c r="D288" s="1"/>
      <c r="E288" s="1"/>
      <c r="F288" s="1"/>
      <c r="U288" s="16"/>
      <c r="V288" s="1"/>
    </row>
    <row r="289" spans="1:22" x14ac:dyDescent="0.25">
      <c r="A289" s="1"/>
      <c r="C289" s="1"/>
      <c r="D289" s="1"/>
      <c r="E289" s="1"/>
      <c r="F289" s="1"/>
      <c r="U289" s="16"/>
      <c r="V289" s="1"/>
    </row>
    <row r="290" spans="1:22" x14ac:dyDescent="0.25">
      <c r="A290" s="1"/>
      <c r="C290" s="1"/>
      <c r="D290" s="1"/>
      <c r="E290" s="1"/>
      <c r="F290" s="1"/>
      <c r="U290" s="16"/>
      <c r="V290" s="1"/>
    </row>
    <row r="291" spans="1:22" x14ac:dyDescent="0.25">
      <c r="A291" s="1"/>
      <c r="C291" s="1"/>
      <c r="D291" s="1"/>
      <c r="E291" s="1"/>
      <c r="F291" s="1"/>
      <c r="U291" s="16"/>
      <c r="V291" s="1"/>
    </row>
    <row r="292" spans="1:22" x14ac:dyDescent="0.25">
      <c r="A292" s="1"/>
      <c r="C292" s="1"/>
      <c r="D292" s="1"/>
      <c r="E292" s="1"/>
      <c r="F292" s="1"/>
      <c r="U292" s="16"/>
      <c r="V292" s="1"/>
    </row>
    <row r="293" spans="1:22" x14ac:dyDescent="0.25">
      <c r="A293" s="1"/>
      <c r="C293" s="1"/>
      <c r="D293" s="1"/>
      <c r="E293" s="1"/>
      <c r="F293" s="1"/>
      <c r="U293" s="16"/>
      <c r="V293" s="1"/>
    </row>
    <row r="294" spans="1:22" x14ac:dyDescent="0.25">
      <c r="A294" s="1"/>
      <c r="C294" s="1"/>
      <c r="D294" s="1"/>
      <c r="E294" s="1"/>
      <c r="F294" s="1"/>
      <c r="U294" s="16"/>
      <c r="V294" s="1"/>
    </row>
    <row r="295" spans="1:22" x14ac:dyDescent="0.25">
      <c r="A295" s="1"/>
      <c r="C295" s="1"/>
      <c r="D295" s="1"/>
      <c r="E295" s="1"/>
      <c r="F295" s="1"/>
      <c r="U295" s="16"/>
      <c r="V295" s="1"/>
    </row>
    <row r="296" spans="1:22" x14ac:dyDescent="0.25">
      <c r="A296" s="1"/>
      <c r="C296" s="1"/>
      <c r="D296" s="1"/>
      <c r="E296" s="1"/>
      <c r="F296" s="1"/>
      <c r="U296" s="16"/>
      <c r="V296" s="1"/>
    </row>
    <row r="297" spans="1:22" x14ac:dyDescent="0.25">
      <c r="A297" s="1"/>
      <c r="C297" s="1"/>
      <c r="D297" s="1"/>
      <c r="E297" s="1"/>
      <c r="F297" s="1"/>
      <c r="U297" s="16"/>
      <c r="V297" s="1"/>
    </row>
    <row r="298" spans="1:22" x14ac:dyDescent="0.25">
      <c r="A298" s="1"/>
      <c r="C298" s="1"/>
      <c r="D298" s="1"/>
      <c r="E298" s="1"/>
      <c r="F298" s="1"/>
      <c r="U298" s="16"/>
      <c r="V298" s="1"/>
    </row>
    <row r="299" spans="1:22" x14ac:dyDescent="0.25">
      <c r="A299" s="1"/>
      <c r="C299" s="1"/>
      <c r="D299" s="1"/>
      <c r="E299" s="1"/>
      <c r="F299" s="1"/>
      <c r="U299" s="16"/>
      <c r="V299" s="1"/>
    </row>
    <row r="300" spans="1:22" x14ac:dyDescent="0.25">
      <c r="A300" s="1"/>
      <c r="C300" s="1"/>
      <c r="D300" s="1"/>
      <c r="E300" s="1"/>
      <c r="F300" s="1"/>
      <c r="U300" s="16"/>
      <c r="V300" s="1"/>
    </row>
    <row r="301" spans="1:22" x14ac:dyDescent="0.25">
      <c r="A301" s="1"/>
      <c r="C301" s="1"/>
      <c r="D301" s="1"/>
      <c r="E301" s="1"/>
      <c r="F301" s="1"/>
      <c r="U301" s="16"/>
      <c r="V301" s="1"/>
    </row>
    <row r="302" spans="1:22" x14ac:dyDescent="0.25">
      <c r="A302" s="1"/>
      <c r="C302" s="1"/>
      <c r="D302" s="1"/>
      <c r="E302" s="1"/>
      <c r="F302" s="1"/>
      <c r="U302" s="16"/>
      <c r="V302" s="1"/>
    </row>
    <row r="303" spans="1:22" x14ac:dyDescent="0.25">
      <c r="A303" s="1"/>
      <c r="C303" s="1"/>
      <c r="D303" s="1"/>
      <c r="E303" s="1"/>
      <c r="F303" s="1"/>
      <c r="U303" s="16"/>
      <c r="V303" s="1"/>
    </row>
    <row r="304" spans="1:22" x14ac:dyDescent="0.25">
      <c r="A304" s="1"/>
      <c r="C304" s="1"/>
      <c r="D304" s="1"/>
      <c r="E304" s="1"/>
      <c r="F304" s="1"/>
      <c r="U304" s="16"/>
      <c r="V304" s="1"/>
    </row>
    <row r="305" spans="1:22" x14ac:dyDescent="0.25">
      <c r="A305" s="1"/>
      <c r="C305" s="1"/>
      <c r="D305" s="1"/>
      <c r="E305" s="1"/>
      <c r="F305" s="1"/>
      <c r="U305" s="16"/>
      <c r="V305" s="1"/>
    </row>
    <row r="306" spans="1:22" x14ac:dyDescent="0.25">
      <c r="A306" s="1"/>
      <c r="C306" s="1"/>
      <c r="D306" s="1"/>
      <c r="E306" s="1"/>
      <c r="F306" s="1"/>
      <c r="U306" s="16"/>
      <c r="V306" s="1"/>
    </row>
    <row r="307" spans="1:22" x14ac:dyDescent="0.25">
      <c r="A307" s="1"/>
      <c r="C307" s="1"/>
      <c r="D307" s="1"/>
      <c r="E307" s="1"/>
      <c r="F307" s="1"/>
      <c r="U307" s="16"/>
      <c r="V307" s="1"/>
    </row>
    <row r="308" spans="1:22" x14ac:dyDescent="0.25">
      <c r="A308" s="1"/>
      <c r="C308" s="1"/>
      <c r="D308" s="1"/>
      <c r="E308" s="1"/>
      <c r="F308" s="1"/>
      <c r="U308" s="16"/>
      <c r="V308" s="1"/>
    </row>
    <row r="309" spans="1:22" x14ac:dyDescent="0.25">
      <c r="A309" s="1"/>
      <c r="C309" s="1"/>
      <c r="D309" s="1"/>
      <c r="E309" s="1"/>
      <c r="F309" s="1"/>
      <c r="U309" s="16"/>
      <c r="V309" s="1"/>
    </row>
    <row r="310" spans="1:22" x14ac:dyDescent="0.25">
      <c r="A310" s="1"/>
      <c r="C310" s="1"/>
      <c r="D310" s="1"/>
      <c r="E310" s="1"/>
      <c r="F310" s="1"/>
      <c r="U310" s="16"/>
      <c r="V310" s="1"/>
    </row>
    <row r="311" spans="1:22" x14ac:dyDescent="0.25">
      <c r="A311" s="1"/>
      <c r="C311" s="1"/>
      <c r="D311" s="1"/>
      <c r="E311" s="1"/>
      <c r="F311" s="1"/>
      <c r="U311" s="16"/>
      <c r="V311" s="1"/>
    </row>
    <row r="312" spans="1:22" x14ac:dyDescent="0.25">
      <c r="A312" s="1"/>
      <c r="C312" s="1"/>
      <c r="D312" s="1"/>
      <c r="E312" s="1"/>
      <c r="F312" s="1"/>
      <c r="U312" s="16"/>
      <c r="V312" s="1"/>
    </row>
    <row r="313" spans="1:22" x14ac:dyDescent="0.25">
      <c r="A313" s="1"/>
      <c r="C313" s="1"/>
      <c r="D313" s="1"/>
      <c r="E313" s="1"/>
      <c r="F313" s="1"/>
      <c r="U313" s="16"/>
      <c r="V313" s="1"/>
    </row>
    <row r="314" spans="1:22" x14ac:dyDescent="0.25">
      <c r="A314" s="1"/>
      <c r="C314" s="1"/>
      <c r="D314" s="1"/>
      <c r="E314" s="1"/>
      <c r="F314" s="1"/>
      <c r="U314" s="16"/>
      <c r="V314" s="1"/>
    </row>
    <row r="315" spans="1:22" x14ac:dyDescent="0.25">
      <c r="A315" s="1"/>
      <c r="C315" s="1"/>
      <c r="D315" s="1"/>
      <c r="E315" s="1"/>
      <c r="F315" s="1"/>
      <c r="U315" s="16"/>
      <c r="V315" s="1"/>
    </row>
    <row r="316" spans="1:22" x14ac:dyDescent="0.25">
      <c r="A316" s="1"/>
      <c r="C316" s="1"/>
      <c r="D316" s="1"/>
      <c r="E316" s="1"/>
      <c r="F316" s="1"/>
      <c r="U316" s="16"/>
      <c r="V316" s="1"/>
    </row>
    <row r="317" spans="1:22" x14ac:dyDescent="0.25">
      <c r="A317" s="1"/>
      <c r="C317" s="1"/>
      <c r="D317" s="1"/>
      <c r="E317" s="1"/>
      <c r="F317" s="1"/>
      <c r="U317" s="16"/>
      <c r="V317" s="1"/>
    </row>
    <row r="318" spans="1:22" x14ac:dyDescent="0.25">
      <c r="A318" s="1"/>
      <c r="C318" s="1"/>
      <c r="D318" s="1"/>
      <c r="E318" s="1"/>
      <c r="F318" s="1"/>
      <c r="U318" s="16"/>
      <c r="V318" s="1"/>
    </row>
    <row r="319" spans="1:22" x14ac:dyDescent="0.25">
      <c r="A319" s="1"/>
      <c r="C319" s="1"/>
      <c r="D319" s="1"/>
      <c r="E319" s="1"/>
      <c r="F319" s="1"/>
      <c r="U319" s="16"/>
      <c r="V319" s="1"/>
    </row>
    <row r="320" spans="1:22" x14ac:dyDescent="0.25">
      <c r="A320" s="1"/>
      <c r="C320" s="1"/>
      <c r="D320" s="1"/>
      <c r="E320" s="1"/>
      <c r="F320" s="1"/>
      <c r="U320" s="16"/>
      <c r="V320" s="1"/>
    </row>
    <row r="321" spans="1:22" x14ac:dyDescent="0.25">
      <c r="A321" s="1"/>
      <c r="C321" s="1"/>
      <c r="D321" s="1"/>
      <c r="E321" s="1"/>
      <c r="F321" s="1"/>
      <c r="U321" s="16"/>
      <c r="V321" s="1"/>
    </row>
    <row r="322" spans="1:22" x14ac:dyDescent="0.25">
      <c r="A322" s="1"/>
      <c r="C322" s="1"/>
      <c r="D322" s="1"/>
      <c r="E322" s="1"/>
      <c r="F322" s="1"/>
      <c r="U322" s="16"/>
      <c r="V322" s="1"/>
    </row>
    <row r="323" spans="1:22" x14ac:dyDescent="0.25">
      <c r="A323" s="1"/>
      <c r="C323" s="1"/>
      <c r="D323" s="1"/>
      <c r="E323" s="1"/>
      <c r="F323" s="1"/>
      <c r="U323" s="16"/>
      <c r="V323" s="1"/>
    </row>
    <row r="324" spans="1:22" x14ac:dyDescent="0.25">
      <c r="A324" s="1"/>
      <c r="C324" s="1"/>
      <c r="D324" s="1"/>
      <c r="E324" s="1"/>
      <c r="F324" s="1"/>
      <c r="U324" s="16"/>
      <c r="V324" s="1"/>
    </row>
    <row r="325" spans="1:22" x14ac:dyDescent="0.25">
      <c r="A325" s="1"/>
      <c r="C325" s="1"/>
      <c r="D325" s="1"/>
      <c r="E325" s="1"/>
      <c r="F325" s="1"/>
      <c r="U325" s="16"/>
      <c r="V325" s="1"/>
    </row>
    <row r="326" spans="1:22" x14ac:dyDescent="0.25">
      <c r="A326" s="1"/>
      <c r="C326" s="1"/>
      <c r="D326" s="1"/>
      <c r="E326" s="1"/>
      <c r="F326" s="1"/>
      <c r="U326" s="16"/>
      <c r="V326" s="1"/>
    </row>
    <row r="327" spans="1:22" x14ac:dyDescent="0.25">
      <c r="A327" s="1"/>
      <c r="C327" s="1"/>
      <c r="D327" s="1"/>
      <c r="E327" s="1"/>
      <c r="F327" s="1"/>
      <c r="U327" s="16"/>
      <c r="V327" s="1"/>
    </row>
    <row r="328" spans="1:22" x14ac:dyDescent="0.25">
      <c r="A328" s="1"/>
      <c r="C328" s="1"/>
      <c r="D328" s="1"/>
      <c r="E328" s="1"/>
      <c r="F328" s="1"/>
      <c r="U328" s="16"/>
      <c r="V328" s="1"/>
    </row>
    <row r="329" spans="1:22" x14ac:dyDescent="0.25">
      <c r="A329" s="1"/>
      <c r="C329" s="1"/>
      <c r="D329" s="1"/>
      <c r="E329" s="1"/>
      <c r="F329" s="1"/>
      <c r="U329" s="16"/>
      <c r="V329" s="1"/>
    </row>
    <row r="330" spans="1:22" x14ac:dyDescent="0.25">
      <c r="A330" s="1"/>
      <c r="C330" s="1"/>
      <c r="D330" s="1"/>
      <c r="E330" s="1"/>
      <c r="F330" s="1"/>
      <c r="U330" s="16"/>
      <c r="V330" s="1"/>
    </row>
    <row r="331" spans="1:22" x14ac:dyDescent="0.25">
      <c r="A331" s="1"/>
      <c r="C331" s="1"/>
      <c r="D331" s="1"/>
      <c r="E331" s="1"/>
      <c r="F331" s="1"/>
      <c r="U331" s="16"/>
      <c r="V331" s="1"/>
    </row>
    <row r="332" spans="1:22" x14ac:dyDescent="0.25">
      <c r="A332" s="1"/>
      <c r="C332" s="1"/>
      <c r="D332" s="1"/>
      <c r="E332" s="1"/>
      <c r="F332" s="1"/>
      <c r="U332" s="16"/>
      <c r="V332" s="1"/>
    </row>
    <row r="333" spans="1:22" x14ac:dyDescent="0.25">
      <c r="A333" s="1"/>
      <c r="C333" s="1"/>
      <c r="D333" s="1"/>
      <c r="E333" s="1"/>
      <c r="F333" s="1"/>
      <c r="U333" s="16"/>
      <c r="V333" s="1"/>
    </row>
    <row r="334" spans="1:22" x14ac:dyDescent="0.25">
      <c r="A334" s="1"/>
      <c r="C334" s="1"/>
      <c r="D334" s="1"/>
      <c r="E334" s="1"/>
      <c r="F334" s="1"/>
      <c r="U334" s="16"/>
      <c r="V334" s="1"/>
    </row>
    <row r="335" spans="1:22" x14ac:dyDescent="0.25">
      <c r="A335" s="1"/>
      <c r="C335" s="1"/>
      <c r="D335" s="1"/>
      <c r="E335" s="1"/>
      <c r="F335" s="1"/>
      <c r="U335" s="16"/>
      <c r="V335" s="1"/>
    </row>
    <row r="336" spans="1:22" x14ac:dyDescent="0.25">
      <c r="A336" s="1"/>
      <c r="C336" s="1"/>
      <c r="D336" s="1"/>
      <c r="E336" s="1"/>
      <c r="F336" s="1"/>
      <c r="U336" s="16"/>
      <c r="V336" s="1"/>
    </row>
    <row r="337" spans="1:22" x14ac:dyDescent="0.25">
      <c r="A337" s="1"/>
      <c r="C337" s="1"/>
      <c r="D337" s="1"/>
      <c r="E337" s="1"/>
      <c r="F337" s="1"/>
      <c r="U337" s="16"/>
      <c r="V337" s="1"/>
    </row>
    <row r="338" spans="1:22" x14ac:dyDescent="0.25">
      <c r="A338" s="1"/>
      <c r="C338" s="1"/>
      <c r="D338" s="1"/>
      <c r="E338" s="1"/>
      <c r="F338" s="1"/>
      <c r="U338" s="16"/>
      <c r="V338" s="1"/>
    </row>
    <row r="339" spans="1:22" x14ac:dyDescent="0.25">
      <c r="A339" s="1"/>
      <c r="C339" s="1"/>
      <c r="D339" s="1"/>
      <c r="E339" s="1"/>
      <c r="F339" s="1"/>
      <c r="U339" s="16"/>
      <c r="V339" s="1"/>
    </row>
    <row r="340" spans="1:22" x14ac:dyDescent="0.25">
      <c r="A340" s="1"/>
      <c r="C340" s="1"/>
      <c r="D340" s="1"/>
      <c r="E340" s="1"/>
      <c r="F340" s="1"/>
      <c r="U340" s="16"/>
      <c r="V340" s="1"/>
    </row>
    <row r="341" spans="1:22" x14ac:dyDescent="0.25">
      <c r="A341" s="1"/>
      <c r="C341" s="1"/>
      <c r="D341" s="1"/>
      <c r="E341" s="1"/>
      <c r="F341" s="1"/>
      <c r="U341" s="16"/>
      <c r="V341" s="1"/>
    </row>
    <row r="342" spans="1:22" x14ac:dyDescent="0.25">
      <c r="A342" s="1"/>
      <c r="C342" s="1"/>
      <c r="D342" s="1"/>
      <c r="E342" s="1"/>
      <c r="F342" s="1"/>
      <c r="U342" s="16"/>
      <c r="V342" s="1"/>
    </row>
    <row r="343" spans="1:22" x14ac:dyDescent="0.25">
      <c r="A343" s="1"/>
      <c r="C343" s="1"/>
      <c r="D343" s="1"/>
      <c r="E343" s="1"/>
      <c r="F343" s="1"/>
      <c r="U343" s="16"/>
      <c r="V343" s="1"/>
    </row>
    <row r="344" spans="1:22" x14ac:dyDescent="0.25">
      <c r="A344" s="1"/>
      <c r="C344" s="1"/>
      <c r="D344" s="1"/>
      <c r="E344" s="1"/>
      <c r="F344" s="1"/>
      <c r="U344" s="16"/>
      <c r="V344" s="1"/>
    </row>
    <row r="345" spans="1:22" x14ac:dyDescent="0.25">
      <c r="A345" s="1"/>
      <c r="C345" s="1"/>
      <c r="D345" s="1"/>
      <c r="E345" s="1"/>
      <c r="F345" s="1"/>
      <c r="U345" s="16"/>
      <c r="V345" s="1"/>
    </row>
    <row r="346" spans="1:22" x14ac:dyDescent="0.25">
      <c r="A346" s="1"/>
      <c r="C346" s="1"/>
      <c r="D346" s="1"/>
      <c r="E346" s="1"/>
      <c r="F346" s="1"/>
      <c r="U346" s="16"/>
      <c r="V346" s="1"/>
    </row>
    <row r="347" spans="1:22" x14ac:dyDescent="0.25">
      <c r="A347" s="1"/>
      <c r="C347" s="1"/>
      <c r="D347" s="1"/>
      <c r="E347" s="1"/>
      <c r="F347" s="1"/>
      <c r="U347" s="16"/>
      <c r="V347" s="1"/>
    </row>
    <row r="348" spans="1:22" x14ac:dyDescent="0.25">
      <c r="A348" s="1"/>
      <c r="C348" s="1"/>
      <c r="D348" s="1"/>
      <c r="E348" s="1"/>
      <c r="F348" s="1"/>
      <c r="U348" s="16"/>
      <c r="V348" s="1"/>
    </row>
    <row r="349" spans="1:22" x14ac:dyDescent="0.25">
      <c r="A349" s="1"/>
      <c r="C349" s="1"/>
      <c r="D349" s="1"/>
      <c r="E349" s="1"/>
      <c r="F349" s="1"/>
      <c r="U349" s="16"/>
      <c r="V349" s="1"/>
    </row>
    <row r="350" spans="1:22" x14ac:dyDescent="0.25">
      <c r="A350" s="1"/>
      <c r="C350" s="1"/>
      <c r="D350" s="1"/>
      <c r="E350" s="1"/>
      <c r="F350" s="1"/>
      <c r="U350" s="16"/>
      <c r="V350" s="1"/>
    </row>
    <row r="351" spans="1:22" x14ac:dyDescent="0.25">
      <c r="A351" s="1"/>
      <c r="C351" s="1"/>
      <c r="D351" s="1"/>
      <c r="E351" s="1"/>
      <c r="F351" s="1"/>
      <c r="U351" s="16"/>
      <c r="V351" s="1"/>
    </row>
    <row r="352" spans="1:22" x14ac:dyDescent="0.25">
      <c r="A352" s="1"/>
      <c r="C352" s="1"/>
      <c r="D352" s="1"/>
      <c r="E352" s="1"/>
      <c r="F352" s="1"/>
      <c r="U352" s="16"/>
      <c r="V352" s="1"/>
    </row>
    <row r="353" spans="1:22" x14ac:dyDescent="0.25">
      <c r="A353" s="1"/>
      <c r="C353" s="1"/>
      <c r="D353" s="1"/>
      <c r="E353" s="1"/>
      <c r="F353" s="1"/>
      <c r="U353" s="16"/>
      <c r="V353" s="1"/>
    </row>
    <row r="354" spans="1:22" x14ac:dyDescent="0.25">
      <c r="A354" s="1"/>
      <c r="C354" s="1"/>
      <c r="D354" s="1"/>
      <c r="E354" s="1"/>
      <c r="F354" s="1"/>
      <c r="U354" s="16"/>
      <c r="V354" s="1"/>
    </row>
    <row r="355" spans="1:22" x14ac:dyDescent="0.25">
      <c r="A355" s="1"/>
      <c r="C355" s="1"/>
      <c r="D355" s="1"/>
      <c r="E355" s="1"/>
      <c r="F355" s="1"/>
      <c r="U355" s="16"/>
      <c r="V355" s="1"/>
    </row>
    <row r="356" spans="1:22" x14ac:dyDescent="0.25">
      <c r="A356" s="1"/>
      <c r="C356" s="1"/>
      <c r="D356" s="1"/>
      <c r="E356" s="1"/>
      <c r="F356" s="1"/>
      <c r="U356" s="16"/>
      <c r="V356" s="1"/>
    </row>
    <row r="357" spans="1:22" x14ac:dyDescent="0.25">
      <c r="A357" s="1"/>
      <c r="C357" s="1"/>
      <c r="D357" s="1"/>
      <c r="E357" s="1"/>
      <c r="F357" s="1"/>
      <c r="U357" s="16"/>
      <c r="V357" s="1"/>
    </row>
    <row r="358" spans="1:22" x14ac:dyDescent="0.25">
      <c r="A358" s="1"/>
      <c r="C358" s="1"/>
      <c r="D358" s="1"/>
      <c r="E358" s="1"/>
      <c r="F358" s="1"/>
      <c r="U358" s="16"/>
      <c r="V358" s="1"/>
    </row>
    <row r="359" spans="1:22" x14ac:dyDescent="0.25">
      <c r="A359" s="1"/>
      <c r="C359" s="1"/>
      <c r="D359" s="1"/>
      <c r="E359" s="1"/>
      <c r="F359" s="1"/>
      <c r="U359" s="16"/>
      <c r="V359" s="1"/>
    </row>
    <row r="360" spans="1:22" x14ac:dyDescent="0.25">
      <c r="A360" s="1"/>
      <c r="C360" s="1"/>
      <c r="D360" s="1"/>
      <c r="E360" s="1"/>
      <c r="F360" s="1"/>
      <c r="U360" s="16"/>
      <c r="V360" s="1"/>
    </row>
    <row r="361" spans="1:22" x14ac:dyDescent="0.25">
      <c r="A361" s="1"/>
      <c r="C361" s="1"/>
      <c r="D361" s="1"/>
      <c r="E361" s="1"/>
      <c r="F361" s="1"/>
      <c r="U361" s="16"/>
      <c r="V361" s="1"/>
    </row>
    <row r="362" spans="1:22" x14ac:dyDescent="0.25">
      <c r="A362" s="1"/>
      <c r="C362" s="1"/>
      <c r="D362" s="1"/>
      <c r="E362" s="1"/>
      <c r="F362" s="1"/>
      <c r="U362" s="16"/>
      <c r="V362" s="1"/>
    </row>
    <row r="363" spans="1:22" x14ac:dyDescent="0.25">
      <c r="A363" s="1"/>
      <c r="C363" s="1"/>
      <c r="D363" s="1"/>
      <c r="E363" s="1"/>
      <c r="F363" s="1"/>
      <c r="U363" s="16"/>
      <c r="V363" s="1"/>
    </row>
    <row r="364" spans="1:22" x14ac:dyDescent="0.25">
      <c r="A364" s="1"/>
      <c r="C364" s="1"/>
      <c r="D364" s="1"/>
      <c r="E364" s="1"/>
      <c r="F364" s="1"/>
      <c r="U364" s="16"/>
      <c r="V364" s="1"/>
    </row>
    <row r="365" spans="1:22" x14ac:dyDescent="0.25">
      <c r="A365" s="1"/>
      <c r="C365" s="1"/>
      <c r="D365" s="1"/>
      <c r="E365" s="1"/>
      <c r="F365" s="1"/>
      <c r="U365" s="16"/>
      <c r="V365" s="1"/>
    </row>
    <row r="366" spans="1:22" x14ac:dyDescent="0.25">
      <c r="A366" s="1"/>
      <c r="C366" s="1"/>
      <c r="D366" s="1"/>
      <c r="E366" s="1"/>
      <c r="F366" s="1"/>
      <c r="U366" s="16"/>
      <c r="V366" s="1"/>
    </row>
    <row r="367" spans="1:22" x14ac:dyDescent="0.25">
      <c r="A367" s="1"/>
      <c r="C367" s="1"/>
      <c r="D367" s="1"/>
      <c r="E367" s="1"/>
      <c r="F367" s="1"/>
      <c r="U367" s="16"/>
      <c r="V367" s="1"/>
    </row>
    <row r="368" spans="1:22" x14ac:dyDescent="0.25">
      <c r="A368" s="1"/>
      <c r="C368" s="1"/>
      <c r="D368" s="1"/>
      <c r="E368" s="1"/>
      <c r="F368" s="1"/>
      <c r="U368" s="16"/>
      <c r="V368" s="1"/>
    </row>
    <row r="369" spans="1:22" x14ac:dyDescent="0.25">
      <c r="A369" s="1"/>
      <c r="C369" s="1"/>
      <c r="D369" s="1"/>
      <c r="E369" s="1"/>
      <c r="F369" s="1"/>
      <c r="U369" s="16"/>
      <c r="V369" s="1"/>
    </row>
    <row r="370" spans="1:22" x14ac:dyDescent="0.25">
      <c r="A370" s="1"/>
      <c r="C370" s="1"/>
      <c r="D370" s="1"/>
      <c r="E370" s="1"/>
      <c r="F370" s="1"/>
      <c r="U370" s="16"/>
      <c r="V370" s="1"/>
    </row>
    <row r="371" spans="1:22" x14ac:dyDescent="0.25">
      <c r="A371" s="1"/>
      <c r="C371" s="1"/>
      <c r="D371" s="1"/>
      <c r="E371" s="1"/>
      <c r="F371" s="1"/>
      <c r="U371" s="16"/>
      <c r="V371" s="1"/>
    </row>
    <row r="372" spans="1:22" x14ac:dyDescent="0.25">
      <c r="A372" s="1"/>
      <c r="C372" s="1"/>
      <c r="D372" s="1"/>
      <c r="E372" s="1"/>
      <c r="F372" s="1"/>
      <c r="U372" s="16"/>
      <c r="V372" s="1"/>
    </row>
    <row r="373" spans="1:22" x14ac:dyDescent="0.25">
      <c r="A373" s="1"/>
      <c r="C373" s="1"/>
      <c r="D373" s="1"/>
      <c r="E373" s="1"/>
      <c r="F373" s="1"/>
      <c r="U373" s="16"/>
      <c r="V373" s="1"/>
    </row>
    <row r="374" spans="1:22" x14ac:dyDescent="0.25">
      <c r="A374" s="1"/>
      <c r="C374" s="1"/>
      <c r="D374" s="1"/>
      <c r="E374" s="1"/>
      <c r="F374" s="1"/>
      <c r="U374" s="16"/>
      <c r="V374" s="1"/>
    </row>
    <row r="375" spans="1:22" x14ac:dyDescent="0.25">
      <c r="A375" s="1"/>
      <c r="C375" s="1"/>
      <c r="D375" s="1"/>
      <c r="E375" s="1"/>
      <c r="F375" s="1"/>
      <c r="U375" s="16"/>
      <c r="V375" s="1"/>
    </row>
    <row r="376" spans="1:22" x14ac:dyDescent="0.25">
      <c r="A376" s="1"/>
      <c r="C376" s="1"/>
      <c r="D376" s="1"/>
      <c r="E376" s="1"/>
      <c r="F376" s="1"/>
      <c r="U376" s="16"/>
      <c r="V376" s="1"/>
    </row>
    <row r="377" spans="1:22" x14ac:dyDescent="0.25">
      <c r="A377" s="1"/>
      <c r="C377" s="1"/>
      <c r="D377" s="1"/>
      <c r="E377" s="1"/>
      <c r="F377" s="1"/>
      <c r="U377" s="16"/>
      <c r="V377" s="1"/>
    </row>
    <row r="378" spans="1:22" x14ac:dyDescent="0.25">
      <c r="A378" s="1"/>
      <c r="C378" s="1"/>
      <c r="D378" s="1"/>
      <c r="E378" s="1"/>
      <c r="F378" s="1"/>
      <c r="U378" s="16"/>
      <c r="V378" s="1"/>
    </row>
    <row r="379" spans="1:22" x14ac:dyDescent="0.25">
      <c r="A379" s="1"/>
      <c r="C379" s="1"/>
      <c r="D379" s="1"/>
      <c r="E379" s="1"/>
      <c r="F379" s="1"/>
      <c r="U379" s="16"/>
      <c r="V379" s="1"/>
    </row>
    <row r="380" spans="1:22" x14ac:dyDescent="0.25">
      <c r="A380" s="1"/>
      <c r="C380" s="1"/>
      <c r="D380" s="1"/>
      <c r="E380" s="1"/>
      <c r="F380" s="1"/>
      <c r="U380" s="16"/>
      <c r="V380" s="1"/>
    </row>
    <row r="381" spans="1:22" x14ac:dyDescent="0.25">
      <c r="A381" s="1"/>
      <c r="C381" s="1"/>
      <c r="D381" s="1"/>
      <c r="E381" s="1"/>
      <c r="F381" s="1"/>
      <c r="U381" s="16"/>
      <c r="V381" s="1"/>
    </row>
    <row r="382" spans="1:22" x14ac:dyDescent="0.25">
      <c r="A382" s="1"/>
      <c r="C382" s="1"/>
      <c r="D382" s="1"/>
      <c r="E382" s="1"/>
      <c r="F382" s="1"/>
      <c r="U382" s="16"/>
      <c r="V382" s="1"/>
    </row>
    <row r="383" spans="1:22" x14ac:dyDescent="0.25">
      <c r="A383" s="1"/>
      <c r="C383" s="1"/>
      <c r="D383" s="1"/>
      <c r="E383" s="1"/>
      <c r="F383" s="1"/>
      <c r="U383" s="16"/>
      <c r="V383" s="1"/>
    </row>
    <row r="384" spans="1:22" x14ac:dyDescent="0.25">
      <c r="A384" s="1"/>
      <c r="C384" s="1"/>
      <c r="D384" s="1"/>
      <c r="E384" s="1"/>
      <c r="F384" s="1"/>
      <c r="U384" s="16"/>
      <c r="V384" s="1"/>
    </row>
    <row r="385" spans="1:22" x14ac:dyDescent="0.25">
      <c r="A385" s="1"/>
      <c r="C385" s="1"/>
      <c r="D385" s="1"/>
      <c r="E385" s="1"/>
      <c r="F385" s="1"/>
      <c r="U385" s="16"/>
      <c r="V385" s="1"/>
    </row>
    <row r="386" spans="1:22" x14ac:dyDescent="0.25">
      <c r="A386" s="1"/>
      <c r="C386" s="1"/>
      <c r="D386" s="1"/>
      <c r="E386" s="1"/>
      <c r="F386" s="1"/>
      <c r="U386" s="16"/>
      <c r="V386" s="1"/>
    </row>
    <row r="387" spans="1:22" x14ac:dyDescent="0.25">
      <c r="A387" s="1"/>
      <c r="C387" s="1"/>
      <c r="D387" s="1"/>
      <c r="E387" s="1"/>
      <c r="F387" s="1"/>
      <c r="U387" s="16"/>
      <c r="V387" s="1"/>
    </row>
    <row r="388" spans="1:22" x14ac:dyDescent="0.25">
      <c r="A388" s="1"/>
      <c r="C388" s="1"/>
      <c r="D388" s="1"/>
      <c r="E388" s="1"/>
      <c r="F388" s="1"/>
      <c r="U388" s="16"/>
      <c r="V388" s="1"/>
    </row>
    <row r="389" spans="1:22" x14ac:dyDescent="0.25">
      <c r="A389" s="1"/>
      <c r="C389" s="1"/>
      <c r="D389" s="1"/>
      <c r="E389" s="1"/>
      <c r="F389" s="1"/>
      <c r="U389" s="16"/>
      <c r="V389" s="1"/>
    </row>
    <row r="390" spans="1:22" x14ac:dyDescent="0.25">
      <c r="A390" s="1"/>
      <c r="C390" s="1"/>
      <c r="D390" s="1"/>
      <c r="E390" s="1"/>
      <c r="F390" s="1"/>
      <c r="U390" s="16"/>
      <c r="V390" s="1"/>
    </row>
    <row r="391" spans="1:22" x14ac:dyDescent="0.25">
      <c r="A391" s="1"/>
      <c r="C391" s="1"/>
      <c r="D391" s="1"/>
      <c r="E391" s="1"/>
      <c r="F391" s="1"/>
      <c r="U391" s="16"/>
      <c r="V391" s="1"/>
    </row>
    <row r="392" spans="1:22" x14ac:dyDescent="0.25">
      <c r="A392" s="1"/>
      <c r="C392" s="1"/>
      <c r="D392" s="1"/>
      <c r="E392" s="1"/>
      <c r="F392" s="1"/>
      <c r="U392" s="16"/>
      <c r="V392" s="1"/>
    </row>
    <row r="393" spans="1:22" x14ac:dyDescent="0.25">
      <c r="A393" s="1"/>
      <c r="C393" s="1"/>
      <c r="D393" s="1"/>
      <c r="E393" s="1"/>
      <c r="F393" s="1"/>
      <c r="U393" s="16"/>
      <c r="V393" s="1"/>
    </row>
    <row r="394" spans="1:22" x14ac:dyDescent="0.25">
      <c r="A394" s="1"/>
      <c r="C394" s="1"/>
      <c r="D394" s="1"/>
      <c r="E394" s="1"/>
      <c r="F394" s="1"/>
      <c r="U394" s="16"/>
      <c r="V394" s="1"/>
    </row>
    <row r="395" spans="1:22" x14ac:dyDescent="0.25">
      <c r="A395" s="1"/>
      <c r="C395" s="1"/>
      <c r="D395" s="1"/>
      <c r="E395" s="1"/>
      <c r="F395" s="1"/>
      <c r="U395" s="16"/>
      <c r="V395" s="1"/>
    </row>
    <row r="396" spans="1:22" x14ac:dyDescent="0.25">
      <c r="A396" s="1"/>
      <c r="C396" s="1"/>
      <c r="D396" s="1"/>
      <c r="E396" s="1"/>
      <c r="F396" s="1"/>
      <c r="U396" s="16"/>
      <c r="V396" s="1"/>
    </row>
    <row r="397" spans="1:22" x14ac:dyDescent="0.25">
      <c r="A397" s="1"/>
      <c r="C397" s="1"/>
      <c r="D397" s="1"/>
      <c r="E397" s="1"/>
      <c r="F397" s="1"/>
      <c r="U397" s="16"/>
      <c r="V397" s="1"/>
    </row>
    <row r="398" spans="1:22" x14ac:dyDescent="0.25">
      <c r="A398" s="1"/>
      <c r="C398" s="1"/>
      <c r="D398" s="1"/>
      <c r="E398" s="1"/>
      <c r="F398" s="1"/>
      <c r="U398" s="16"/>
      <c r="V398" s="1"/>
    </row>
    <row r="399" spans="1:22" x14ac:dyDescent="0.25">
      <c r="A399" s="1"/>
      <c r="C399" s="1"/>
      <c r="D399" s="1"/>
      <c r="E399" s="1"/>
      <c r="F399" s="1"/>
      <c r="U399" s="16"/>
      <c r="V399" s="1"/>
    </row>
    <row r="400" spans="1:22" x14ac:dyDescent="0.25">
      <c r="A400" s="1"/>
      <c r="C400" s="1"/>
      <c r="D400" s="1"/>
      <c r="E400" s="1"/>
      <c r="F400" s="1"/>
      <c r="U400" s="16"/>
      <c r="V400" s="1"/>
    </row>
    <row r="401" spans="1:22" x14ac:dyDescent="0.25">
      <c r="A401" s="1"/>
      <c r="C401" s="1"/>
      <c r="D401" s="1"/>
      <c r="E401" s="1"/>
      <c r="F401" s="1"/>
      <c r="U401" s="16"/>
      <c r="V401" s="1"/>
    </row>
    <row r="402" spans="1:22" x14ac:dyDescent="0.25">
      <c r="A402" s="1"/>
      <c r="C402" s="1"/>
      <c r="D402" s="1"/>
      <c r="E402" s="1"/>
      <c r="F402" s="1"/>
      <c r="U402" s="16"/>
      <c r="V402" s="1"/>
    </row>
    <row r="403" spans="1:22" x14ac:dyDescent="0.25">
      <c r="A403" s="1"/>
      <c r="C403" s="1"/>
      <c r="D403" s="1"/>
      <c r="E403" s="1"/>
      <c r="F403" s="1"/>
      <c r="U403" s="16"/>
      <c r="V403" s="1"/>
    </row>
    <row r="404" spans="1:22" x14ac:dyDescent="0.25">
      <c r="A404" s="1"/>
      <c r="C404" s="1"/>
      <c r="D404" s="1"/>
      <c r="E404" s="1"/>
      <c r="F404" s="1"/>
      <c r="U404" s="16"/>
      <c r="V404" s="1"/>
    </row>
    <row r="405" spans="1:22" x14ac:dyDescent="0.25">
      <c r="A405" s="1"/>
      <c r="C405" s="1"/>
      <c r="D405" s="1"/>
      <c r="E405" s="1"/>
      <c r="F405" s="1"/>
      <c r="U405" s="16"/>
      <c r="V405" s="1"/>
    </row>
    <row r="406" spans="1:22" x14ac:dyDescent="0.25">
      <c r="A406" s="1"/>
      <c r="C406" s="1"/>
      <c r="D406" s="1"/>
      <c r="E406" s="1"/>
      <c r="F406" s="1"/>
      <c r="U406" s="16"/>
      <c r="V406" s="1"/>
    </row>
    <row r="407" spans="1:22" x14ac:dyDescent="0.25">
      <c r="A407" s="1"/>
      <c r="C407" s="1"/>
      <c r="D407" s="1"/>
      <c r="E407" s="1"/>
      <c r="F407" s="1"/>
      <c r="U407" s="16"/>
      <c r="V407" s="1"/>
    </row>
    <row r="408" spans="1:22" x14ac:dyDescent="0.25">
      <c r="A408" s="1"/>
      <c r="C408" s="1"/>
      <c r="D408" s="1"/>
      <c r="E408" s="1"/>
      <c r="F408" s="1"/>
      <c r="U408" s="16"/>
      <c r="V408" s="1"/>
    </row>
    <row r="409" spans="1:22" x14ac:dyDescent="0.25">
      <c r="A409" s="1"/>
      <c r="C409" s="1"/>
      <c r="D409" s="1"/>
      <c r="E409" s="1"/>
      <c r="F409" s="1"/>
      <c r="U409" s="16"/>
      <c r="V409" s="1"/>
    </row>
    <row r="410" spans="1:22" x14ac:dyDescent="0.25">
      <c r="A410" s="1"/>
      <c r="C410" s="1"/>
      <c r="D410" s="1"/>
      <c r="E410" s="1"/>
      <c r="F410" s="1"/>
      <c r="U410" s="16"/>
      <c r="V410" s="1"/>
    </row>
    <row r="411" spans="1:22" x14ac:dyDescent="0.25">
      <c r="A411" s="1"/>
      <c r="C411" s="1"/>
      <c r="D411" s="1"/>
      <c r="E411" s="1"/>
      <c r="F411" s="1"/>
      <c r="U411" s="16"/>
      <c r="V411" s="1"/>
    </row>
    <row r="412" spans="1:22" x14ac:dyDescent="0.25">
      <c r="A412" s="1"/>
      <c r="C412" s="1"/>
      <c r="D412" s="1"/>
      <c r="E412" s="1"/>
      <c r="F412" s="1"/>
      <c r="U412" s="16"/>
      <c r="V412" s="1"/>
    </row>
    <row r="413" spans="1:22" x14ac:dyDescent="0.25">
      <c r="A413" s="1"/>
      <c r="C413" s="1"/>
      <c r="D413" s="1"/>
      <c r="E413" s="1"/>
      <c r="F413" s="1"/>
      <c r="U413" s="16"/>
      <c r="V413" s="1"/>
    </row>
    <row r="414" spans="1:22" x14ac:dyDescent="0.25">
      <c r="A414" s="1"/>
      <c r="C414" s="1"/>
      <c r="D414" s="1"/>
      <c r="E414" s="1"/>
      <c r="F414" s="1"/>
      <c r="U414" s="16"/>
      <c r="V414" s="1"/>
    </row>
    <row r="415" spans="1:22" x14ac:dyDescent="0.25">
      <c r="A415" s="1"/>
      <c r="C415" s="1"/>
      <c r="D415" s="1"/>
      <c r="E415" s="1"/>
      <c r="F415" s="1"/>
      <c r="U415" s="16"/>
      <c r="V415" s="1"/>
    </row>
    <row r="416" spans="1:22" x14ac:dyDescent="0.25">
      <c r="A416" s="1"/>
      <c r="C416" s="1"/>
      <c r="D416" s="1"/>
      <c r="E416" s="1"/>
      <c r="F416" s="1"/>
      <c r="U416" s="16"/>
      <c r="V416" s="1"/>
    </row>
    <row r="417" spans="1:22" x14ac:dyDescent="0.25">
      <c r="A417" s="1"/>
      <c r="C417" s="1"/>
      <c r="D417" s="1"/>
      <c r="E417" s="1"/>
      <c r="F417" s="1"/>
      <c r="U417" s="16"/>
      <c r="V417" s="1"/>
    </row>
    <row r="418" spans="1:22" x14ac:dyDescent="0.25">
      <c r="A418" s="1"/>
      <c r="C418" s="1"/>
      <c r="D418" s="1"/>
      <c r="E418" s="1"/>
      <c r="F418" s="1"/>
      <c r="U418" s="16"/>
      <c r="V418" s="1"/>
    </row>
    <row r="419" spans="1:22" x14ac:dyDescent="0.25">
      <c r="A419" s="1"/>
      <c r="C419" s="1"/>
      <c r="D419" s="1"/>
      <c r="E419" s="1"/>
      <c r="F419" s="1"/>
      <c r="U419" s="16"/>
      <c r="V419" s="1"/>
    </row>
    <row r="420" spans="1:22" x14ac:dyDescent="0.25">
      <c r="A420" s="1"/>
      <c r="C420" s="1"/>
      <c r="D420" s="1"/>
      <c r="E420" s="1"/>
      <c r="F420" s="1"/>
      <c r="U420" s="16"/>
      <c r="V420" s="1"/>
    </row>
    <row r="421" spans="1:22" x14ac:dyDescent="0.25">
      <c r="A421" s="1"/>
      <c r="C421" s="1"/>
      <c r="D421" s="1"/>
      <c r="E421" s="1"/>
      <c r="F421" s="1"/>
      <c r="U421" s="16"/>
      <c r="V421" s="1"/>
    </row>
    <row r="422" spans="1:22" x14ac:dyDescent="0.25">
      <c r="A422" s="1"/>
      <c r="C422" s="1"/>
      <c r="D422" s="1"/>
      <c r="E422" s="1"/>
      <c r="F422" s="1"/>
      <c r="U422" s="16"/>
      <c r="V422" s="1"/>
    </row>
    <row r="423" spans="1:22" x14ac:dyDescent="0.25">
      <c r="A423" s="1"/>
      <c r="C423" s="1"/>
      <c r="D423" s="1"/>
      <c r="E423" s="1"/>
      <c r="F423" s="1"/>
      <c r="U423" s="16"/>
      <c r="V423" s="1"/>
    </row>
    <row r="424" spans="1:22" x14ac:dyDescent="0.25">
      <c r="A424" s="1"/>
      <c r="C424" s="1"/>
      <c r="D424" s="1"/>
      <c r="E424" s="1"/>
      <c r="F424" s="1"/>
      <c r="U424" s="16"/>
      <c r="V424" s="1"/>
    </row>
    <row r="425" spans="1:22" x14ac:dyDescent="0.25">
      <c r="A425" s="1"/>
      <c r="C425" s="1"/>
      <c r="D425" s="1"/>
      <c r="E425" s="1"/>
      <c r="F425" s="1"/>
      <c r="U425" s="16"/>
      <c r="V425" s="1"/>
    </row>
    <row r="426" spans="1:22" x14ac:dyDescent="0.25">
      <c r="A426" s="1"/>
      <c r="C426" s="1"/>
      <c r="D426" s="1"/>
      <c r="E426" s="1"/>
      <c r="F426" s="1"/>
      <c r="U426" s="16"/>
      <c r="V426" s="1"/>
    </row>
    <row r="427" spans="1:22" x14ac:dyDescent="0.25">
      <c r="A427" s="1"/>
      <c r="C427" s="1"/>
      <c r="D427" s="1"/>
      <c r="E427" s="1"/>
      <c r="F427" s="1"/>
      <c r="U427" s="16"/>
      <c r="V427" s="1"/>
    </row>
    <row r="428" spans="1:22" x14ac:dyDescent="0.25">
      <c r="A428" s="1"/>
      <c r="C428" s="1"/>
      <c r="D428" s="1"/>
      <c r="E428" s="1"/>
      <c r="F428" s="1"/>
      <c r="U428" s="16"/>
      <c r="V428" s="1"/>
    </row>
    <row r="429" spans="1:22" x14ac:dyDescent="0.25">
      <c r="A429" s="1"/>
      <c r="C429" s="1"/>
      <c r="D429" s="1"/>
      <c r="E429" s="1"/>
      <c r="F429" s="1"/>
      <c r="U429" s="16"/>
      <c r="V429" s="1"/>
    </row>
    <row r="430" spans="1:22" x14ac:dyDescent="0.25">
      <c r="A430" s="1"/>
      <c r="C430" s="1"/>
      <c r="D430" s="1"/>
      <c r="E430" s="1"/>
      <c r="F430" s="1"/>
      <c r="U430" s="16"/>
      <c r="V430" s="1"/>
    </row>
    <row r="431" spans="1:22" x14ac:dyDescent="0.25">
      <c r="A431" s="1"/>
      <c r="C431" s="1"/>
      <c r="D431" s="1"/>
      <c r="E431" s="1"/>
      <c r="F431" s="1"/>
      <c r="U431" s="16"/>
      <c r="V431" s="1"/>
    </row>
    <row r="432" spans="1:22" x14ac:dyDescent="0.25">
      <c r="A432" s="1"/>
      <c r="C432" s="1"/>
      <c r="D432" s="1"/>
      <c r="E432" s="1"/>
      <c r="F432" s="1"/>
      <c r="U432" s="16"/>
      <c r="V432" s="1"/>
    </row>
    <row r="433" spans="1:22" x14ac:dyDescent="0.25">
      <c r="A433" s="1"/>
      <c r="C433" s="1"/>
      <c r="D433" s="1"/>
      <c r="E433" s="1"/>
      <c r="F433" s="1"/>
      <c r="U433" s="16"/>
      <c r="V433" s="1"/>
    </row>
    <row r="434" spans="1:22" x14ac:dyDescent="0.25">
      <c r="A434" s="1"/>
      <c r="C434" s="1"/>
      <c r="D434" s="1"/>
      <c r="E434" s="1"/>
      <c r="F434" s="1"/>
      <c r="U434" s="16"/>
      <c r="V434" s="1"/>
    </row>
    <row r="435" spans="1:22" x14ac:dyDescent="0.25">
      <c r="A435" s="1"/>
      <c r="C435" s="1"/>
      <c r="D435" s="1"/>
      <c r="E435" s="1"/>
      <c r="F435" s="1"/>
      <c r="U435" s="16"/>
      <c r="V435" s="1"/>
    </row>
    <row r="436" spans="1:22" x14ac:dyDescent="0.25">
      <c r="A436" s="1"/>
      <c r="C436" s="1"/>
      <c r="D436" s="1"/>
      <c r="E436" s="1"/>
      <c r="F436" s="1"/>
      <c r="U436" s="16"/>
      <c r="V436" s="1"/>
    </row>
    <row r="437" spans="1:22" x14ac:dyDescent="0.25">
      <c r="A437" s="1"/>
      <c r="C437" s="1"/>
      <c r="D437" s="1"/>
      <c r="E437" s="1"/>
      <c r="F437" s="1"/>
      <c r="U437" s="16"/>
      <c r="V437" s="1"/>
    </row>
    <row r="438" spans="1:22" x14ac:dyDescent="0.25">
      <c r="A438" s="1"/>
      <c r="C438" s="1"/>
      <c r="D438" s="1"/>
      <c r="E438" s="1"/>
      <c r="F438" s="1"/>
      <c r="U438" s="16"/>
      <c r="V438" s="1"/>
    </row>
    <row r="439" spans="1:22" x14ac:dyDescent="0.25">
      <c r="A439" s="1"/>
      <c r="C439" s="1"/>
      <c r="D439" s="1"/>
      <c r="E439" s="1"/>
      <c r="F439" s="1"/>
      <c r="U439" s="16"/>
      <c r="V439" s="1"/>
    </row>
    <row r="440" spans="1:22" x14ac:dyDescent="0.25">
      <c r="A440" s="1"/>
      <c r="C440" s="1"/>
      <c r="D440" s="1"/>
      <c r="E440" s="1"/>
      <c r="F440" s="1"/>
      <c r="U440" s="16"/>
      <c r="V440" s="1"/>
    </row>
    <row r="441" spans="1:22" x14ac:dyDescent="0.25">
      <c r="A441" s="1"/>
      <c r="C441" s="1"/>
      <c r="D441" s="1"/>
      <c r="E441" s="1"/>
      <c r="F441" s="1"/>
      <c r="U441" s="16"/>
      <c r="V441" s="1"/>
    </row>
    <row r="442" spans="1:22" x14ac:dyDescent="0.25">
      <c r="A442" s="1"/>
      <c r="C442" s="1"/>
      <c r="D442" s="1"/>
      <c r="E442" s="1"/>
      <c r="F442" s="1"/>
      <c r="U442" s="16"/>
      <c r="V442" s="1"/>
    </row>
    <row r="443" spans="1:22" x14ac:dyDescent="0.25">
      <c r="A443" s="1"/>
      <c r="C443" s="1"/>
      <c r="D443" s="1"/>
      <c r="E443" s="1"/>
      <c r="F443" s="1"/>
      <c r="U443" s="16"/>
      <c r="V443" s="1"/>
    </row>
    <row r="444" spans="1:22" x14ac:dyDescent="0.25">
      <c r="A444" s="1"/>
      <c r="C444" s="1"/>
      <c r="D444" s="1"/>
      <c r="E444" s="1"/>
      <c r="F444" s="1"/>
      <c r="U444" s="16"/>
      <c r="V444" s="1"/>
    </row>
    <row r="445" spans="1:22" x14ac:dyDescent="0.25">
      <c r="A445" s="1"/>
      <c r="C445" s="1"/>
      <c r="D445" s="1"/>
      <c r="E445" s="1"/>
      <c r="F445" s="1"/>
      <c r="U445" s="16"/>
      <c r="V445" s="1"/>
    </row>
    <row r="446" spans="1:22" x14ac:dyDescent="0.25">
      <c r="A446" s="1"/>
      <c r="C446" s="1"/>
      <c r="D446" s="1"/>
      <c r="E446" s="1"/>
      <c r="F446" s="1"/>
      <c r="U446" s="16"/>
      <c r="V446" s="1"/>
    </row>
    <row r="447" spans="1:22" x14ac:dyDescent="0.25">
      <c r="A447" s="1"/>
      <c r="C447" s="1"/>
      <c r="D447" s="1"/>
      <c r="E447" s="1"/>
      <c r="F447" s="1"/>
      <c r="U447" s="16"/>
      <c r="V447" s="1"/>
    </row>
    <row r="448" spans="1:22" x14ac:dyDescent="0.25">
      <c r="A448" s="1"/>
      <c r="C448" s="1"/>
      <c r="D448" s="1"/>
      <c r="E448" s="1"/>
      <c r="F448" s="1"/>
      <c r="U448" s="16"/>
      <c r="V448" s="1"/>
    </row>
    <row r="449" spans="1:22" x14ac:dyDescent="0.25">
      <c r="A449" s="1"/>
      <c r="C449" s="1"/>
      <c r="D449" s="1"/>
      <c r="E449" s="1"/>
      <c r="F449" s="1"/>
      <c r="U449" s="16"/>
      <c r="V449" s="1"/>
    </row>
    <row r="450" spans="1:22" x14ac:dyDescent="0.25">
      <c r="A450" s="1"/>
      <c r="C450" s="1"/>
      <c r="D450" s="1"/>
      <c r="E450" s="1"/>
      <c r="F450" s="1"/>
      <c r="U450" s="16"/>
      <c r="V450" s="1"/>
    </row>
    <row r="451" spans="1:22" x14ac:dyDescent="0.25">
      <c r="A451" s="1"/>
      <c r="C451" s="1"/>
      <c r="D451" s="1"/>
      <c r="E451" s="1"/>
      <c r="F451" s="1"/>
      <c r="U451" s="16"/>
      <c r="V451" s="1"/>
    </row>
    <row r="452" spans="1:22" x14ac:dyDescent="0.25">
      <c r="A452" s="1"/>
      <c r="C452" s="1"/>
      <c r="D452" s="1"/>
      <c r="E452" s="1"/>
      <c r="F452" s="1"/>
      <c r="U452" s="16"/>
      <c r="V452" s="1"/>
    </row>
    <row r="453" spans="1:22" x14ac:dyDescent="0.25">
      <c r="A453" s="1"/>
      <c r="C453" s="1"/>
      <c r="D453" s="1"/>
      <c r="E453" s="1"/>
      <c r="F453" s="1"/>
      <c r="U453" s="16"/>
      <c r="V453" s="1"/>
    </row>
    <row r="454" spans="1:22" x14ac:dyDescent="0.25">
      <c r="A454" s="1"/>
      <c r="C454" s="1"/>
      <c r="D454" s="1"/>
      <c r="E454" s="1"/>
      <c r="F454" s="1"/>
      <c r="U454" s="16"/>
      <c r="V454" s="1"/>
    </row>
    <row r="455" spans="1:22" x14ac:dyDescent="0.25">
      <c r="A455" s="1"/>
      <c r="C455" s="1"/>
      <c r="D455" s="1"/>
      <c r="E455" s="1"/>
      <c r="F455" s="1"/>
      <c r="U455" s="16"/>
      <c r="V455" s="1"/>
    </row>
    <row r="456" spans="1:22" x14ac:dyDescent="0.25">
      <c r="A456" s="1"/>
      <c r="C456" s="1"/>
      <c r="D456" s="1"/>
      <c r="E456" s="1"/>
      <c r="F456" s="1"/>
      <c r="U456" s="16"/>
      <c r="V456" s="1"/>
    </row>
    <row r="457" spans="1:22" x14ac:dyDescent="0.25">
      <c r="A457" s="1"/>
      <c r="C457" s="1"/>
      <c r="D457" s="1"/>
      <c r="E457" s="1"/>
      <c r="F457" s="1"/>
      <c r="U457" s="16"/>
      <c r="V457" s="1"/>
    </row>
    <row r="458" spans="1:22" x14ac:dyDescent="0.25">
      <c r="A458" s="1"/>
      <c r="C458" s="1"/>
      <c r="D458" s="1"/>
      <c r="E458" s="1"/>
      <c r="F458" s="1"/>
      <c r="U458" s="16"/>
      <c r="V458" s="1"/>
    </row>
    <row r="459" spans="1:22" x14ac:dyDescent="0.25">
      <c r="A459" s="1"/>
      <c r="C459" s="1"/>
      <c r="D459" s="1"/>
      <c r="E459" s="1"/>
      <c r="F459" s="1"/>
      <c r="U459" s="16"/>
      <c r="V459" s="1"/>
    </row>
    <row r="460" spans="1:22" x14ac:dyDescent="0.25">
      <c r="A460" s="1"/>
      <c r="C460" s="1"/>
      <c r="D460" s="1"/>
      <c r="E460" s="1"/>
      <c r="F460" s="1"/>
      <c r="U460" s="16"/>
      <c r="V460" s="1"/>
    </row>
    <row r="461" spans="1:22" x14ac:dyDescent="0.25">
      <c r="A461" s="1"/>
      <c r="C461" s="1"/>
      <c r="D461" s="1"/>
      <c r="E461" s="1"/>
      <c r="F461" s="1"/>
      <c r="U461" s="16"/>
      <c r="V461" s="1"/>
    </row>
    <row r="462" spans="1:22" x14ac:dyDescent="0.25">
      <c r="A462" s="1"/>
      <c r="C462" s="1"/>
      <c r="D462" s="1"/>
      <c r="E462" s="1"/>
      <c r="F462" s="1"/>
      <c r="U462" s="16"/>
      <c r="V462" s="1"/>
    </row>
    <row r="463" spans="1:22" x14ac:dyDescent="0.25">
      <c r="A463" s="1"/>
      <c r="C463" s="1"/>
      <c r="D463" s="1"/>
      <c r="E463" s="1"/>
      <c r="F463" s="1"/>
      <c r="U463" s="16"/>
      <c r="V463" s="1"/>
    </row>
    <row r="464" spans="1:22" x14ac:dyDescent="0.25">
      <c r="A464" s="1"/>
      <c r="C464" s="1"/>
      <c r="D464" s="1"/>
      <c r="E464" s="1"/>
      <c r="F464" s="1"/>
      <c r="U464" s="16"/>
      <c r="V464" s="1"/>
    </row>
    <row r="465" spans="1:22" x14ac:dyDescent="0.25">
      <c r="A465" s="1"/>
      <c r="C465" s="1"/>
      <c r="D465" s="1"/>
      <c r="E465" s="1"/>
      <c r="F465" s="1"/>
      <c r="U465" s="16"/>
      <c r="V465" s="1"/>
    </row>
    <row r="466" spans="1:22" x14ac:dyDescent="0.25">
      <c r="A466" s="1"/>
      <c r="C466" s="1"/>
      <c r="D466" s="1"/>
      <c r="E466" s="1"/>
      <c r="F466" s="1"/>
      <c r="U466" s="16"/>
      <c r="V466" s="1"/>
    </row>
    <row r="467" spans="1:22" x14ac:dyDescent="0.25">
      <c r="A467" s="1"/>
      <c r="C467" s="1"/>
      <c r="D467" s="1"/>
      <c r="E467" s="1"/>
      <c r="F467" s="1"/>
      <c r="U467" s="16"/>
      <c r="V467" s="1"/>
    </row>
    <row r="468" spans="1:22" x14ac:dyDescent="0.25">
      <c r="A468" s="1"/>
      <c r="C468" s="1"/>
      <c r="D468" s="1"/>
      <c r="E468" s="1"/>
      <c r="F468" s="1"/>
      <c r="U468" s="16"/>
      <c r="V468" s="1"/>
    </row>
    <row r="469" spans="1:22" x14ac:dyDescent="0.25">
      <c r="A469" s="1"/>
      <c r="C469" s="1"/>
      <c r="D469" s="1"/>
      <c r="E469" s="1"/>
      <c r="F469" s="1"/>
      <c r="U469" s="16"/>
      <c r="V469" s="1"/>
    </row>
    <row r="470" spans="1:22" x14ac:dyDescent="0.25">
      <c r="A470" s="1"/>
      <c r="C470" s="1"/>
      <c r="D470" s="1"/>
      <c r="E470" s="1"/>
      <c r="F470" s="1"/>
      <c r="U470" s="16"/>
      <c r="V470" s="1"/>
    </row>
    <row r="471" spans="1:22" x14ac:dyDescent="0.25">
      <c r="A471" s="1"/>
      <c r="C471" s="1"/>
      <c r="D471" s="1"/>
      <c r="E471" s="1"/>
      <c r="F471" s="1"/>
      <c r="U471" s="16"/>
      <c r="V471" s="1"/>
    </row>
    <row r="472" spans="1:22" x14ac:dyDescent="0.25">
      <c r="A472" s="1"/>
      <c r="C472" s="1"/>
      <c r="D472" s="1"/>
      <c r="E472" s="1"/>
      <c r="F472" s="1"/>
      <c r="U472" s="16"/>
      <c r="V472" s="1"/>
    </row>
    <row r="473" spans="1:22" x14ac:dyDescent="0.25">
      <c r="A473" s="1"/>
      <c r="C473" s="1"/>
      <c r="D473" s="1"/>
      <c r="E473" s="1"/>
      <c r="F473" s="1"/>
      <c r="U473" s="16"/>
      <c r="V473" s="1"/>
    </row>
    <row r="474" spans="1:22" x14ac:dyDescent="0.25">
      <c r="A474" s="1"/>
      <c r="C474" s="1"/>
      <c r="D474" s="1"/>
      <c r="E474" s="1"/>
      <c r="F474" s="1"/>
      <c r="U474" s="16"/>
      <c r="V474" s="1"/>
    </row>
    <row r="475" spans="1:22" x14ac:dyDescent="0.25">
      <c r="A475" s="1"/>
      <c r="C475" s="1"/>
      <c r="D475" s="1"/>
      <c r="E475" s="1"/>
      <c r="F475" s="1"/>
      <c r="U475" s="16"/>
      <c r="V475" s="1"/>
    </row>
    <row r="476" spans="1:22" x14ac:dyDescent="0.25">
      <c r="A476" s="1"/>
      <c r="C476" s="1"/>
      <c r="D476" s="1"/>
      <c r="E476" s="1"/>
      <c r="F476" s="1"/>
      <c r="U476" s="16"/>
      <c r="V476" s="1"/>
    </row>
    <row r="477" spans="1:22" x14ac:dyDescent="0.25">
      <c r="A477" s="1"/>
      <c r="C477" s="1"/>
      <c r="D477" s="1"/>
      <c r="E477" s="1"/>
      <c r="F477" s="1"/>
      <c r="U477" s="16"/>
      <c r="V477" s="1"/>
    </row>
    <row r="478" spans="1:22" x14ac:dyDescent="0.25">
      <c r="A478" s="1"/>
      <c r="C478" s="1"/>
      <c r="D478" s="1"/>
      <c r="E478" s="1"/>
      <c r="F478" s="1"/>
      <c r="U478" s="16"/>
      <c r="V478" s="1"/>
    </row>
    <row r="479" spans="1:22" x14ac:dyDescent="0.25">
      <c r="A479" s="1"/>
      <c r="C479" s="1"/>
      <c r="D479" s="1"/>
      <c r="E479" s="1"/>
      <c r="F479" s="1"/>
      <c r="U479" s="16"/>
      <c r="V479" s="1"/>
    </row>
    <row r="480" spans="1:22" x14ac:dyDescent="0.25">
      <c r="A480" s="1"/>
      <c r="C480" s="1"/>
      <c r="D480" s="1"/>
      <c r="E480" s="1"/>
      <c r="F480" s="1"/>
      <c r="U480" s="16"/>
      <c r="V480" s="1"/>
    </row>
    <row r="481" spans="1:22" x14ac:dyDescent="0.25">
      <c r="A481" s="1"/>
      <c r="C481" s="1"/>
      <c r="D481" s="1"/>
      <c r="E481" s="1"/>
      <c r="F481" s="1"/>
      <c r="U481" s="16"/>
      <c r="V481" s="1"/>
    </row>
    <row r="482" spans="1:22" x14ac:dyDescent="0.25">
      <c r="A482" s="1"/>
      <c r="C482" s="1"/>
      <c r="D482" s="1"/>
      <c r="E482" s="1"/>
      <c r="F482" s="1"/>
      <c r="U482" s="16"/>
      <c r="V482" s="1"/>
    </row>
    <row r="483" spans="1:22" x14ac:dyDescent="0.25">
      <c r="A483" s="1"/>
      <c r="C483" s="1"/>
      <c r="D483" s="1"/>
      <c r="E483" s="1"/>
      <c r="F483" s="1"/>
      <c r="U483" s="16"/>
      <c r="V483" s="1"/>
    </row>
    <row r="484" spans="1:22" x14ac:dyDescent="0.25">
      <c r="A484" s="1"/>
      <c r="C484" s="1"/>
      <c r="D484" s="1"/>
      <c r="E484" s="1"/>
      <c r="F484" s="1"/>
      <c r="U484" s="16"/>
      <c r="V484" s="1"/>
    </row>
    <row r="485" spans="1:22" x14ac:dyDescent="0.25">
      <c r="A485" s="1"/>
      <c r="C485" s="1"/>
      <c r="D485" s="1"/>
      <c r="E485" s="1"/>
      <c r="F485" s="1"/>
      <c r="U485" s="16"/>
      <c r="V485" s="1"/>
    </row>
    <row r="486" spans="1:22" x14ac:dyDescent="0.25">
      <c r="A486" s="1"/>
      <c r="C486" s="1"/>
      <c r="D486" s="1"/>
      <c r="E486" s="1"/>
      <c r="F486" s="1"/>
      <c r="U486" s="16"/>
      <c r="V486" s="1"/>
    </row>
    <row r="487" spans="1:22" x14ac:dyDescent="0.25">
      <c r="A487" s="1"/>
      <c r="C487" s="1"/>
      <c r="D487" s="1"/>
      <c r="E487" s="1"/>
      <c r="F487" s="1"/>
      <c r="U487" s="16"/>
      <c r="V487" s="1"/>
    </row>
    <row r="488" spans="1:22" x14ac:dyDescent="0.25">
      <c r="A488" s="1"/>
      <c r="C488" s="1"/>
      <c r="D488" s="1"/>
      <c r="E488" s="1"/>
      <c r="F488" s="1"/>
      <c r="U488" s="16"/>
      <c r="V488" s="1"/>
    </row>
    <row r="489" spans="1:22" x14ac:dyDescent="0.25">
      <c r="A489" s="1"/>
      <c r="C489" s="1"/>
      <c r="D489" s="1"/>
      <c r="E489" s="1"/>
      <c r="F489" s="1"/>
      <c r="U489" s="16"/>
      <c r="V489" s="1"/>
    </row>
    <row r="490" spans="1:22" x14ac:dyDescent="0.25">
      <c r="A490" s="1"/>
      <c r="C490" s="1"/>
      <c r="D490" s="1"/>
      <c r="E490" s="1"/>
      <c r="F490" s="1"/>
      <c r="U490" s="16"/>
      <c r="V490" s="1"/>
    </row>
    <row r="491" spans="1:22" x14ac:dyDescent="0.25">
      <c r="A491" s="1"/>
      <c r="C491" s="1"/>
      <c r="D491" s="1"/>
      <c r="E491" s="1"/>
      <c r="F491" s="1"/>
      <c r="U491" s="16"/>
      <c r="V491" s="1"/>
    </row>
    <row r="492" spans="1:22" x14ac:dyDescent="0.25">
      <c r="A492" s="1"/>
      <c r="C492" s="1"/>
      <c r="D492" s="1"/>
      <c r="E492" s="1"/>
      <c r="F492" s="1"/>
      <c r="U492" s="16"/>
      <c r="V492" s="1"/>
    </row>
    <row r="493" spans="1:22" x14ac:dyDescent="0.25">
      <c r="A493" s="1"/>
      <c r="C493" s="1"/>
      <c r="D493" s="1"/>
      <c r="E493" s="1"/>
      <c r="F493" s="1"/>
      <c r="U493" s="16"/>
      <c r="V493" s="1"/>
    </row>
    <row r="494" spans="1:22" x14ac:dyDescent="0.25">
      <c r="A494" s="1"/>
      <c r="C494" s="1"/>
      <c r="D494" s="1"/>
      <c r="E494" s="1"/>
      <c r="F494" s="1"/>
      <c r="U494" s="16"/>
      <c r="V494" s="1"/>
    </row>
    <row r="495" spans="1:22" x14ac:dyDescent="0.25">
      <c r="A495" s="1"/>
      <c r="C495" s="1"/>
      <c r="D495" s="1"/>
      <c r="E495" s="1"/>
      <c r="F495" s="1"/>
      <c r="U495" s="16"/>
      <c r="V495" s="1"/>
    </row>
    <row r="496" spans="1:22" x14ac:dyDescent="0.25">
      <c r="A496" s="1"/>
      <c r="V496" s="1"/>
    </row>
    <row r="497" spans="1:22" x14ac:dyDescent="0.25">
      <c r="A497" s="1"/>
      <c r="U497" s="17">
        <f>SUM(U2:U496)</f>
        <v>1372.5</v>
      </c>
      <c r="V497" s="20">
        <f>+U497/1.13</f>
        <v>1214.6017699115046</v>
      </c>
    </row>
    <row r="498" spans="1:22" x14ac:dyDescent="0.25">
      <c r="A498" s="1"/>
      <c r="V498" s="20">
        <f>+V497*0.13</f>
        <v>157.89823008849561</v>
      </c>
    </row>
    <row r="499" spans="1:22" x14ac:dyDescent="0.25">
      <c r="A499" s="1"/>
      <c r="V499" s="1"/>
    </row>
    <row r="500" spans="1:22" x14ac:dyDescent="0.25">
      <c r="A500" s="1"/>
      <c r="V500" s="1"/>
    </row>
    <row r="501" spans="1:22" x14ac:dyDescent="0.25">
      <c r="A501" s="1"/>
      <c r="V501" s="1"/>
    </row>
    <row r="502" spans="1:22" x14ac:dyDescent="0.25">
      <c r="A502" s="1"/>
      <c r="V502" s="1"/>
    </row>
    <row r="503" spans="1:22" x14ac:dyDescent="0.25">
      <c r="A503" s="1"/>
      <c r="V503" s="1"/>
    </row>
    <row r="504" spans="1:22" x14ac:dyDescent="0.25">
      <c r="A504" s="1"/>
      <c r="V504" s="1"/>
    </row>
    <row r="505" spans="1:22" x14ac:dyDescent="0.25">
      <c r="A505" s="1"/>
      <c r="V505" s="1"/>
    </row>
    <row r="506" spans="1:22" x14ac:dyDescent="0.25">
      <c r="A506" s="1"/>
      <c r="V506" s="1"/>
    </row>
    <row r="507" spans="1:22" x14ac:dyDescent="0.25">
      <c r="A507" s="1"/>
      <c r="V507" s="1"/>
    </row>
    <row r="508" spans="1:22" x14ac:dyDescent="0.25">
      <c r="A508" s="1"/>
      <c r="V508" s="1"/>
    </row>
    <row r="509" spans="1:22" x14ac:dyDescent="0.25">
      <c r="A509" s="1"/>
      <c r="V509" s="1"/>
    </row>
    <row r="510" spans="1:22" x14ac:dyDescent="0.25">
      <c r="A510" s="1"/>
      <c r="V510" s="1"/>
    </row>
    <row r="511" spans="1:22" x14ac:dyDescent="0.25">
      <c r="A511" s="1"/>
      <c r="V511" s="1"/>
    </row>
    <row r="512" spans="1:22" x14ac:dyDescent="0.25">
      <c r="A512" s="1"/>
      <c r="V512" s="1"/>
    </row>
    <row r="513" spans="1:22" x14ac:dyDescent="0.25">
      <c r="A513" s="1"/>
      <c r="V513" s="1"/>
    </row>
    <row r="514" spans="1:22" x14ac:dyDescent="0.25">
      <c r="A514" s="1"/>
      <c r="V514" s="1"/>
    </row>
    <row r="515" spans="1:22" x14ac:dyDescent="0.25">
      <c r="A515" s="1"/>
      <c r="V515" s="1"/>
    </row>
    <row r="516" spans="1:22" x14ac:dyDescent="0.25">
      <c r="A516" s="1"/>
      <c r="V516" s="1"/>
    </row>
    <row r="517" spans="1:22" x14ac:dyDescent="0.25">
      <c r="A517" s="1"/>
      <c r="V517" s="1"/>
    </row>
    <row r="518" spans="1:22" x14ac:dyDescent="0.25">
      <c r="A518" s="1"/>
      <c r="V518" s="1"/>
    </row>
    <row r="519" spans="1:22" x14ac:dyDescent="0.25">
      <c r="A519" s="1"/>
      <c r="V519" s="1"/>
    </row>
    <row r="520" spans="1:22" x14ac:dyDescent="0.25">
      <c r="A520" s="1"/>
      <c r="V520" s="1"/>
    </row>
    <row r="521" spans="1:22" x14ac:dyDescent="0.25">
      <c r="A521" s="1"/>
      <c r="V521" s="1"/>
    </row>
    <row r="522" spans="1:22" x14ac:dyDescent="0.25">
      <c r="A522" s="1"/>
      <c r="V522" s="1"/>
    </row>
    <row r="523" spans="1:22" x14ac:dyDescent="0.25">
      <c r="A523" s="1"/>
      <c r="V523" s="1"/>
    </row>
    <row r="524" spans="1:22" x14ac:dyDescent="0.25">
      <c r="A524" s="1"/>
      <c r="V524" s="1"/>
    </row>
    <row r="525" spans="1:22" x14ac:dyDescent="0.25">
      <c r="A525" s="1"/>
      <c r="V525" s="1"/>
    </row>
    <row r="526" spans="1:22" x14ac:dyDescent="0.25">
      <c r="A526" s="1"/>
      <c r="V526" s="1"/>
    </row>
    <row r="527" spans="1:22" x14ac:dyDescent="0.25">
      <c r="A527" s="1"/>
      <c r="V527" s="1"/>
    </row>
    <row r="528" spans="1:22" x14ac:dyDescent="0.25">
      <c r="A528" s="1"/>
      <c r="V528" s="1"/>
    </row>
    <row r="529" spans="1:22" x14ac:dyDescent="0.25">
      <c r="A529" s="1"/>
      <c r="V529" s="1"/>
    </row>
    <row r="530" spans="1:22" x14ac:dyDescent="0.25">
      <c r="A530" s="1"/>
      <c r="V530" s="1"/>
    </row>
    <row r="531" spans="1:22" x14ac:dyDescent="0.25">
      <c r="A531" s="1"/>
      <c r="V531" s="1"/>
    </row>
    <row r="532" spans="1:22" x14ac:dyDescent="0.25">
      <c r="A532" s="1"/>
      <c r="V532" s="1"/>
    </row>
    <row r="533" spans="1:22" x14ac:dyDescent="0.25">
      <c r="A533" s="1"/>
      <c r="V533" s="1"/>
    </row>
    <row r="534" spans="1:22" x14ac:dyDescent="0.25">
      <c r="A534" s="1"/>
      <c r="V534" s="1"/>
    </row>
    <row r="535" spans="1:22" x14ac:dyDescent="0.25">
      <c r="A535" s="1"/>
      <c r="V535" s="1"/>
    </row>
    <row r="536" spans="1:22" x14ac:dyDescent="0.25">
      <c r="A536" s="1"/>
      <c r="V536" s="1"/>
    </row>
    <row r="537" spans="1:22" x14ac:dyDescent="0.25">
      <c r="A537" s="1"/>
      <c r="V537" s="1"/>
    </row>
    <row r="538" spans="1:22" x14ac:dyDescent="0.25">
      <c r="A538" s="1"/>
      <c r="V538" s="1"/>
    </row>
    <row r="539" spans="1:22" x14ac:dyDescent="0.25">
      <c r="A539" s="1"/>
      <c r="V539" s="1"/>
    </row>
    <row r="540" spans="1:22" x14ac:dyDescent="0.25">
      <c r="A540" s="1"/>
      <c r="V540" s="1"/>
    </row>
    <row r="541" spans="1:22" x14ac:dyDescent="0.25">
      <c r="A541" s="1"/>
      <c r="V541" s="1"/>
    </row>
    <row r="542" spans="1:22" x14ac:dyDescent="0.25">
      <c r="A542" s="1"/>
      <c r="V542" s="1"/>
    </row>
    <row r="543" spans="1:22" x14ac:dyDescent="0.25">
      <c r="A543" s="1"/>
      <c r="V543" s="1"/>
    </row>
    <row r="544" spans="1:22" x14ac:dyDescent="0.25">
      <c r="A544" s="1"/>
      <c r="V544" s="1"/>
    </row>
    <row r="545" spans="1:22" x14ac:dyDescent="0.25">
      <c r="A545" s="1"/>
      <c r="V545" s="1"/>
    </row>
    <row r="546" spans="1:22" x14ac:dyDescent="0.25">
      <c r="A546" s="1"/>
      <c r="V546" s="1"/>
    </row>
    <row r="547" spans="1:22" x14ac:dyDescent="0.25">
      <c r="A547" s="1"/>
      <c r="V547" s="1"/>
    </row>
    <row r="548" spans="1:22" x14ac:dyDescent="0.25">
      <c r="A548" s="1"/>
      <c r="V548" s="1"/>
    </row>
    <row r="549" spans="1:22" x14ac:dyDescent="0.25">
      <c r="A549" s="1"/>
      <c r="V549" s="1"/>
    </row>
    <row r="550" spans="1:22" x14ac:dyDescent="0.25">
      <c r="A550" s="1"/>
      <c r="V550" s="1"/>
    </row>
    <row r="551" spans="1:22" x14ac:dyDescent="0.25">
      <c r="A551" s="1"/>
      <c r="V551" s="1"/>
    </row>
    <row r="552" spans="1:22" x14ac:dyDescent="0.25">
      <c r="A552" s="1"/>
      <c r="V552" s="1"/>
    </row>
    <row r="553" spans="1:22" x14ac:dyDescent="0.25">
      <c r="A553" s="1"/>
      <c r="V553" s="1"/>
    </row>
    <row r="554" spans="1:22" x14ac:dyDescent="0.25">
      <c r="A554" s="1"/>
      <c r="V554" s="1"/>
    </row>
    <row r="555" spans="1:22" x14ac:dyDescent="0.25">
      <c r="A555" s="1"/>
      <c r="V555" s="1"/>
    </row>
    <row r="556" spans="1:22" x14ac:dyDescent="0.25">
      <c r="A556" s="1"/>
      <c r="V556" s="1"/>
    </row>
    <row r="557" spans="1:22" x14ac:dyDescent="0.25">
      <c r="A557" s="1"/>
      <c r="V557" s="1"/>
    </row>
    <row r="558" spans="1:22" x14ac:dyDescent="0.25">
      <c r="A558" s="1"/>
      <c r="V558" s="1"/>
    </row>
    <row r="559" spans="1:22" x14ac:dyDescent="0.25">
      <c r="A559" s="1"/>
      <c r="V559" s="1"/>
    </row>
    <row r="560" spans="1:22" x14ac:dyDescent="0.25">
      <c r="A560" s="1"/>
      <c r="V560" s="1"/>
    </row>
    <row r="561" spans="1:22" x14ac:dyDescent="0.25">
      <c r="A561" s="1"/>
      <c r="V561" s="1"/>
    </row>
    <row r="562" spans="1:22" x14ac:dyDescent="0.25">
      <c r="A562" s="1"/>
      <c r="V562" s="1"/>
    </row>
    <row r="563" spans="1:22" x14ac:dyDescent="0.25">
      <c r="A563" s="1"/>
      <c r="V563" s="1"/>
    </row>
    <row r="564" spans="1:22" x14ac:dyDescent="0.25">
      <c r="A564" s="1"/>
      <c r="V564" s="1"/>
    </row>
    <row r="565" spans="1:22" x14ac:dyDescent="0.25">
      <c r="A565" s="1"/>
      <c r="V565" s="1"/>
    </row>
    <row r="566" spans="1:22" x14ac:dyDescent="0.25">
      <c r="A566" s="1"/>
      <c r="V566" s="1"/>
    </row>
    <row r="567" spans="1:22" x14ac:dyDescent="0.25">
      <c r="A567" s="1"/>
      <c r="V567" s="1"/>
    </row>
    <row r="568" spans="1:22" x14ac:dyDescent="0.25">
      <c r="A568" s="1"/>
      <c r="V568" s="1"/>
    </row>
    <row r="569" spans="1:22" x14ac:dyDescent="0.25">
      <c r="A569" s="1"/>
      <c r="V569" s="1"/>
    </row>
    <row r="570" spans="1:22" x14ac:dyDescent="0.25">
      <c r="A570" s="1"/>
      <c r="V570" s="1"/>
    </row>
    <row r="571" spans="1:22" x14ac:dyDescent="0.25">
      <c r="A571" s="1"/>
      <c r="V571" s="1"/>
    </row>
    <row r="572" spans="1:22" x14ac:dyDescent="0.25">
      <c r="A572" s="1"/>
      <c r="V572" s="1"/>
    </row>
    <row r="573" spans="1:22" x14ac:dyDescent="0.25">
      <c r="A573" s="1"/>
      <c r="V573" s="1"/>
    </row>
    <row r="574" spans="1:22" x14ac:dyDescent="0.25">
      <c r="A574" s="1"/>
      <c r="V574" s="1"/>
    </row>
    <row r="575" spans="1:22" x14ac:dyDescent="0.25">
      <c r="A575" s="1"/>
      <c r="V575" s="1"/>
    </row>
    <row r="576" spans="1:22" x14ac:dyDescent="0.25">
      <c r="A576" s="1"/>
      <c r="V576" s="1"/>
    </row>
    <row r="577" spans="1:22" x14ac:dyDescent="0.25">
      <c r="A577" s="1"/>
      <c r="V577" s="1"/>
    </row>
    <row r="578" spans="1:22" x14ac:dyDescent="0.25">
      <c r="A578" s="1"/>
      <c r="V578" s="1"/>
    </row>
    <row r="579" spans="1:22" x14ac:dyDescent="0.25">
      <c r="A579" s="1"/>
      <c r="V579" s="1"/>
    </row>
    <row r="580" spans="1:22" x14ac:dyDescent="0.25">
      <c r="A580" s="1"/>
      <c r="V580" s="1"/>
    </row>
    <row r="581" spans="1:22" x14ac:dyDescent="0.25">
      <c r="A581" s="1"/>
      <c r="V581" s="1"/>
    </row>
    <row r="582" spans="1:22" x14ac:dyDescent="0.25">
      <c r="A582" s="1"/>
      <c r="V582" s="1"/>
    </row>
    <row r="583" spans="1:22" x14ac:dyDescent="0.25">
      <c r="A583" s="1"/>
      <c r="V583" s="1"/>
    </row>
    <row r="584" spans="1:22" x14ac:dyDescent="0.25">
      <c r="A584" s="1"/>
      <c r="V584" s="1"/>
    </row>
    <row r="585" spans="1:22" x14ac:dyDescent="0.25">
      <c r="A585" s="1"/>
      <c r="V585" s="1"/>
    </row>
    <row r="586" spans="1:22" x14ac:dyDescent="0.25">
      <c r="A586" s="1"/>
      <c r="V586" s="1"/>
    </row>
    <row r="587" spans="1:22" x14ac:dyDescent="0.25">
      <c r="A587" s="1"/>
      <c r="V587" s="1"/>
    </row>
    <row r="588" spans="1:22" x14ac:dyDescent="0.25">
      <c r="A588" s="1"/>
      <c r="V588" s="1"/>
    </row>
    <row r="589" spans="1:22" x14ac:dyDescent="0.25">
      <c r="A589" s="1"/>
      <c r="V589" s="1"/>
    </row>
    <row r="590" spans="1:22" x14ac:dyDescent="0.25">
      <c r="A590" s="1"/>
      <c r="V590" s="1"/>
    </row>
    <row r="591" spans="1:22" x14ac:dyDescent="0.25">
      <c r="A591" s="1"/>
      <c r="V591" s="1"/>
    </row>
    <row r="592" spans="1:22" x14ac:dyDescent="0.25">
      <c r="A592" s="1"/>
      <c r="V592" s="1"/>
    </row>
    <row r="593" spans="1:22" x14ac:dyDescent="0.25">
      <c r="A593" s="1"/>
      <c r="V593" s="1"/>
    </row>
    <row r="594" spans="1:22" x14ac:dyDescent="0.25">
      <c r="A594" s="1"/>
      <c r="V594" s="1"/>
    </row>
    <row r="595" spans="1:22" x14ac:dyDescent="0.25">
      <c r="A595" s="1"/>
      <c r="V595" s="1"/>
    </row>
    <row r="596" spans="1:22" x14ac:dyDescent="0.25">
      <c r="A596" s="1"/>
      <c r="V596" s="1"/>
    </row>
    <row r="597" spans="1:22" x14ac:dyDescent="0.25">
      <c r="A597" s="1"/>
      <c r="V597" s="1"/>
    </row>
    <row r="598" spans="1:22" x14ac:dyDescent="0.25">
      <c r="A598" s="1"/>
      <c r="V598" s="1"/>
    </row>
    <row r="599" spans="1:22" x14ac:dyDescent="0.25">
      <c r="A599" s="1"/>
      <c r="V599" s="1"/>
    </row>
    <row r="600" spans="1:22" x14ac:dyDescent="0.25">
      <c r="A600" s="1"/>
      <c r="V600" s="1"/>
    </row>
    <row r="601" spans="1:22" x14ac:dyDescent="0.25">
      <c r="A601" s="1"/>
      <c r="V601" s="1"/>
    </row>
    <row r="602" spans="1:22" x14ac:dyDescent="0.25">
      <c r="A602" s="1"/>
    </row>
    <row r="603" spans="1:22" x14ac:dyDescent="0.25">
      <c r="A603" s="1"/>
    </row>
    <row r="604" spans="1:22" x14ac:dyDescent="0.25">
      <c r="A604" s="1"/>
    </row>
    <row r="605" spans="1:22" x14ac:dyDescent="0.25">
      <c r="A605" s="1"/>
    </row>
    <row r="606" spans="1:22" x14ac:dyDescent="0.25">
      <c r="A606" s="1"/>
    </row>
    <row r="607" spans="1:22" x14ac:dyDescent="0.25">
      <c r="A607" s="1"/>
    </row>
    <row r="608" spans="1:22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1000" spans="12:18" x14ac:dyDescent="0.25">
      <c r="L1000" s="76">
        <f>SUBTOTAL(9,L1:L999)</f>
        <v>0</v>
      </c>
      <c r="M1000" s="76">
        <f t="shared" ref="M1000:R1000" si="1">SUBTOTAL(9,M1:M999)</f>
        <v>0</v>
      </c>
      <c r="N1000" s="76">
        <f t="shared" si="1"/>
        <v>0</v>
      </c>
      <c r="O1000" s="76">
        <f t="shared" si="1"/>
        <v>1372.5</v>
      </c>
      <c r="P1000" s="76">
        <f t="shared" si="1"/>
        <v>0</v>
      </c>
      <c r="R1000" s="76">
        <f t="shared" si="1"/>
        <v>0</v>
      </c>
    </row>
  </sheetData>
  <autoFilter ref="A1:V18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Y5000"/>
  <sheetViews>
    <sheetView showGridLines="0" workbookViewId="0">
      <pane xSplit="3" ySplit="1" topLeftCell="D2" activePane="bottomRight" state="frozen"/>
      <selection activeCell="A2" sqref="A2"/>
      <selection pane="topRight" activeCell="A2" sqref="A2"/>
      <selection pane="bottomLeft" activeCell="A2" sqref="A2"/>
      <selection pane="bottomRight" activeCell="K120" sqref="K120"/>
    </sheetView>
  </sheetViews>
  <sheetFormatPr baseColWidth="10" defaultColWidth="11.5703125" defaultRowHeight="15" x14ac:dyDescent="0.25"/>
  <cols>
    <col min="1" max="1" width="8.85546875" style="1" customWidth="1"/>
    <col min="2" max="2" width="6.28515625" style="1" customWidth="1"/>
    <col min="3" max="6" width="8.85546875" style="4" hidden="1" customWidth="1"/>
    <col min="7" max="7" width="11.5703125" style="1" customWidth="1"/>
    <col min="8" max="9" width="11.5703125" style="4" customWidth="1"/>
    <col min="10" max="10" width="20.28515625" style="1" customWidth="1"/>
    <col min="11" max="13" width="11.5703125" style="1" customWidth="1"/>
    <col min="14" max="14" width="15" style="1" bestFit="1" customWidth="1"/>
    <col min="15" max="15" width="49.140625" style="24" bestFit="1" customWidth="1"/>
    <col min="16" max="17" width="11.5703125" style="1" customWidth="1"/>
    <col min="18" max="18" width="11.5703125" style="26"/>
    <col min="19" max="19" width="11.5703125" style="78" customWidth="1"/>
    <col min="20" max="21" width="11.5703125" style="1" customWidth="1"/>
    <col min="22" max="22" width="11.5703125" style="78" customWidth="1"/>
    <col min="23" max="23" width="11.5703125" style="1" customWidth="1"/>
    <col min="24" max="24" width="11.5703125" style="1"/>
    <col min="25" max="25" width="11.5703125" style="3"/>
    <col min="26" max="16384" width="11.5703125" style="1"/>
  </cols>
  <sheetData>
    <row r="1" spans="1:25" ht="21.75" customHeight="1" x14ac:dyDescent="0.25">
      <c r="A1" s="1" t="s">
        <v>21</v>
      </c>
      <c r="C1" s="4" t="s">
        <v>29</v>
      </c>
      <c r="G1" t="s">
        <v>4</v>
      </c>
      <c r="H1" s="23" t="s">
        <v>5</v>
      </c>
      <c r="I1" s="23" t="s">
        <v>6</v>
      </c>
      <c r="J1" t="s">
        <v>73</v>
      </c>
      <c r="K1" t="s">
        <v>72</v>
      </c>
      <c r="L1" t="s">
        <v>71</v>
      </c>
      <c r="M1" t="s">
        <v>70</v>
      </c>
      <c r="N1" t="s">
        <v>69</v>
      </c>
      <c r="O1" s="24" t="s">
        <v>68</v>
      </c>
      <c r="P1" t="s">
        <v>67</v>
      </c>
      <c r="Q1" t="s">
        <v>66</v>
      </c>
      <c r="R1" s="26" t="s">
        <v>65</v>
      </c>
      <c r="S1" s="78" t="s">
        <v>64</v>
      </c>
      <c r="T1" t="s">
        <v>63</v>
      </c>
      <c r="U1" t="s">
        <v>62</v>
      </c>
      <c r="V1" s="78" t="s">
        <v>61</v>
      </c>
      <c r="W1" t="s">
        <v>60</v>
      </c>
      <c r="Y1" s="3" t="s">
        <v>17</v>
      </c>
    </row>
    <row r="2" spans="1:25" x14ac:dyDescent="0.25">
      <c r="A2" s="1" t="s">
        <v>22</v>
      </c>
      <c r="C2" s="4" t="s">
        <v>45</v>
      </c>
      <c r="D2" s="4" t="s">
        <v>0</v>
      </c>
      <c r="E2" s="4" t="s">
        <v>27</v>
      </c>
      <c r="F2" s="4" t="s">
        <v>28</v>
      </c>
      <c r="G2" s="22" t="str">
        <f t="shared" ref="G2:G65" si="0">+C2&amp;F2&amp;D2&amp;F2&amp;E2</f>
        <v>01/03/2021</v>
      </c>
      <c r="H2" s="4" t="s">
        <v>1</v>
      </c>
      <c r="I2" s="4" t="s">
        <v>0</v>
      </c>
      <c r="J2" s="1" t="s">
        <v>514</v>
      </c>
      <c r="K2" s="1" t="s">
        <v>515</v>
      </c>
      <c r="L2" s="1">
        <v>275</v>
      </c>
      <c r="M2" s="1" t="s">
        <v>516</v>
      </c>
      <c r="N2" s="1" t="s">
        <v>79</v>
      </c>
      <c r="O2" s="24" t="str">
        <f>+VLOOKUP(N2,'base de clientes'!A:B,2,0)</f>
        <v>RINA ALFARO CASTRO</v>
      </c>
      <c r="P2" s="1" t="s">
        <v>2</v>
      </c>
      <c r="Q2" s="1" t="s">
        <v>2</v>
      </c>
      <c r="R2" s="26">
        <v>2331</v>
      </c>
      <c r="S2" s="78">
        <v>303.02999999999997</v>
      </c>
      <c r="T2" s="1" t="s">
        <v>2</v>
      </c>
      <c r="U2" s="1" t="s">
        <v>2</v>
      </c>
      <c r="V2" s="78">
        <v>2634.0299999999997</v>
      </c>
      <c r="W2" s="1" t="s">
        <v>1</v>
      </c>
      <c r="Y2" s="3">
        <f t="shared" ref="Y2:Y42" si="1">+ROUND(S2,2)</f>
        <v>303.02999999999997</v>
      </c>
    </row>
    <row r="3" spans="1:25" x14ac:dyDescent="0.25">
      <c r="A3" s="1" t="s">
        <v>22</v>
      </c>
      <c r="C3" s="4" t="s">
        <v>45</v>
      </c>
      <c r="D3" s="4" t="s">
        <v>0</v>
      </c>
      <c r="E3" s="4" t="s">
        <v>27</v>
      </c>
      <c r="F3" s="4" t="s">
        <v>28</v>
      </c>
      <c r="G3" s="22" t="str">
        <f t="shared" si="0"/>
        <v>01/03/2021</v>
      </c>
      <c r="H3" s="4" t="s">
        <v>1</v>
      </c>
      <c r="I3" s="4" t="s">
        <v>0</v>
      </c>
      <c r="J3" s="1" t="s">
        <v>514</v>
      </c>
      <c r="K3" s="1" t="s">
        <v>515</v>
      </c>
      <c r="L3" s="1">
        <v>276</v>
      </c>
      <c r="M3" s="1" t="s">
        <v>51</v>
      </c>
      <c r="N3" s="1" t="s">
        <v>59</v>
      </c>
      <c r="O3" s="24" t="str">
        <f>+VLOOKUP(N3,'base de clientes'!A:B,2,0)</f>
        <v>ANULADO</v>
      </c>
      <c r="P3" s="1" t="s">
        <v>2</v>
      </c>
      <c r="Q3" s="1" t="s">
        <v>2</v>
      </c>
      <c r="R3" s="26">
        <v>0</v>
      </c>
      <c r="S3" s="78">
        <v>0</v>
      </c>
      <c r="T3" s="1" t="s">
        <v>2</v>
      </c>
      <c r="U3" s="1" t="s">
        <v>2</v>
      </c>
      <c r="V3" s="78">
        <v>0</v>
      </c>
      <c r="W3" s="1" t="s">
        <v>1</v>
      </c>
      <c r="Y3" s="3">
        <f t="shared" si="1"/>
        <v>0</v>
      </c>
    </row>
    <row r="4" spans="1:25" x14ac:dyDescent="0.25">
      <c r="A4" s="1" t="s">
        <v>22</v>
      </c>
      <c r="C4" s="4" t="s">
        <v>45</v>
      </c>
      <c r="D4" s="4" t="s">
        <v>0</v>
      </c>
      <c r="E4" s="4" t="s">
        <v>27</v>
      </c>
      <c r="F4" s="4" t="s">
        <v>28</v>
      </c>
      <c r="G4" s="22" t="str">
        <f t="shared" si="0"/>
        <v>01/03/2021</v>
      </c>
      <c r="H4" s="4" t="s">
        <v>1</v>
      </c>
      <c r="I4" s="4" t="s">
        <v>0</v>
      </c>
      <c r="J4" s="1" t="s">
        <v>514</v>
      </c>
      <c r="K4" s="1" t="s">
        <v>515</v>
      </c>
      <c r="L4" s="1">
        <v>277</v>
      </c>
      <c r="M4" s="1" t="s">
        <v>517</v>
      </c>
      <c r="N4" s="1" t="s">
        <v>59</v>
      </c>
      <c r="O4" s="24" t="str">
        <f>+VLOOKUP(N4,'base de clientes'!A:B,2,0)</f>
        <v>ANULADO</v>
      </c>
      <c r="P4" s="1" t="s">
        <v>2</v>
      </c>
      <c r="Q4" s="1" t="s">
        <v>2</v>
      </c>
      <c r="R4" s="26">
        <v>0</v>
      </c>
      <c r="S4" s="78">
        <v>0</v>
      </c>
      <c r="T4" s="1" t="s">
        <v>2</v>
      </c>
      <c r="U4" s="1" t="s">
        <v>2</v>
      </c>
      <c r="V4" s="78">
        <v>0</v>
      </c>
      <c r="W4" s="1" t="s">
        <v>1</v>
      </c>
      <c r="Y4" s="3">
        <f t="shared" si="1"/>
        <v>0</v>
      </c>
    </row>
    <row r="5" spans="1:25" x14ac:dyDescent="0.25">
      <c r="A5" s="1" t="s">
        <v>22</v>
      </c>
      <c r="C5" s="4" t="s">
        <v>40</v>
      </c>
      <c r="D5" s="4" t="s">
        <v>0</v>
      </c>
      <c r="E5" s="4" t="s">
        <v>27</v>
      </c>
      <c r="F5" s="4" t="s">
        <v>28</v>
      </c>
      <c r="G5" s="22" t="str">
        <f t="shared" si="0"/>
        <v>02/03/2021</v>
      </c>
      <c r="H5" s="4" t="s">
        <v>1</v>
      </c>
      <c r="I5" s="4" t="s">
        <v>0</v>
      </c>
      <c r="J5" s="1" t="s">
        <v>514</v>
      </c>
      <c r="K5" s="1" t="s">
        <v>515</v>
      </c>
      <c r="L5" s="1">
        <v>278</v>
      </c>
      <c r="M5" s="1" t="s">
        <v>518</v>
      </c>
      <c r="N5" s="4" t="s">
        <v>77</v>
      </c>
      <c r="O5" s="24" t="str">
        <f>+VLOOKUP(N5,'base de clientes'!A:B,2,0)</f>
        <v>SARA ALFARO CASTRO</v>
      </c>
      <c r="P5" s="1" t="s">
        <v>2</v>
      </c>
      <c r="Q5" s="1" t="s">
        <v>2</v>
      </c>
      <c r="R5" s="26">
        <v>273</v>
      </c>
      <c r="S5" s="78">
        <v>35.49</v>
      </c>
      <c r="T5" s="1" t="s">
        <v>2</v>
      </c>
      <c r="U5" s="1" t="s">
        <v>2</v>
      </c>
      <c r="V5" s="78">
        <v>308.49</v>
      </c>
      <c r="W5" s="1" t="s">
        <v>1</v>
      </c>
      <c r="Y5" s="3">
        <f t="shared" si="1"/>
        <v>35.49</v>
      </c>
    </row>
    <row r="6" spans="1:25" x14ac:dyDescent="0.25">
      <c r="A6" s="1" t="s">
        <v>22</v>
      </c>
      <c r="C6" s="4" t="s">
        <v>40</v>
      </c>
      <c r="D6" s="4" t="s">
        <v>0</v>
      </c>
      <c r="E6" s="4" t="s">
        <v>27</v>
      </c>
      <c r="F6" s="4" t="s">
        <v>28</v>
      </c>
      <c r="G6" s="22" t="str">
        <f t="shared" si="0"/>
        <v>02/03/2021</v>
      </c>
      <c r="H6" s="4" t="s">
        <v>1</v>
      </c>
      <c r="I6" s="4" t="s">
        <v>0</v>
      </c>
      <c r="J6" s="1" t="s">
        <v>514</v>
      </c>
      <c r="K6" s="1" t="s">
        <v>515</v>
      </c>
      <c r="L6" s="1">
        <v>279</v>
      </c>
      <c r="M6" s="1" t="s">
        <v>519</v>
      </c>
      <c r="N6" s="1" t="s">
        <v>75</v>
      </c>
      <c r="O6" s="24" t="str">
        <f>+VLOOKUP(N6,'base de clientes'!A:B,2,0)</f>
        <v>SERVICORP S.A DE C.V</v>
      </c>
      <c r="P6" s="1" t="s">
        <v>2</v>
      </c>
      <c r="Q6" s="1" t="s">
        <v>2</v>
      </c>
      <c r="R6" s="26">
        <v>689.32</v>
      </c>
      <c r="S6" s="78">
        <v>89.61</v>
      </c>
      <c r="T6" s="1" t="s">
        <v>2</v>
      </c>
      <c r="U6" s="1" t="s">
        <v>2</v>
      </c>
      <c r="V6" s="78">
        <v>778.93000000000006</v>
      </c>
      <c r="W6" s="1" t="s">
        <v>1</v>
      </c>
      <c r="Y6" s="3">
        <f t="shared" si="1"/>
        <v>89.61</v>
      </c>
    </row>
    <row r="7" spans="1:25" x14ac:dyDescent="0.25">
      <c r="A7" s="1" t="s">
        <v>22</v>
      </c>
      <c r="C7" s="4" t="s">
        <v>44</v>
      </c>
      <c r="D7" s="4" t="s">
        <v>0</v>
      </c>
      <c r="E7" s="4" t="s">
        <v>27</v>
      </c>
      <c r="F7" s="4" t="s">
        <v>28</v>
      </c>
      <c r="G7" s="22" t="str">
        <f t="shared" si="0"/>
        <v>04/03/2021</v>
      </c>
      <c r="H7" s="4" t="s">
        <v>1</v>
      </c>
      <c r="I7" s="4" t="s">
        <v>0</v>
      </c>
      <c r="J7" s="1" t="s">
        <v>514</v>
      </c>
      <c r="K7" s="1" t="s">
        <v>515</v>
      </c>
      <c r="L7" s="1">
        <v>280</v>
      </c>
      <c r="M7" s="1" t="s">
        <v>520</v>
      </c>
      <c r="N7" s="1" t="s">
        <v>89</v>
      </c>
      <c r="O7" s="24" t="str">
        <f>+VLOOKUP(N7,'base de clientes'!A:B,2,0)</f>
        <v>O &amp; M MANTENIMIENTO Y SERVICIOS S.A DE C.V</v>
      </c>
      <c r="P7" s="1" t="s">
        <v>2</v>
      </c>
      <c r="Q7" s="1" t="s">
        <v>2</v>
      </c>
      <c r="R7" s="26">
        <v>183.19</v>
      </c>
      <c r="S7" s="78">
        <v>23.81</v>
      </c>
      <c r="T7" s="1" t="s">
        <v>2</v>
      </c>
      <c r="U7" s="1" t="s">
        <v>2</v>
      </c>
      <c r="V7" s="78">
        <v>207</v>
      </c>
      <c r="W7" s="1" t="s">
        <v>1</v>
      </c>
      <c r="Y7" s="3">
        <f t="shared" si="1"/>
        <v>23.81</v>
      </c>
    </row>
    <row r="8" spans="1:25" x14ac:dyDescent="0.25">
      <c r="A8" s="1" t="s">
        <v>22</v>
      </c>
      <c r="C8" s="4" t="s">
        <v>43</v>
      </c>
      <c r="D8" s="4" t="s">
        <v>0</v>
      </c>
      <c r="E8" s="4" t="s">
        <v>27</v>
      </c>
      <c r="F8" s="4" t="s">
        <v>28</v>
      </c>
      <c r="G8" s="22" t="str">
        <f t="shared" si="0"/>
        <v>05/03/2021</v>
      </c>
      <c r="H8" s="4" t="s">
        <v>1</v>
      </c>
      <c r="I8" s="4" t="s">
        <v>0</v>
      </c>
      <c r="J8" s="1" t="s">
        <v>514</v>
      </c>
      <c r="K8" s="1" t="s">
        <v>515</v>
      </c>
      <c r="L8" s="1">
        <v>281</v>
      </c>
      <c r="M8" s="1" t="s">
        <v>521</v>
      </c>
      <c r="N8" s="1" t="s">
        <v>81</v>
      </c>
      <c r="O8" s="24" t="str">
        <f>+VLOOKUP(N8,'base de clientes'!A:B,2,0)</f>
        <v>ORGANIKA S.A DE C.V</v>
      </c>
      <c r="P8" s="1" t="s">
        <v>2</v>
      </c>
      <c r="Q8" s="1" t="s">
        <v>2</v>
      </c>
      <c r="R8" s="26">
        <v>90.69</v>
      </c>
      <c r="S8" s="78">
        <v>11.79</v>
      </c>
      <c r="T8" s="1" t="s">
        <v>2</v>
      </c>
      <c r="U8" s="1" t="s">
        <v>2</v>
      </c>
      <c r="V8" s="78">
        <v>102.47999999999999</v>
      </c>
      <c r="W8" s="1" t="s">
        <v>1</v>
      </c>
      <c r="Y8" s="3">
        <f t="shared" si="1"/>
        <v>11.79</v>
      </c>
    </row>
    <row r="9" spans="1:25" x14ac:dyDescent="0.25">
      <c r="A9" s="1" t="s">
        <v>22</v>
      </c>
      <c r="C9" s="4" t="s">
        <v>43</v>
      </c>
      <c r="D9" s="4" t="s">
        <v>0</v>
      </c>
      <c r="E9" s="4" t="s">
        <v>27</v>
      </c>
      <c r="F9" s="4" t="s">
        <v>28</v>
      </c>
      <c r="G9" s="22" t="str">
        <f t="shared" si="0"/>
        <v>05/03/2021</v>
      </c>
      <c r="H9" s="4" t="s">
        <v>1</v>
      </c>
      <c r="I9" s="4" t="s">
        <v>0</v>
      </c>
      <c r="J9" s="1" t="s">
        <v>514</v>
      </c>
      <c r="K9" s="1" t="s">
        <v>515</v>
      </c>
      <c r="L9" s="1">
        <v>282</v>
      </c>
      <c r="M9" s="1" t="s">
        <v>522</v>
      </c>
      <c r="N9" s="1" t="s">
        <v>83</v>
      </c>
      <c r="O9" s="24" t="str">
        <f>+VLOOKUP(N9,'base de clientes'!A:B,2,0)</f>
        <v>CARDEU S.A DE C.V</v>
      </c>
      <c r="P9" s="1" t="s">
        <v>2</v>
      </c>
      <c r="Q9" s="1" t="s">
        <v>2</v>
      </c>
      <c r="R9" s="26">
        <v>64.150000000000006</v>
      </c>
      <c r="S9" s="78">
        <v>8.34</v>
      </c>
      <c r="T9" s="1" t="s">
        <v>2</v>
      </c>
      <c r="U9" s="1" t="s">
        <v>2</v>
      </c>
      <c r="V9" s="78">
        <v>72.490000000000009</v>
      </c>
      <c r="W9" s="1" t="s">
        <v>1</v>
      </c>
      <c r="Y9" s="3">
        <f t="shared" si="1"/>
        <v>8.34</v>
      </c>
    </row>
    <row r="10" spans="1:25" x14ac:dyDescent="0.25">
      <c r="A10" s="1" t="s">
        <v>22</v>
      </c>
      <c r="C10" s="4" t="s">
        <v>30</v>
      </c>
      <c r="D10" s="4" t="s">
        <v>0</v>
      </c>
      <c r="E10" s="4" t="s">
        <v>27</v>
      </c>
      <c r="F10" s="4" t="s">
        <v>28</v>
      </c>
      <c r="G10" s="22" t="str">
        <f t="shared" si="0"/>
        <v>06/03/2021</v>
      </c>
      <c r="H10" s="4" t="s">
        <v>1</v>
      </c>
      <c r="I10" s="4" t="s">
        <v>0</v>
      </c>
      <c r="J10" s="1" t="s">
        <v>514</v>
      </c>
      <c r="K10" s="1" t="s">
        <v>515</v>
      </c>
      <c r="L10" s="1">
        <v>283</v>
      </c>
      <c r="M10" s="1" t="s">
        <v>523</v>
      </c>
      <c r="N10" s="1" t="s">
        <v>85</v>
      </c>
      <c r="O10" s="24" t="str">
        <f>+VLOOKUP(N10,'base de clientes'!A:B,2,0)</f>
        <v>MOISES ELIAS CARCAMO</v>
      </c>
      <c r="P10" s="1" t="s">
        <v>2</v>
      </c>
      <c r="Q10" s="1" t="s">
        <v>2</v>
      </c>
      <c r="R10" s="26">
        <v>2936.75</v>
      </c>
      <c r="S10" s="78">
        <v>381.78</v>
      </c>
      <c r="T10" s="1" t="s">
        <v>2</v>
      </c>
      <c r="U10" s="1" t="s">
        <v>2</v>
      </c>
      <c r="V10" s="78">
        <v>3318.5299999999997</v>
      </c>
      <c r="W10" s="1" t="s">
        <v>1</v>
      </c>
      <c r="Y10" s="3">
        <f t="shared" si="1"/>
        <v>381.78</v>
      </c>
    </row>
    <row r="11" spans="1:25" x14ac:dyDescent="0.25">
      <c r="A11" s="1" t="s">
        <v>22</v>
      </c>
      <c r="C11" s="4" t="s">
        <v>35</v>
      </c>
      <c r="D11" s="4" t="s">
        <v>0</v>
      </c>
      <c r="E11" s="4" t="s">
        <v>27</v>
      </c>
      <c r="F11" s="4" t="s">
        <v>28</v>
      </c>
      <c r="G11" s="22" t="str">
        <f t="shared" si="0"/>
        <v>08/03/2021</v>
      </c>
      <c r="H11" s="4" t="s">
        <v>1</v>
      </c>
      <c r="I11" s="4" t="s">
        <v>0</v>
      </c>
      <c r="J11" s="1" t="s">
        <v>514</v>
      </c>
      <c r="K11" s="1" t="s">
        <v>515</v>
      </c>
      <c r="L11" s="1">
        <v>284</v>
      </c>
      <c r="M11" s="1" t="s">
        <v>524</v>
      </c>
      <c r="N11" s="1" t="s">
        <v>87</v>
      </c>
      <c r="O11" s="24" t="str">
        <f>+VLOOKUP(N11,'base de clientes'!A:B,2,0)</f>
        <v>JIMMY EDGARDO CALERO MARAVILLA</v>
      </c>
      <c r="P11" s="1" t="s">
        <v>2</v>
      </c>
      <c r="Q11" s="1" t="s">
        <v>2</v>
      </c>
      <c r="R11" s="26">
        <v>115.04</v>
      </c>
      <c r="S11" s="78">
        <v>14.96</v>
      </c>
      <c r="T11" s="1" t="s">
        <v>2</v>
      </c>
      <c r="U11" s="1" t="s">
        <v>2</v>
      </c>
      <c r="V11" s="78">
        <v>130</v>
      </c>
      <c r="W11" s="1" t="s">
        <v>1</v>
      </c>
      <c r="Y11" s="3">
        <f t="shared" si="1"/>
        <v>14.96</v>
      </c>
    </row>
    <row r="12" spans="1:25" x14ac:dyDescent="0.25">
      <c r="A12" s="1" t="s">
        <v>22</v>
      </c>
      <c r="C12" s="4" t="s">
        <v>25</v>
      </c>
      <c r="D12" s="4" t="s">
        <v>0</v>
      </c>
      <c r="E12" s="4" t="s">
        <v>27</v>
      </c>
      <c r="F12" s="4" t="s">
        <v>28</v>
      </c>
      <c r="G12" s="22" t="str">
        <f t="shared" si="0"/>
        <v>10/03/2021</v>
      </c>
      <c r="H12" s="4" t="s">
        <v>1</v>
      </c>
      <c r="I12" s="4" t="s">
        <v>0</v>
      </c>
      <c r="J12" s="1" t="s">
        <v>514</v>
      </c>
      <c r="K12" s="1" t="s">
        <v>515</v>
      </c>
      <c r="L12" s="1">
        <v>285</v>
      </c>
      <c r="M12" s="1" t="s">
        <v>525</v>
      </c>
      <c r="N12" s="1" t="s">
        <v>89</v>
      </c>
      <c r="O12" s="24" t="str">
        <f>+VLOOKUP(N12,'base de clientes'!A:B,2,0)</f>
        <v>O &amp; M MANTENIMIENTO Y SERVICIOS S.A DE C.V</v>
      </c>
      <c r="P12" s="1" t="s">
        <v>2</v>
      </c>
      <c r="Q12" s="1" t="s">
        <v>2</v>
      </c>
      <c r="R12" s="26">
        <v>418.55</v>
      </c>
      <c r="S12" s="78">
        <v>54.41</v>
      </c>
      <c r="T12" s="1" t="s">
        <v>2</v>
      </c>
      <c r="U12" s="1" t="s">
        <v>2</v>
      </c>
      <c r="V12" s="78">
        <v>472.96000000000004</v>
      </c>
      <c r="W12" s="1" t="s">
        <v>1</v>
      </c>
      <c r="Y12" s="3">
        <f t="shared" si="1"/>
        <v>54.41</v>
      </c>
    </row>
    <row r="13" spans="1:25" x14ac:dyDescent="0.25">
      <c r="A13" s="1" t="s">
        <v>22</v>
      </c>
      <c r="C13" s="4" t="s">
        <v>52</v>
      </c>
      <c r="D13" s="4" t="s">
        <v>0</v>
      </c>
      <c r="E13" s="4" t="s">
        <v>27</v>
      </c>
      <c r="F13" s="4" t="s">
        <v>28</v>
      </c>
      <c r="G13" s="22" t="str">
        <f t="shared" si="0"/>
        <v>16/03/2021</v>
      </c>
      <c r="H13" s="4" t="s">
        <v>1</v>
      </c>
      <c r="I13" s="4" t="s">
        <v>0</v>
      </c>
      <c r="J13" s="1" t="s">
        <v>514</v>
      </c>
      <c r="K13" s="1" t="s">
        <v>515</v>
      </c>
      <c r="L13" s="1">
        <v>286</v>
      </c>
      <c r="M13" s="1" t="s">
        <v>526</v>
      </c>
      <c r="N13" s="1" t="s">
        <v>91</v>
      </c>
      <c r="O13" s="24" t="str">
        <f>+VLOOKUP(N13,'base de clientes'!A:B,2,0)</f>
        <v>FONDO DE TITULARIZACION DE INMUEBLES</v>
      </c>
      <c r="P13" s="1" t="s">
        <v>2</v>
      </c>
      <c r="Q13" s="1" t="s">
        <v>2</v>
      </c>
      <c r="R13" s="26">
        <v>204.59</v>
      </c>
      <c r="S13" s="78">
        <v>26.6</v>
      </c>
      <c r="T13" s="1" t="s">
        <v>2</v>
      </c>
      <c r="U13" s="1" t="s">
        <v>2</v>
      </c>
      <c r="V13" s="78">
        <v>231.19</v>
      </c>
      <c r="W13" s="1" t="s">
        <v>1</v>
      </c>
      <c r="Y13" s="3">
        <f t="shared" si="1"/>
        <v>26.6</v>
      </c>
    </row>
    <row r="14" spans="1:25" x14ac:dyDescent="0.25">
      <c r="A14" s="1" t="s">
        <v>22</v>
      </c>
      <c r="C14" s="4" t="s">
        <v>50</v>
      </c>
      <c r="D14" s="4" t="s">
        <v>0</v>
      </c>
      <c r="E14" s="4" t="s">
        <v>27</v>
      </c>
      <c r="F14" s="4" t="s">
        <v>28</v>
      </c>
      <c r="G14" s="22" t="str">
        <f t="shared" si="0"/>
        <v>18/03/2021</v>
      </c>
      <c r="H14" s="4" t="s">
        <v>1</v>
      </c>
      <c r="I14" s="4" t="s">
        <v>0</v>
      </c>
      <c r="J14" s="1" t="s">
        <v>514</v>
      </c>
      <c r="K14" s="1" t="s">
        <v>515</v>
      </c>
      <c r="L14" s="1">
        <v>287</v>
      </c>
      <c r="M14" s="1" t="s">
        <v>527</v>
      </c>
      <c r="N14" s="1" t="s">
        <v>93</v>
      </c>
      <c r="O14" s="24" t="str">
        <f>+VLOOKUP(N14,'base de clientes'!A:B,2,0)</f>
        <v>EDIFICACION, CONSTRUCCION, Y ASESORIA S.A DE C.V</v>
      </c>
      <c r="P14" s="1" t="s">
        <v>2</v>
      </c>
      <c r="Q14" s="1" t="s">
        <v>2</v>
      </c>
      <c r="R14" s="26">
        <v>42.5</v>
      </c>
      <c r="S14" s="78">
        <v>5.53</v>
      </c>
      <c r="T14" s="1" t="s">
        <v>2</v>
      </c>
      <c r="U14" s="1" t="s">
        <v>2</v>
      </c>
      <c r="V14" s="78">
        <v>48.03</v>
      </c>
      <c r="W14" s="1" t="s">
        <v>1</v>
      </c>
      <c r="Y14" s="3">
        <f t="shared" si="1"/>
        <v>5.53</v>
      </c>
    </row>
    <row r="15" spans="1:25" x14ac:dyDescent="0.25">
      <c r="A15" s="1" t="s">
        <v>22</v>
      </c>
      <c r="C15" s="4" t="s">
        <v>49</v>
      </c>
      <c r="D15" s="4" t="s">
        <v>0</v>
      </c>
      <c r="E15" s="4" t="s">
        <v>27</v>
      </c>
      <c r="F15" s="4" t="s">
        <v>28</v>
      </c>
      <c r="G15" s="22" t="str">
        <f t="shared" si="0"/>
        <v>20/03/2021</v>
      </c>
      <c r="H15" s="4" t="s">
        <v>1</v>
      </c>
      <c r="I15" s="4" t="s">
        <v>0</v>
      </c>
      <c r="J15" s="1" t="s">
        <v>514</v>
      </c>
      <c r="K15" s="1" t="s">
        <v>515</v>
      </c>
      <c r="L15" s="1">
        <v>288</v>
      </c>
      <c r="M15" s="1" t="s">
        <v>528</v>
      </c>
      <c r="N15" s="1" t="s">
        <v>95</v>
      </c>
      <c r="O15" s="24" t="str">
        <f>+VLOOKUP(N15,'base de clientes'!A:B,2,0)</f>
        <v>INMUEBLES S.A DE C.V</v>
      </c>
      <c r="P15" s="1" t="s">
        <v>2</v>
      </c>
      <c r="Q15" s="1" t="s">
        <v>2</v>
      </c>
      <c r="R15" s="26">
        <v>51.77</v>
      </c>
      <c r="S15" s="78">
        <v>6.73</v>
      </c>
      <c r="T15" s="1" t="s">
        <v>2</v>
      </c>
      <c r="U15" s="1" t="s">
        <v>2</v>
      </c>
      <c r="V15" s="78">
        <v>58.5</v>
      </c>
      <c r="W15" s="1" t="s">
        <v>1</v>
      </c>
      <c r="Y15" s="3">
        <f t="shared" si="1"/>
        <v>6.73</v>
      </c>
    </row>
    <row r="16" spans="1:25" x14ac:dyDescent="0.25">
      <c r="A16" s="1" t="s">
        <v>22</v>
      </c>
      <c r="C16" s="4" t="s">
        <v>33</v>
      </c>
      <c r="D16" s="4" t="s">
        <v>0</v>
      </c>
      <c r="E16" s="4" t="s">
        <v>27</v>
      </c>
      <c r="F16" s="4" t="s">
        <v>28</v>
      </c>
      <c r="G16" s="22" t="str">
        <f t="shared" si="0"/>
        <v>22/03/2021</v>
      </c>
      <c r="H16" s="4" t="s">
        <v>1</v>
      </c>
      <c r="I16" s="4" t="s">
        <v>0</v>
      </c>
      <c r="J16" s="1" t="s">
        <v>514</v>
      </c>
      <c r="K16" s="1" t="s">
        <v>515</v>
      </c>
      <c r="L16" s="1">
        <v>289</v>
      </c>
      <c r="M16" s="1" t="s">
        <v>529</v>
      </c>
      <c r="N16" s="1" t="s">
        <v>59</v>
      </c>
      <c r="O16" s="24" t="str">
        <f>+VLOOKUP(N16,'base de clientes'!A:B,2,0)</f>
        <v>ANULADO</v>
      </c>
      <c r="P16" s="1" t="s">
        <v>2</v>
      </c>
      <c r="Q16" s="1" t="s">
        <v>2</v>
      </c>
      <c r="R16" s="26">
        <v>0</v>
      </c>
      <c r="S16" s="78">
        <v>0</v>
      </c>
      <c r="T16" s="1" t="s">
        <v>2</v>
      </c>
      <c r="U16" s="1" t="s">
        <v>2</v>
      </c>
      <c r="V16" s="78">
        <v>0</v>
      </c>
      <c r="W16" s="1" t="s">
        <v>1</v>
      </c>
      <c r="Y16" s="3">
        <f t="shared" si="1"/>
        <v>0</v>
      </c>
    </row>
    <row r="17" spans="1:25" x14ac:dyDescent="0.25">
      <c r="A17" s="1" t="s">
        <v>22</v>
      </c>
      <c r="C17" s="4" t="s">
        <v>33</v>
      </c>
      <c r="D17" s="4" t="s">
        <v>0</v>
      </c>
      <c r="E17" s="4" t="s">
        <v>27</v>
      </c>
      <c r="F17" s="4" t="s">
        <v>28</v>
      </c>
      <c r="G17" s="22" t="str">
        <f t="shared" si="0"/>
        <v>22/03/2021</v>
      </c>
      <c r="H17" s="4" t="s">
        <v>1</v>
      </c>
      <c r="I17" s="4" t="s">
        <v>0</v>
      </c>
      <c r="J17" s="1" t="s">
        <v>514</v>
      </c>
      <c r="K17" s="1" t="s">
        <v>515</v>
      </c>
      <c r="L17" s="1">
        <v>290</v>
      </c>
      <c r="M17" s="1" t="s">
        <v>530</v>
      </c>
      <c r="N17" s="1" t="s">
        <v>97</v>
      </c>
      <c r="O17" s="24" t="str">
        <f>+VLOOKUP(N17,'base de clientes'!A:B,2,0)</f>
        <v>OFG EL SALVADOR S.A DE C.V</v>
      </c>
      <c r="P17" s="1" t="s">
        <v>2</v>
      </c>
      <c r="Q17" s="1" t="s">
        <v>2</v>
      </c>
      <c r="R17" s="26">
        <v>459</v>
      </c>
      <c r="S17" s="78">
        <v>59.67</v>
      </c>
      <c r="T17" s="1" t="s">
        <v>2</v>
      </c>
      <c r="U17" s="1" t="s">
        <v>2</v>
      </c>
      <c r="V17" s="78">
        <v>518.66999999999996</v>
      </c>
      <c r="W17" s="1" t="s">
        <v>1</v>
      </c>
      <c r="Y17" s="3">
        <f t="shared" si="1"/>
        <v>59.67</v>
      </c>
    </row>
    <row r="18" spans="1:25" x14ac:dyDescent="0.25">
      <c r="A18" s="1" t="s">
        <v>22</v>
      </c>
      <c r="C18" s="4" t="s">
        <v>48</v>
      </c>
      <c r="D18" s="4" t="s">
        <v>0</v>
      </c>
      <c r="E18" s="4" t="s">
        <v>27</v>
      </c>
      <c r="F18" s="4" t="s">
        <v>28</v>
      </c>
      <c r="G18" s="22" t="str">
        <f t="shared" si="0"/>
        <v>24/03/2021</v>
      </c>
      <c r="H18" s="4" t="s">
        <v>1</v>
      </c>
      <c r="I18" s="4" t="s">
        <v>0</v>
      </c>
      <c r="J18" s="1" t="s">
        <v>514</v>
      </c>
      <c r="K18" s="1" t="s">
        <v>515</v>
      </c>
      <c r="L18" s="1">
        <v>291</v>
      </c>
      <c r="M18" s="1" t="s">
        <v>531</v>
      </c>
      <c r="N18" s="1" t="s">
        <v>99</v>
      </c>
      <c r="O18" s="24" t="str">
        <f>+VLOOKUP(N18,'base de clientes'!A:B,2,0)</f>
        <v>JESV INC SUCURSAL EL SALVADOR</v>
      </c>
      <c r="P18" s="1" t="s">
        <v>2</v>
      </c>
      <c r="Q18" s="1" t="s">
        <v>2</v>
      </c>
      <c r="R18" s="26">
        <v>147.72999999999999</v>
      </c>
      <c r="S18" s="78">
        <v>19.2</v>
      </c>
      <c r="T18" s="1" t="s">
        <v>2</v>
      </c>
      <c r="U18" s="1" t="s">
        <v>2</v>
      </c>
      <c r="V18" s="78">
        <v>166.92999999999998</v>
      </c>
      <c r="W18" s="1" t="s">
        <v>1</v>
      </c>
      <c r="Y18" s="3">
        <f t="shared" si="1"/>
        <v>19.2</v>
      </c>
    </row>
    <row r="19" spans="1:25" x14ac:dyDescent="0.25">
      <c r="A19" s="1" t="s">
        <v>22</v>
      </c>
      <c r="C19" s="4" t="s">
        <v>48</v>
      </c>
      <c r="D19" s="4" t="s">
        <v>0</v>
      </c>
      <c r="E19" s="4" t="s">
        <v>27</v>
      </c>
      <c r="F19" s="4" t="s">
        <v>28</v>
      </c>
      <c r="G19" s="22" t="str">
        <f t="shared" si="0"/>
        <v>24/03/2021</v>
      </c>
      <c r="H19" s="4" t="s">
        <v>1</v>
      </c>
      <c r="I19" s="4" t="s">
        <v>0</v>
      </c>
      <c r="J19" s="1" t="s">
        <v>514</v>
      </c>
      <c r="K19" s="1" t="s">
        <v>515</v>
      </c>
      <c r="L19" s="1">
        <v>292</v>
      </c>
      <c r="M19" s="1" t="s">
        <v>532</v>
      </c>
      <c r="N19" s="1" t="s">
        <v>59</v>
      </c>
      <c r="O19" s="24" t="str">
        <f>+VLOOKUP(N19,'base de clientes'!A:B,2,0)</f>
        <v>ANULADO</v>
      </c>
      <c r="P19" s="1" t="s">
        <v>2</v>
      </c>
      <c r="Q19" s="1" t="s">
        <v>2</v>
      </c>
      <c r="R19" s="26">
        <v>0</v>
      </c>
      <c r="S19" s="78">
        <v>0</v>
      </c>
      <c r="T19" s="1" t="s">
        <v>2</v>
      </c>
      <c r="U19" s="1" t="s">
        <v>2</v>
      </c>
      <c r="V19" s="78">
        <v>0</v>
      </c>
      <c r="W19" s="1" t="s">
        <v>1</v>
      </c>
      <c r="Y19" s="3">
        <f t="shared" si="1"/>
        <v>0</v>
      </c>
    </row>
    <row r="20" spans="1:25" x14ac:dyDescent="0.25">
      <c r="A20" s="1" t="s">
        <v>22</v>
      </c>
      <c r="C20" s="4" t="s">
        <v>39</v>
      </c>
      <c r="D20" s="4" t="s">
        <v>0</v>
      </c>
      <c r="E20" s="4" t="s">
        <v>27</v>
      </c>
      <c r="F20" s="4" t="s">
        <v>28</v>
      </c>
      <c r="G20" s="22" t="str">
        <f t="shared" si="0"/>
        <v>25/03/2021</v>
      </c>
      <c r="H20" s="4" t="s">
        <v>1</v>
      </c>
      <c r="I20" s="4" t="s">
        <v>0</v>
      </c>
      <c r="J20" s="1" t="s">
        <v>514</v>
      </c>
      <c r="K20" s="1" t="s">
        <v>515</v>
      </c>
      <c r="L20" s="1">
        <v>293</v>
      </c>
      <c r="M20" s="1" t="s">
        <v>374</v>
      </c>
      <c r="N20" s="1" t="s">
        <v>101</v>
      </c>
      <c r="O20" s="24" t="str">
        <f>+VLOOKUP(N20,'base de clientes'!A:B,2,0)</f>
        <v>ADINCE S.A DE C.V.</v>
      </c>
      <c r="P20" s="1" t="s">
        <v>2</v>
      </c>
      <c r="Q20" s="1" t="s">
        <v>2</v>
      </c>
      <c r="R20" s="26">
        <v>396.89</v>
      </c>
      <c r="S20" s="78">
        <v>51.6</v>
      </c>
      <c r="T20" s="1" t="s">
        <v>2</v>
      </c>
      <c r="U20" s="1" t="s">
        <v>2</v>
      </c>
      <c r="V20" s="78">
        <v>448.49</v>
      </c>
      <c r="W20" s="1" t="s">
        <v>1</v>
      </c>
      <c r="Y20" s="3">
        <f t="shared" si="1"/>
        <v>51.6</v>
      </c>
    </row>
    <row r="21" spans="1:25" x14ac:dyDescent="0.25">
      <c r="A21" s="1" t="s">
        <v>22</v>
      </c>
      <c r="C21" s="4" t="s">
        <v>32</v>
      </c>
      <c r="D21" s="4" t="s">
        <v>0</v>
      </c>
      <c r="E21" s="4" t="s">
        <v>27</v>
      </c>
      <c r="F21" s="4" t="s">
        <v>28</v>
      </c>
      <c r="G21" s="22" t="str">
        <f t="shared" si="0"/>
        <v>29/03/2021</v>
      </c>
      <c r="H21" s="4" t="s">
        <v>1</v>
      </c>
      <c r="I21" s="4" t="s">
        <v>0</v>
      </c>
      <c r="J21" s="1" t="s">
        <v>514</v>
      </c>
      <c r="K21" s="1" t="s">
        <v>515</v>
      </c>
      <c r="L21" s="1">
        <v>294</v>
      </c>
      <c r="M21" s="1" t="s">
        <v>533</v>
      </c>
      <c r="N21" s="1" t="s">
        <v>59</v>
      </c>
      <c r="O21" s="24" t="str">
        <f>+VLOOKUP(N21,'base de clientes'!A:B,2,0)</f>
        <v>ANULADO</v>
      </c>
      <c r="P21" s="1" t="s">
        <v>2</v>
      </c>
      <c r="Q21" s="1" t="s">
        <v>2</v>
      </c>
      <c r="R21" s="26">
        <v>0</v>
      </c>
      <c r="S21" s="78">
        <v>0</v>
      </c>
      <c r="T21" s="1" t="s">
        <v>2</v>
      </c>
      <c r="U21" s="1" t="s">
        <v>2</v>
      </c>
      <c r="V21" s="78">
        <v>0</v>
      </c>
      <c r="W21" s="1" t="s">
        <v>1</v>
      </c>
      <c r="Y21" s="3">
        <f t="shared" si="1"/>
        <v>0</v>
      </c>
    </row>
    <row r="22" spans="1:25" x14ac:dyDescent="0.25">
      <c r="A22" s="1" t="s">
        <v>22</v>
      </c>
      <c r="C22" s="4" t="s">
        <v>46</v>
      </c>
      <c r="D22" s="4" t="s">
        <v>0</v>
      </c>
      <c r="E22" s="4" t="s">
        <v>27</v>
      </c>
      <c r="F22" s="4" t="s">
        <v>28</v>
      </c>
      <c r="G22" s="22" t="str">
        <f t="shared" si="0"/>
        <v>30/03/2021</v>
      </c>
      <c r="H22" s="4" t="s">
        <v>1</v>
      </c>
      <c r="I22" s="4" t="s">
        <v>0</v>
      </c>
      <c r="J22" s="1" t="s">
        <v>514</v>
      </c>
      <c r="K22" s="1" t="s">
        <v>515</v>
      </c>
      <c r="L22" s="1">
        <v>295</v>
      </c>
      <c r="M22" s="1" t="s">
        <v>534</v>
      </c>
      <c r="N22" s="1" t="s">
        <v>103</v>
      </c>
      <c r="O22" s="24" t="str">
        <f>+VLOOKUP(N22,'base de clientes'!A:B,2,0)</f>
        <v>A.C.P.A COMUNIDADES UNIDAS DE RL</v>
      </c>
      <c r="P22" s="1" t="s">
        <v>2</v>
      </c>
      <c r="Q22" s="1" t="s">
        <v>2</v>
      </c>
      <c r="R22" s="26">
        <v>2734.8</v>
      </c>
      <c r="S22" s="78">
        <v>355.52</v>
      </c>
      <c r="T22" s="1" t="s">
        <v>2</v>
      </c>
      <c r="U22" s="1" t="s">
        <v>2</v>
      </c>
      <c r="V22" s="78">
        <v>3090.32</v>
      </c>
      <c r="W22" s="1" t="s">
        <v>1</v>
      </c>
      <c r="Y22" s="3">
        <f t="shared" si="1"/>
        <v>355.52</v>
      </c>
    </row>
    <row r="23" spans="1:25" x14ac:dyDescent="0.25">
      <c r="A23" s="1" t="s">
        <v>56</v>
      </c>
      <c r="B23" s="1" t="s">
        <v>446</v>
      </c>
      <c r="C23" s="5" t="str">
        <f t="shared" ref="C23:C86" si="2">+LEFT(B23,2)</f>
        <v>03</v>
      </c>
      <c r="D23" s="5" t="str">
        <f t="shared" ref="D23" si="3">+RIGHT(B23,2)</f>
        <v>04</v>
      </c>
      <c r="E23" s="4" t="s">
        <v>27</v>
      </c>
      <c r="F23" s="4" t="s">
        <v>28</v>
      </c>
      <c r="G23" s="22" t="str">
        <f t="shared" si="0"/>
        <v>03/04/2021</v>
      </c>
      <c r="H23" s="4" t="s">
        <v>1</v>
      </c>
      <c r="I23" s="4" t="s">
        <v>0</v>
      </c>
      <c r="J23" s="1" t="s">
        <v>514</v>
      </c>
      <c r="K23" s="1" t="s">
        <v>515</v>
      </c>
      <c r="L23" s="1">
        <v>296</v>
      </c>
      <c r="M23" s="1">
        <v>296</v>
      </c>
      <c r="N23" s="1" t="s">
        <v>59</v>
      </c>
      <c r="O23" s="24" t="str">
        <f>+VLOOKUP(N23,'base de clientes'!A:B,2,0)</f>
        <v>ANULADO</v>
      </c>
      <c r="P23" s="1" t="s">
        <v>2</v>
      </c>
      <c r="Q23" s="1" t="s">
        <v>2</v>
      </c>
      <c r="R23" s="26">
        <v>0</v>
      </c>
      <c r="S23" s="78">
        <v>0</v>
      </c>
      <c r="T23" s="1" t="s">
        <v>2</v>
      </c>
      <c r="U23" s="1" t="s">
        <v>2</v>
      </c>
      <c r="V23" s="78">
        <v>0</v>
      </c>
      <c r="W23" s="1" t="s">
        <v>1</v>
      </c>
      <c r="Y23" s="3">
        <f t="shared" si="1"/>
        <v>0</v>
      </c>
    </row>
    <row r="24" spans="1:25" x14ac:dyDescent="0.25">
      <c r="A24" s="1" t="s">
        <v>56</v>
      </c>
      <c r="B24" s="1" t="s">
        <v>257</v>
      </c>
      <c r="C24" s="5" t="str">
        <f t="shared" si="2"/>
        <v>06</v>
      </c>
      <c r="D24" s="5" t="str">
        <f t="shared" ref="D24:D87" si="4">+RIGHT(B24,2)</f>
        <v>04</v>
      </c>
      <c r="E24" s="4" t="s">
        <v>27</v>
      </c>
      <c r="F24" s="4" t="s">
        <v>28</v>
      </c>
      <c r="G24" s="22" t="str">
        <f t="shared" si="0"/>
        <v>06/04/2021</v>
      </c>
      <c r="H24" s="4" t="s">
        <v>1</v>
      </c>
      <c r="I24" s="4" t="s">
        <v>0</v>
      </c>
      <c r="J24" s="1" t="s">
        <v>514</v>
      </c>
      <c r="K24" s="1" t="s">
        <v>515</v>
      </c>
      <c r="L24" s="1">
        <v>297</v>
      </c>
      <c r="M24" s="1">
        <v>297</v>
      </c>
      <c r="N24" s="1" t="s">
        <v>93</v>
      </c>
      <c r="O24" s="24" t="str">
        <f>+VLOOKUP(N24,'base de clientes'!A:B,2,0)</f>
        <v>EDIFICACION, CONSTRUCCION, Y ASESORIA S.A DE C.V</v>
      </c>
      <c r="P24" s="1" t="s">
        <v>2</v>
      </c>
      <c r="Q24" s="1" t="s">
        <v>2</v>
      </c>
      <c r="R24" s="26">
        <v>30.09</v>
      </c>
      <c r="S24" s="78">
        <v>3.9117000000000002</v>
      </c>
      <c r="T24" s="1" t="s">
        <v>2</v>
      </c>
      <c r="U24" s="1" t="s">
        <v>2</v>
      </c>
      <c r="V24" s="78">
        <v>34.0017</v>
      </c>
      <c r="W24" s="1" t="s">
        <v>1</v>
      </c>
      <c r="Y24" s="3">
        <f t="shared" si="1"/>
        <v>3.91</v>
      </c>
    </row>
    <row r="25" spans="1:25" x14ac:dyDescent="0.25">
      <c r="A25" s="1" t="s">
        <v>56</v>
      </c>
      <c r="B25" s="1" t="s">
        <v>242</v>
      </c>
      <c r="C25" s="5" t="str">
        <f t="shared" si="2"/>
        <v>08</v>
      </c>
      <c r="D25" s="5" t="str">
        <f t="shared" si="4"/>
        <v>04</v>
      </c>
      <c r="E25" s="4" t="s">
        <v>27</v>
      </c>
      <c r="F25" s="4" t="s">
        <v>28</v>
      </c>
      <c r="G25" s="22" t="str">
        <f t="shared" si="0"/>
        <v>08/04/2021</v>
      </c>
      <c r="H25" s="4" t="s">
        <v>1</v>
      </c>
      <c r="I25" s="4" t="s">
        <v>0</v>
      </c>
      <c r="J25" s="1" t="s">
        <v>514</v>
      </c>
      <c r="K25" s="1" t="s">
        <v>515</v>
      </c>
      <c r="L25" s="1">
        <v>298</v>
      </c>
      <c r="M25" s="1">
        <v>298</v>
      </c>
      <c r="N25" s="1" t="s">
        <v>75</v>
      </c>
      <c r="O25" s="24" t="str">
        <f>+VLOOKUP(N25,'base de clientes'!A:B,2,0)</f>
        <v>SERVICORP S.A DE C.V</v>
      </c>
      <c r="P25" s="1" t="s">
        <v>2</v>
      </c>
      <c r="Q25" s="1" t="s">
        <v>2</v>
      </c>
      <c r="R25" s="26">
        <v>712.32</v>
      </c>
      <c r="S25" s="78">
        <v>92.601600000000005</v>
      </c>
      <c r="T25" s="1" t="s">
        <v>2</v>
      </c>
      <c r="U25" s="1" t="s">
        <v>2</v>
      </c>
      <c r="V25" s="78">
        <v>804.92160000000001</v>
      </c>
      <c r="W25" s="1" t="s">
        <v>1</v>
      </c>
      <c r="Y25" s="3">
        <f t="shared" si="1"/>
        <v>92.6</v>
      </c>
    </row>
    <row r="26" spans="1:25" x14ac:dyDescent="0.25">
      <c r="A26" s="1" t="s">
        <v>56</v>
      </c>
      <c r="B26" s="1" t="s">
        <v>245</v>
      </c>
      <c r="C26" s="5" t="str">
        <f t="shared" si="2"/>
        <v>13</v>
      </c>
      <c r="D26" s="5" t="str">
        <f t="shared" si="4"/>
        <v>04</v>
      </c>
      <c r="E26" s="4" t="s">
        <v>27</v>
      </c>
      <c r="F26" s="4" t="s">
        <v>28</v>
      </c>
      <c r="G26" s="22" t="str">
        <f t="shared" si="0"/>
        <v>13/04/2021</v>
      </c>
      <c r="H26" s="4" t="s">
        <v>1</v>
      </c>
      <c r="I26" s="4" t="s">
        <v>0</v>
      </c>
      <c r="J26" s="1" t="s">
        <v>514</v>
      </c>
      <c r="K26" s="1" t="s">
        <v>515</v>
      </c>
      <c r="L26" s="1">
        <v>299</v>
      </c>
      <c r="M26" s="1">
        <v>299</v>
      </c>
      <c r="N26" s="1" t="s">
        <v>535</v>
      </c>
      <c r="O26" s="24" t="str">
        <f>+VLOOKUP(N26,'base de clientes'!A:B,2,0)</f>
        <v>NUTRIENTES AGRICOLAS S.A DE C.V.</v>
      </c>
      <c r="P26" s="1" t="s">
        <v>2</v>
      </c>
      <c r="Q26" s="1" t="s">
        <v>2</v>
      </c>
      <c r="R26" s="26">
        <v>62.4</v>
      </c>
      <c r="S26" s="78">
        <v>8.1120000000000001</v>
      </c>
      <c r="T26" s="1" t="s">
        <v>2</v>
      </c>
      <c r="U26" s="1" t="s">
        <v>2</v>
      </c>
      <c r="V26" s="78">
        <v>70.512</v>
      </c>
      <c r="W26" s="1" t="s">
        <v>1</v>
      </c>
      <c r="Y26" s="3">
        <f t="shared" si="1"/>
        <v>8.11</v>
      </c>
    </row>
    <row r="27" spans="1:25" x14ac:dyDescent="0.25">
      <c r="A27" s="1" t="s">
        <v>56</v>
      </c>
      <c r="B27" s="1" t="s">
        <v>245</v>
      </c>
      <c r="C27" s="5" t="str">
        <f t="shared" si="2"/>
        <v>13</v>
      </c>
      <c r="D27" s="5" t="str">
        <f t="shared" si="4"/>
        <v>04</v>
      </c>
      <c r="E27" s="4" t="s">
        <v>27</v>
      </c>
      <c r="F27" s="4" t="s">
        <v>28</v>
      </c>
      <c r="G27" s="22" t="str">
        <f t="shared" si="0"/>
        <v>13/04/2021</v>
      </c>
      <c r="H27" s="4" t="s">
        <v>1</v>
      </c>
      <c r="I27" s="4" t="s">
        <v>0</v>
      </c>
      <c r="J27" s="1" t="s">
        <v>514</v>
      </c>
      <c r="K27" s="1" t="s">
        <v>515</v>
      </c>
      <c r="L27" s="1">
        <v>300</v>
      </c>
      <c r="M27" s="1">
        <v>300</v>
      </c>
      <c r="N27" s="1" t="s">
        <v>537</v>
      </c>
      <c r="O27" s="24" t="str">
        <f>+VLOOKUP(N27,'base de clientes'!A:B,2,0)</f>
        <v>CARLOS ARMANDO MORENO ALVARENGA</v>
      </c>
      <c r="P27" s="1" t="s">
        <v>2</v>
      </c>
      <c r="Q27" s="1" t="s">
        <v>2</v>
      </c>
      <c r="R27" s="26">
        <v>618.25</v>
      </c>
      <c r="S27" s="78">
        <v>80.372500000000002</v>
      </c>
      <c r="T27" s="1" t="s">
        <v>2</v>
      </c>
      <c r="U27" s="1" t="s">
        <v>2</v>
      </c>
      <c r="V27" s="78">
        <v>698.62249999999995</v>
      </c>
      <c r="W27" s="1" t="s">
        <v>1</v>
      </c>
      <c r="Y27" s="3">
        <f t="shared" si="1"/>
        <v>80.37</v>
      </c>
    </row>
    <row r="28" spans="1:25" x14ac:dyDescent="0.25">
      <c r="A28" s="1" t="s">
        <v>56</v>
      </c>
      <c r="B28" s="1" t="s">
        <v>245</v>
      </c>
      <c r="C28" s="5" t="str">
        <f t="shared" si="2"/>
        <v>13</v>
      </c>
      <c r="D28" s="5" t="str">
        <f t="shared" si="4"/>
        <v>04</v>
      </c>
      <c r="E28" s="4" t="s">
        <v>27</v>
      </c>
      <c r="F28" s="4" t="s">
        <v>28</v>
      </c>
      <c r="G28" s="22" t="str">
        <f t="shared" si="0"/>
        <v>13/04/2021</v>
      </c>
      <c r="H28" s="4" t="s">
        <v>1</v>
      </c>
      <c r="I28" s="4" t="s">
        <v>0</v>
      </c>
      <c r="J28" s="1" t="s">
        <v>514</v>
      </c>
      <c r="K28" s="1" t="s">
        <v>515</v>
      </c>
      <c r="L28" s="1">
        <v>301</v>
      </c>
      <c r="M28" s="1">
        <v>301</v>
      </c>
      <c r="N28" s="1" t="s">
        <v>59</v>
      </c>
      <c r="O28" s="24" t="str">
        <f>+VLOOKUP(N28,'base de clientes'!A:B,2,0)</f>
        <v>ANULADO</v>
      </c>
      <c r="P28" s="1" t="s">
        <v>2</v>
      </c>
      <c r="Q28" s="1" t="s">
        <v>2</v>
      </c>
      <c r="R28" s="26">
        <v>0</v>
      </c>
      <c r="S28" s="78">
        <v>0</v>
      </c>
      <c r="T28" s="1" t="s">
        <v>2</v>
      </c>
      <c r="U28" s="1" t="s">
        <v>2</v>
      </c>
      <c r="V28" s="78">
        <v>0</v>
      </c>
      <c r="W28" s="1" t="s">
        <v>1</v>
      </c>
      <c r="Y28" s="3">
        <f t="shared" si="1"/>
        <v>0</v>
      </c>
    </row>
    <row r="29" spans="1:25" x14ac:dyDescent="0.25">
      <c r="A29" s="1" t="s">
        <v>56</v>
      </c>
      <c r="B29" s="1" t="s">
        <v>259</v>
      </c>
      <c r="C29" s="5" t="str">
        <f t="shared" si="2"/>
        <v>23</v>
      </c>
      <c r="D29" s="5" t="str">
        <f t="shared" si="4"/>
        <v>04</v>
      </c>
      <c r="E29" s="4" t="s">
        <v>27</v>
      </c>
      <c r="F29" s="4" t="s">
        <v>28</v>
      </c>
      <c r="G29" s="22" t="str">
        <f t="shared" si="0"/>
        <v>23/04/2021</v>
      </c>
      <c r="H29" s="4" t="s">
        <v>1</v>
      </c>
      <c r="I29" s="4" t="s">
        <v>0</v>
      </c>
      <c r="J29" s="1" t="s">
        <v>514</v>
      </c>
      <c r="K29" s="1" t="s">
        <v>515</v>
      </c>
      <c r="L29" s="1">
        <v>302</v>
      </c>
      <c r="M29" s="1">
        <v>302</v>
      </c>
      <c r="N29" s="1" t="s">
        <v>83</v>
      </c>
      <c r="O29" s="24" t="str">
        <f>+VLOOKUP(N29,'base de clientes'!A:B,2,0)</f>
        <v>CARDEU S.A DE C.V</v>
      </c>
      <c r="P29" s="1" t="s">
        <v>2</v>
      </c>
      <c r="Q29" s="1" t="s">
        <v>2</v>
      </c>
      <c r="R29" s="26">
        <v>217.7</v>
      </c>
      <c r="S29" s="78">
        <v>28.300999999999998</v>
      </c>
      <c r="T29" s="1" t="s">
        <v>2</v>
      </c>
      <c r="U29" s="1" t="s">
        <v>2</v>
      </c>
      <c r="V29" s="78">
        <v>246.00099999999998</v>
      </c>
      <c r="W29" s="1" t="s">
        <v>1</v>
      </c>
      <c r="Y29" s="3">
        <f t="shared" si="1"/>
        <v>28.3</v>
      </c>
    </row>
    <row r="30" spans="1:25" x14ac:dyDescent="0.25">
      <c r="A30" s="1" t="s">
        <v>56</v>
      </c>
      <c r="B30" s="1" t="s">
        <v>259</v>
      </c>
      <c r="C30" s="5" t="str">
        <f t="shared" si="2"/>
        <v>23</v>
      </c>
      <c r="D30" s="5" t="str">
        <f t="shared" si="4"/>
        <v>04</v>
      </c>
      <c r="E30" s="4" t="s">
        <v>27</v>
      </c>
      <c r="F30" s="4" t="s">
        <v>28</v>
      </c>
      <c r="G30" s="22" t="str">
        <f t="shared" si="0"/>
        <v>23/04/2021</v>
      </c>
      <c r="H30" s="4" t="s">
        <v>1</v>
      </c>
      <c r="I30" s="4" t="s">
        <v>0</v>
      </c>
      <c r="J30" s="1" t="s">
        <v>514</v>
      </c>
      <c r="K30" s="1" t="s">
        <v>515</v>
      </c>
      <c r="L30" s="1">
        <v>303</v>
      </c>
      <c r="M30" s="1">
        <v>303</v>
      </c>
      <c r="N30" s="1" t="s">
        <v>539</v>
      </c>
      <c r="O30" s="24" t="str">
        <f>+VLOOKUP(N30,'base de clientes'!A:B,2,0)</f>
        <v>ALMACENADORA CENTROAMERICANA S.A DE C.V.</v>
      </c>
      <c r="P30" s="1" t="s">
        <v>2</v>
      </c>
      <c r="Q30" s="1" t="s">
        <v>2</v>
      </c>
      <c r="R30" s="26">
        <v>132.74</v>
      </c>
      <c r="S30" s="78">
        <v>17.256200000000003</v>
      </c>
      <c r="T30" s="1" t="s">
        <v>2</v>
      </c>
      <c r="U30" s="1" t="s">
        <v>2</v>
      </c>
      <c r="V30" s="78">
        <v>149.99620000000002</v>
      </c>
      <c r="W30" s="1" t="s">
        <v>1</v>
      </c>
      <c r="Y30" s="3">
        <f t="shared" si="1"/>
        <v>17.260000000000002</v>
      </c>
    </row>
    <row r="31" spans="1:25" x14ac:dyDescent="0.25">
      <c r="A31" s="1" t="s">
        <v>56</v>
      </c>
      <c r="B31" s="1" t="s">
        <v>252</v>
      </c>
      <c r="C31" s="5" t="str">
        <f t="shared" si="2"/>
        <v>29</v>
      </c>
      <c r="D31" s="5" t="str">
        <f t="shared" si="4"/>
        <v>04</v>
      </c>
      <c r="E31" s="4" t="s">
        <v>27</v>
      </c>
      <c r="F31" s="4" t="s">
        <v>28</v>
      </c>
      <c r="G31" s="22" t="str">
        <f t="shared" si="0"/>
        <v>29/04/2021</v>
      </c>
      <c r="H31" s="4" t="s">
        <v>1</v>
      </c>
      <c r="I31" s="4" t="s">
        <v>0</v>
      </c>
      <c r="J31" s="1" t="s">
        <v>514</v>
      </c>
      <c r="K31" s="1" t="s">
        <v>515</v>
      </c>
      <c r="L31" s="1">
        <v>304</v>
      </c>
      <c r="M31" s="1">
        <v>304</v>
      </c>
      <c r="N31" s="1" t="s">
        <v>81</v>
      </c>
      <c r="O31" s="24" t="str">
        <f>+VLOOKUP(N31,'base de clientes'!A:B,2,0)</f>
        <v>ORGANIKA S.A DE C.V</v>
      </c>
      <c r="P31" s="1" t="s">
        <v>2</v>
      </c>
      <c r="Q31" s="1" t="s">
        <v>2</v>
      </c>
      <c r="R31" s="26">
        <v>73.02</v>
      </c>
      <c r="S31" s="78">
        <v>9.4925999999999995</v>
      </c>
      <c r="T31" s="1" t="s">
        <v>2</v>
      </c>
      <c r="U31" s="1" t="s">
        <v>2</v>
      </c>
      <c r="V31" s="78">
        <v>82.512599999999992</v>
      </c>
      <c r="W31" s="1" t="s">
        <v>1</v>
      </c>
      <c r="Y31" s="3">
        <f t="shared" si="1"/>
        <v>9.49</v>
      </c>
    </row>
    <row r="32" spans="1:25" x14ac:dyDescent="0.25">
      <c r="A32" s="1" t="s">
        <v>56</v>
      </c>
      <c r="B32" s="1" t="s">
        <v>252</v>
      </c>
      <c r="C32" s="5" t="str">
        <f t="shared" si="2"/>
        <v>29</v>
      </c>
      <c r="D32" s="5" t="str">
        <f t="shared" si="4"/>
        <v>04</v>
      </c>
      <c r="E32" s="4" t="s">
        <v>27</v>
      </c>
      <c r="F32" s="4" t="s">
        <v>28</v>
      </c>
      <c r="G32" s="22" t="str">
        <f t="shared" si="0"/>
        <v>29/04/2021</v>
      </c>
      <c r="H32" s="4" t="s">
        <v>1</v>
      </c>
      <c r="I32" s="4" t="s">
        <v>0</v>
      </c>
      <c r="J32" s="1" t="s">
        <v>514</v>
      </c>
      <c r="K32" s="1" t="s">
        <v>515</v>
      </c>
      <c r="L32" s="1">
        <v>305</v>
      </c>
      <c r="M32" s="1">
        <v>305</v>
      </c>
      <c r="N32" s="1" t="s">
        <v>537</v>
      </c>
      <c r="O32" s="24" t="str">
        <f>+VLOOKUP(N32,'base de clientes'!A:B,2,0)</f>
        <v>CARLOS ARMANDO MORENO ALVARENGA</v>
      </c>
      <c r="P32" s="1" t="s">
        <v>2</v>
      </c>
      <c r="Q32" s="1" t="s">
        <v>2</v>
      </c>
      <c r="R32" s="26">
        <v>134.4</v>
      </c>
      <c r="S32" s="78">
        <v>17.472000000000001</v>
      </c>
      <c r="T32" s="1" t="s">
        <v>2</v>
      </c>
      <c r="U32" s="1" t="s">
        <v>2</v>
      </c>
      <c r="V32" s="78">
        <v>151.87200000000001</v>
      </c>
      <c r="W32" s="1" t="s">
        <v>1</v>
      </c>
      <c r="Y32" s="3">
        <f t="shared" si="1"/>
        <v>17.47</v>
      </c>
    </row>
    <row r="33" spans="1:25" x14ac:dyDescent="0.25">
      <c r="A33" s="1" t="s">
        <v>56</v>
      </c>
      <c r="B33" s="1" t="s">
        <v>253</v>
      </c>
      <c r="C33" s="5" t="str">
        <f t="shared" si="2"/>
        <v>30</v>
      </c>
      <c r="D33" s="5" t="str">
        <f t="shared" si="4"/>
        <v>04</v>
      </c>
      <c r="E33" s="4" t="s">
        <v>27</v>
      </c>
      <c r="F33" s="4" t="s">
        <v>28</v>
      </c>
      <c r="G33" s="22" t="str">
        <f t="shared" si="0"/>
        <v>30/04/2021</v>
      </c>
      <c r="H33" s="4" t="s">
        <v>1</v>
      </c>
      <c r="I33" s="4" t="s">
        <v>0</v>
      </c>
      <c r="J33" s="1" t="s">
        <v>514</v>
      </c>
      <c r="K33" s="1" t="s">
        <v>515</v>
      </c>
      <c r="L33" s="1">
        <v>306</v>
      </c>
      <c r="M33" s="1">
        <v>306</v>
      </c>
      <c r="N33" s="1" t="s">
        <v>99</v>
      </c>
      <c r="O33" s="24" t="str">
        <f>+VLOOKUP(N33,'base de clientes'!A:B,2,0)</f>
        <v>JESV INC SUCURSAL EL SALVADOR</v>
      </c>
      <c r="P33" s="1" t="s">
        <v>2</v>
      </c>
      <c r="Q33" s="1" t="s">
        <v>2</v>
      </c>
      <c r="R33" s="26">
        <v>233.22</v>
      </c>
      <c r="S33" s="78">
        <v>30.3186</v>
      </c>
      <c r="T33" s="1" t="s">
        <v>2</v>
      </c>
      <c r="U33" s="1" t="s">
        <v>2</v>
      </c>
      <c r="V33" s="78">
        <v>263.53859999999997</v>
      </c>
      <c r="W33" s="1" t="s">
        <v>1</v>
      </c>
      <c r="Y33" s="3">
        <f t="shared" si="1"/>
        <v>30.32</v>
      </c>
    </row>
    <row r="34" spans="1:25" x14ac:dyDescent="0.25">
      <c r="A34" s="1" t="s">
        <v>265</v>
      </c>
      <c r="B34" s="1" t="s">
        <v>289</v>
      </c>
      <c r="C34" s="5" t="str">
        <f t="shared" si="2"/>
        <v>05</v>
      </c>
      <c r="D34" s="5" t="str">
        <f t="shared" si="4"/>
        <v>05</v>
      </c>
      <c r="E34" s="4" t="s">
        <v>27</v>
      </c>
      <c r="F34" s="4" t="s">
        <v>28</v>
      </c>
      <c r="G34" s="22" t="str">
        <f t="shared" si="0"/>
        <v>05/05/2021</v>
      </c>
      <c r="H34" s="4" t="s">
        <v>1</v>
      </c>
      <c r="I34" s="4" t="s">
        <v>0</v>
      </c>
      <c r="J34" s="1" t="s">
        <v>514</v>
      </c>
      <c r="K34" s="1" t="s">
        <v>515</v>
      </c>
      <c r="L34" s="1">
        <v>307</v>
      </c>
      <c r="M34" s="1">
        <v>307</v>
      </c>
      <c r="N34" s="1" t="s">
        <v>541</v>
      </c>
      <c r="O34" s="24" t="str">
        <f>+VLOOKUP(N34,'base de clientes'!A:B,2,0)</f>
        <v>CARLOS JIMENEZ</v>
      </c>
      <c r="P34" s="1" t="s">
        <v>2</v>
      </c>
      <c r="Q34" s="1" t="s">
        <v>2</v>
      </c>
      <c r="R34" s="26">
        <v>57.51</v>
      </c>
      <c r="S34" s="78">
        <v>7.4763000000000002</v>
      </c>
      <c r="T34" s="1" t="s">
        <v>2</v>
      </c>
      <c r="U34" s="1" t="s">
        <v>2</v>
      </c>
      <c r="V34" s="78">
        <v>64.9863</v>
      </c>
      <c r="W34" s="1" t="s">
        <v>1</v>
      </c>
      <c r="Y34" s="3">
        <f t="shared" si="1"/>
        <v>7.48</v>
      </c>
    </row>
    <row r="35" spans="1:25" x14ac:dyDescent="0.25">
      <c r="A35" s="1" t="s">
        <v>265</v>
      </c>
      <c r="B35" s="1" t="s">
        <v>289</v>
      </c>
      <c r="C35" s="5" t="str">
        <f t="shared" si="2"/>
        <v>05</v>
      </c>
      <c r="D35" s="5" t="str">
        <f t="shared" si="4"/>
        <v>05</v>
      </c>
      <c r="E35" s="4" t="s">
        <v>27</v>
      </c>
      <c r="F35" s="4" t="s">
        <v>28</v>
      </c>
      <c r="G35" s="22" t="str">
        <f t="shared" si="0"/>
        <v>05/05/2021</v>
      </c>
      <c r="H35" s="4" t="s">
        <v>1</v>
      </c>
      <c r="I35" s="4" t="s">
        <v>0</v>
      </c>
      <c r="J35" s="1" t="s">
        <v>514</v>
      </c>
      <c r="K35" s="1" t="s">
        <v>515</v>
      </c>
      <c r="L35" s="1">
        <v>308</v>
      </c>
      <c r="M35" s="1">
        <v>308</v>
      </c>
      <c r="N35" s="1" t="s">
        <v>541</v>
      </c>
      <c r="O35" s="24" t="str">
        <f>+VLOOKUP(N35,'base de clientes'!A:B,2,0)</f>
        <v>CARLOS JIMENEZ</v>
      </c>
      <c r="P35" s="1" t="s">
        <v>2</v>
      </c>
      <c r="Q35" s="1" t="s">
        <v>2</v>
      </c>
      <c r="R35" s="26">
        <v>8.85</v>
      </c>
      <c r="S35" s="78">
        <v>1.1505000000000001</v>
      </c>
      <c r="T35" s="1" t="s">
        <v>2</v>
      </c>
      <c r="U35" s="1" t="s">
        <v>2</v>
      </c>
      <c r="V35" s="78">
        <v>10.000499999999999</v>
      </c>
      <c r="W35" s="1" t="s">
        <v>1</v>
      </c>
      <c r="Y35" s="3">
        <f t="shared" si="1"/>
        <v>1.1499999999999999</v>
      </c>
    </row>
    <row r="36" spans="1:25" x14ac:dyDescent="0.25">
      <c r="A36" s="1" t="s">
        <v>265</v>
      </c>
      <c r="B36" s="1" t="s">
        <v>267</v>
      </c>
      <c r="C36" s="5" t="str">
        <f t="shared" si="2"/>
        <v>06</v>
      </c>
      <c r="D36" s="5" t="str">
        <f t="shared" si="4"/>
        <v>05</v>
      </c>
      <c r="E36" s="4" t="s">
        <v>27</v>
      </c>
      <c r="F36" s="4" t="s">
        <v>28</v>
      </c>
      <c r="G36" s="22" t="str">
        <f t="shared" si="0"/>
        <v>06/05/2021</v>
      </c>
      <c r="H36" s="4" t="s">
        <v>1</v>
      </c>
      <c r="I36" s="4" t="s">
        <v>0</v>
      </c>
      <c r="J36" s="1" t="s">
        <v>514</v>
      </c>
      <c r="K36" s="1" t="s">
        <v>515</v>
      </c>
      <c r="L36" s="1">
        <v>309</v>
      </c>
      <c r="M36" s="1">
        <v>309</v>
      </c>
      <c r="N36" s="1" t="s">
        <v>91</v>
      </c>
      <c r="O36" s="24" t="str">
        <f>+VLOOKUP(N36,'base de clientes'!A:B,2,0)</f>
        <v>FONDO DE TITULARIZACION DE INMUEBLES</v>
      </c>
      <c r="P36" s="1" t="s">
        <v>2</v>
      </c>
      <c r="Q36" s="1" t="s">
        <v>2</v>
      </c>
      <c r="R36" s="26">
        <v>146.91</v>
      </c>
      <c r="S36" s="78">
        <v>19.098300000000002</v>
      </c>
      <c r="T36" s="1" t="s">
        <v>2</v>
      </c>
      <c r="U36" s="1" t="s">
        <v>2</v>
      </c>
      <c r="V36" s="78">
        <v>166.00829999999999</v>
      </c>
      <c r="W36" s="1" t="s">
        <v>1</v>
      </c>
      <c r="Y36" s="3">
        <f t="shared" si="1"/>
        <v>19.100000000000001</v>
      </c>
    </row>
    <row r="37" spans="1:25" x14ac:dyDescent="0.25">
      <c r="A37" s="1" t="s">
        <v>265</v>
      </c>
      <c r="B37" s="1" t="s">
        <v>267</v>
      </c>
      <c r="C37" s="5" t="str">
        <f t="shared" si="2"/>
        <v>06</v>
      </c>
      <c r="D37" s="5" t="str">
        <f t="shared" si="4"/>
        <v>05</v>
      </c>
      <c r="E37" s="4" t="s">
        <v>27</v>
      </c>
      <c r="F37" s="4" t="s">
        <v>28</v>
      </c>
      <c r="G37" s="22" t="str">
        <f t="shared" si="0"/>
        <v>06/05/2021</v>
      </c>
      <c r="H37" s="4" t="s">
        <v>1</v>
      </c>
      <c r="I37" s="4" t="s">
        <v>0</v>
      </c>
      <c r="J37" s="1" t="s">
        <v>514</v>
      </c>
      <c r="K37" s="1" t="s">
        <v>515</v>
      </c>
      <c r="L37" s="1">
        <v>310</v>
      </c>
      <c r="M37" s="1">
        <v>310</v>
      </c>
      <c r="N37" s="1" t="s">
        <v>543</v>
      </c>
      <c r="O37" s="24" t="str">
        <f>+VLOOKUP(N37,'base de clientes'!A:B,2,0)</f>
        <v>IRMA ELENA AREVALO DE NAVARRETE</v>
      </c>
      <c r="P37" s="1" t="s">
        <v>2</v>
      </c>
      <c r="Q37" s="1" t="s">
        <v>2</v>
      </c>
      <c r="R37" s="26">
        <v>95.52</v>
      </c>
      <c r="S37" s="78">
        <v>12.4176</v>
      </c>
      <c r="T37" s="1" t="s">
        <v>2</v>
      </c>
      <c r="U37" s="1" t="s">
        <v>2</v>
      </c>
      <c r="V37" s="78">
        <v>107.9376</v>
      </c>
      <c r="W37" s="1" t="s">
        <v>1</v>
      </c>
      <c r="Y37" s="3">
        <f t="shared" si="1"/>
        <v>12.42</v>
      </c>
    </row>
    <row r="38" spans="1:25" x14ac:dyDescent="0.25">
      <c r="A38" s="1" t="s">
        <v>265</v>
      </c>
      <c r="B38" s="1" t="s">
        <v>288</v>
      </c>
      <c r="C38" s="5" t="str">
        <f t="shared" si="2"/>
        <v>07</v>
      </c>
      <c r="D38" s="5" t="str">
        <f t="shared" si="4"/>
        <v>05</v>
      </c>
      <c r="E38" s="4" t="s">
        <v>27</v>
      </c>
      <c r="F38" s="4" t="s">
        <v>28</v>
      </c>
      <c r="G38" s="22" t="str">
        <f t="shared" si="0"/>
        <v>07/05/2021</v>
      </c>
      <c r="H38" s="4" t="s">
        <v>1</v>
      </c>
      <c r="I38" s="4" t="s">
        <v>0</v>
      </c>
      <c r="J38" s="1" t="s">
        <v>514</v>
      </c>
      <c r="K38" s="1" t="s">
        <v>515</v>
      </c>
      <c r="L38" s="1">
        <v>311</v>
      </c>
      <c r="M38" s="1">
        <v>311</v>
      </c>
      <c r="N38" s="1" t="s">
        <v>545</v>
      </c>
      <c r="O38" s="24" t="str">
        <f>+VLOOKUP(N38,'base de clientes'!A:B,2,0)</f>
        <v>DIAMARTI S.A DE C.V.</v>
      </c>
      <c r="P38" s="1" t="s">
        <v>2</v>
      </c>
      <c r="Q38" s="1" t="s">
        <v>2</v>
      </c>
      <c r="R38" s="26">
        <v>1990.8</v>
      </c>
      <c r="S38" s="78">
        <v>258.80400000000003</v>
      </c>
      <c r="T38" s="1" t="s">
        <v>2</v>
      </c>
      <c r="U38" s="1" t="s">
        <v>2</v>
      </c>
      <c r="V38" s="78">
        <v>2249.6039999999998</v>
      </c>
      <c r="W38" s="1" t="s">
        <v>1</v>
      </c>
      <c r="Y38" s="3">
        <f t="shared" si="1"/>
        <v>258.8</v>
      </c>
    </row>
    <row r="39" spans="1:25" x14ac:dyDescent="0.25">
      <c r="A39" s="1" t="s">
        <v>265</v>
      </c>
      <c r="B39" s="1" t="s">
        <v>268</v>
      </c>
      <c r="C39" s="5" t="str">
        <f t="shared" si="2"/>
        <v>11</v>
      </c>
      <c r="D39" s="5" t="str">
        <f t="shared" si="4"/>
        <v>05</v>
      </c>
      <c r="E39" s="4" t="s">
        <v>27</v>
      </c>
      <c r="F39" s="4" t="s">
        <v>28</v>
      </c>
      <c r="G39" s="22" t="str">
        <f t="shared" si="0"/>
        <v>11/05/2021</v>
      </c>
      <c r="H39" s="4" t="s">
        <v>1</v>
      </c>
      <c r="I39" s="4" t="s">
        <v>0</v>
      </c>
      <c r="J39" s="1" t="s">
        <v>514</v>
      </c>
      <c r="K39" s="1" t="s">
        <v>515</v>
      </c>
      <c r="L39" s="1">
        <v>312</v>
      </c>
      <c r="M39" s="1">
        <v>312</v>
      </c>
      <c r="N39" s="1" t="s">
        <v>97</v>
      </c>
      <c r="O39" s="24" t="str">
        <f>+VLOOKUP(N39,'base de clientes'!A:B,2,0)</f>
        <v>OFG EL SALVADOR S.A DE C.V</v>
      </c>
      <c r="P39" s="1" t="s">
        <v>2</v>
      </c>
      <c r="Q39" s="1" t="s">
        <v>2</v>
      </c>
      <c r="R39" s="26">
        <v>600</v>
      </c>
      <c r="S39" s="78">
        <v>78</v>
      </c>
      <c r="T39" s="1" t="s">
        <v>2</v>
      </c>
      <c r="U39" s="1" t="s">
        <v>2</v>
      </c>
      <c r="V39" s="78">
        <v>678</v>
      </c>
      <c r="W39" s="1" t="s">
        <v>1</v>
      </c>
      <c r="Y39" s="3">
        <f t="shared" si="1"/>
        <v>78</v>
      </c>
    </row>
    <row r="40" spans="1:25" x14ac:dyDescent="0.25">
      <c r="A40" s="1" t="s">
        <v>265</v>
      </c>
      <c r="B40" s="1" t="s">
        <v>268</v>
      </c>
      <c r="C40" s="5" t="str">
        <f t="shared" si="2"/>
        <v>11</v>
      </c>
      <c r="D40" s="5" t="str">
        <f t="shared" si="4"/>
        <v>05</v>
      </c>
      <c r="E40" s="4" t="s">
        <v>27</v>
      </c>
      <c r="F40" s="4" t="s">
        <v>28</v>
      </c>
      <c r="G40" s="22" t="str">
        <f t="shared" si="0"/>
        <v>11/05/2021</v>
      </c>
      <c r="H40" s="4" t="s">
        <v>1</v>
      </c>
      <c r="I40" s="4" t="s">
        <v>0</v>
      </c>
      <c r="J40" s="1" t="s">
        <v>514</v>
      </c>
      <c r="K40" s="1" t="s">
        <v>515</v>
      </c>
      <c r="L40" s="1">
        <v>313</v>
      </c>
      <c r="M40" s="1">
        <v>313</v>
      </c>
      <c r="N40" s="1" t="s">
        <v>89</v>
      </c>
      <c r="O40" s="24" t="str">
        <f>+VLOOKUP(N40,'base de clientes'!A:B,2,0)</f>
        <v>O &amp; M MANTENIMIENTO Y SERVICIOS S.A DE C.V</v>
      </c>
      <c r="P40" s="1" t="s">
        <v>2</v>
      </c>
      <c r="Q40" s="1" t="s">
        <v>2</v>
      </c>
      <c r="R40" s="26">
        <v>285.85000000000002</v>
      </c>
      <c r="S40" s="78">
        <v>37.160500000000006</v>
      </c>
      <c r="T40" s="1" t="s">
        <v>2</v>
      </c>
      <c r="U40" s="1" t="s">
        <v>2</v>
      </c>
      <c r="V40" s="78">
        <v>323.01050000000004</v>
      </c>
      <c r="W40" s="1" t="s">
        <v>1</v>
      </c>
      <c r="Y40" s="3">
        <f t="shared" si="1"/>
        <v>37.159999999999997</v>
      </c>
    </row>
    <row r="41" spans="1:25" x14ac:dyDescent="0.25">
      <c r="A41" s="1" t="s">
        <v>265</v>
      </c>
      <c r="B41" s="1" t="s">
        <v>278</v>
      </c>
      <c r="C41" s="5" t="str">
        <f t="shared" si="2"/>
        <v>12</v>
      </c>
      <c r="D41" s="5" t="str">
        <f t="shared" si="4"/>
        <v>05</v>
      </c>
      <c r="E41" s="4" t="s">
        <v>27</v>
      </c>
      <c r="F41" s="4" t="s">
        <v>28</v>
      </c>
      <c r="G41" s="22" t="str">
        <f t="shared" si="0"/>
        <v>12/05/2021</v>
      </c>
      <c r="H41" s="4" t="s">
        <v>1</v>
      </c>
      <c r="I41" s="4" t="s">
        <v>0</v>
      </c>
      <c r="J41" s="1" t="s">
        <v>514</v>
      </c>
      <c r="K41" s="1" t="s">
        <v>515</v>
      </c>
      <c r="L41" s="1">
        <v>314</v>
      </c>
      <c r="M41" s="1">
        <v>314</v>
      </c>
      <c r="N41" s="1" t="s">
        <v>547</v>
      </c>
      <c r="O41" s="24" t="str">
        <f>+VLOOKUP(N41,'base de clientes'!A:B,2,0)</f>
        <v>HERBERT ERNESTO SACA VIDES</v>
      </c>
      <c r="P41" s="1" t="s">
        <v>2</v>
      </c>
      <c r="Q41" s="1" t="s">
        <v>2</v>
      </c>
      <c r="R41" s="26">
        <v>1410</v>
      </c>
      <c r="S41" s="78">
        <v>183.3</v>
      </c>
      <c r="T41" s="1" t="s">
        <v>2</v>
      </c>
      <c r="U41" s="1" t="s">
        <v>2</v>
      </c>
      <c r="V41" s="78">
        <v>1593.3</v>
      </c>
      <c r="W41" s="1" t="s">
        <v>1</v>
      </c>
      <c r="Y41" s="3">
        <f t="shared" si="1"/>
        <v>183.3</v>
      </c>
    </row>
    <row r="42" spans="1:25" x14ac:dyDescent="0.25">
      <c r="A42" s="1" t="s">
        <v>265</v>
      </c>
      <c r="B42" s="1" t="s">
        <v>278</v>
      </c>
      <c r="C42" s="5" t="str">
        <f t="shared" si="2"/>
        <v>12</v>
      </c>
      <c r="D42" s="5" t="str">
        <f t="shared" si="4"/>
        <v>05</v>
      </c>
      <c r="E42" s="4" t="s">
        <v>27</v>
      </c>
      <c r="F42" s="4" t="s">
        <v>28</v>
      </c>
      <c r="G42" s="22" t="str">
        <f t="shared" si="0"/>
        <v>12/05/2021</v>
      </c>
      <c r="H42" s="4" t="s">
        <v>1</v>
      </c>
      <c r="I42" s="4" t="s">
        <v>0</v>
      </c>
      <c r="J42" s="1" t="s">
        <v>514</v>
      </c>
      <c r="K42" s="1" t="s">
        <v>515</v>
      </c>
      <c r="L42" s="1">
        <v>315</v>
      </c>
      <c r="M42" s="1">
        <v>315</v>
      </c>
      <c r="N42" s="1" t="s">
        <v>549</v>
      </c>
      <c r="O42" s="24" t="str">
        <f>+VLOOKUP(N42,'base de clientes'!A:B,2,0)</f>
        <v>MARIO CARRION ELIAS</v>
      </c>
      <c r="P42" s="1" t="s">
        <v>2</v>
      </c>
      <c r="Q42" s="1" t="s">
        <v>2</v>
      </c>
      <c r="R42" s="26">
        <v>261.04000000000002</v>
      </c>
      <c r="S42" s="78">
        <v>33.935200000000002</v>
      </c>
      <c r="T42" s="1" t="s">
        <v>2</v>
      </c>
      <c r="U42" s="1" t="s">
        <v>2</v>
      </c>
      <c r="V42" s="78">
        <v>294.97520000000003</v>
      </c>
      <c r="W42" s="1" t="s">
        <v>1</v>
      </c>
      <c r="Y42" s="3">
        <f t="shared" si="1"/>
        <v>33.94</v>
      </c>
    </row>
    <row r="43" spans="1:25" x14ac:dyDescent="0.25">
      <c r="A43" s="1" t="s">
        <v>265</v>
      </c>
      <c r="B43" s="4" t="s">
        <v>278</v>
      </c>
      <c r="C43" s="5" t="str">
        <f t="shared" si="2"/>
        <v>12</v>
      </c>
      <c r="D43" s="5" t="str">
        <f t="shared" si="4"/>
        <v>05</v>
      </c>
      <c r="E43" s="4" t="s">
        <v>27</v>
      </c>
      <c r="F43" s="4" t="s">
        <v>28</v>
      </c>
      <c r="G43" s="22" t="str">
        <f t="shared" si="0"/>
        <v>12/05/2021</v>
      </c>
      <c r="H43" s="4" t="s">
        <v>1</v>
      </c>
      <c r="I43" s="4" t="s">
        <v>0</v>
      </c>
      <c r="J43" s="1" t="s">
        <v>514</v>
      </c>
      <c r="K43" s="1" t="s">
        <v>515</v>
      </c>
      <c r="L43" s="1">
        <v>316</v>
      </c>
      <c r="M43" s="1">
        <v>316</v>
      </c>
      <c r="N43" s="1" t="s">
        <v>551</v>
      </c>
      <c r="O43" s="24" t="str">
        <f>+VLOOKUP(N43,'base de clientes'!A:B,2,0)</f>
        <v>ASOCIACION RESIDENCIAL LO SUEÑOS</v>
      </c>
      <c r="P43" s="1" t="s">
        <v>2</v>
      </c>
      <c r="Q43" s="1" t="s">
        <v>2</v>
      </c>
      <c r="R43" s="26">
        <v>180.75</v>
      </c>
      <c r="S43" s="78">
        <v>23.497500000000002</v>
      </c>
      <c r="T43" s="1" t="s">
        <v>2</v>
      </c>
      <c r="U43" s="1" t="s">
        <v>2</v>
      </c>
      <c r="V43" s="78">
        <v>204.2475</v>
      </c>
      <c r="W43" s="1" t="s">
        <v>1</v>
      </c>
      <c r="Y43" s="3">
        <f t="shared" ref="Y43:Y79" si="5">+ROUND(S43,2)</f>
        <v>23.5</v>
      </c>
    </row>
    <row r="44" spans="1:25" x14ac:dyDescent="0.25">
      <c r="A44" s="1" t="s">
        <v>265</v>
      </c>
      <c r="B44" s="1" t="s">
        <v>262</v>
      </c>
      <c r="C44" s="5" t="str">
        <f t="shared" si="2"/>
        <v>14</v>
      </c>
      <c r="D44" s="5" t="str">
        <f t="shared" si="4"/>
        <v>05</v>
      </c>
      <c r="E44" s="4" t="s">
        <v>27</v>
      </c>
      <c r="F44" s="4" t="s">
        <v>28</v>
      </c>
      <c r="G44" s="22" t="str">
        <f t="shared" si="0"/>
        <v>14/05/2021</v>
      </c>
      <c r="H44" s="4" t="s">
        <v>1</v>
      </c>
      <c r="I44" s="4" t="s">
        <v>0</v>
      </c>
      <c r="J44" s="1" t="s">
        <v>514</v>
      </c>
      <c r="K44" s="1" t="s">
        <v>515</v>
      </c>
      <c r="L44" s="1">
        <v>317</v>
      </c>
      <c r="M44" s="1">
        <v>317</v>
      </c>
      <c r="N44" s="1" t="s">
        <v>553</v>
      </c>
      <c r="O44" s="24" t="str">
        <f>+VLOOKUP(N44,'base de clientes'!A:B,2,0)</f>
        <v>DE SANTIS S.A DE C.V.</v>
      </c>
      <c r="P44" s="1" t="s">
        <v>2</v>
      </c>
      <c r="Q44" s="1" t="s">
        <v>2</v>
      </c>
      <c r="R44" s="26">
        <v>127.93</v>
      </c>
      <c r="S44" s="78">
        <v>16.6309</v>
      </c>
      <c r="T44" s="1" t="s">
        <v>2</v>
      </c>
      <c r="U44" s="1" t="s">
        <v>2</v>
      </c>
      <c r="V44" s="78">
        <v>144.5609</v>
      </c>
      <c r="W44" s="1" t="s">
        <v>1</v>
      </c>
      <c r="Y44" s="3">
        <f t="shared" si="5"/>
        <v>16.63</v>
      </c>
    </row>
    <row r="45" spans="1:25" x14ac:dyDescent="0.25">
      <c r="A45" s="1" t="s">
        <v>265</v>
      </c>
      <c r="B45" s="1" t="s">
        <v>262</v>
      </c>
      <c r="C45" s="5" t="str">
        <f t="shared" si="2"/>
        <v>14</v>
      </c>
      <c r="D45" s="5" t="str">
        <f t="shared" si="4"/>
        <v>05</v>
      </c>
      <c r="E45" s="4" t="s">
        <v>27</v>
      </c>
      <c r="F45" s="4" t="s">
        <v>28</v>
      </c>
      <c r="G45" s="22" t="str">
        <f t="shared" si="0"/>
        <v>14/05/2021</v>
      </c>
      <c r="H45" s="4" t="s">
        <v>1</v>
      </c>
      <c r="I45" s="4" t="s">
        <v>0</v>
      </c>
      <c r="J45" s="1" t="s">
        <v>514</v>
      </c>
      <c r="K45" s="1" t="s">
        <v>515</v>
      </c>
      <c r="L45" s="1">
        <v>318</v>
      </c>
      <c r="M45" s="1">
        <v>318</v>
      </c>
      <c r="N45" s="1" t="s">
        <v>59</v>
      </c>
      <c r="O45" s="24" t="str">
        <f>+VLOOKUP(N45,'base de clientes'!A:B,2,0)</f>
        <v>ANULADO</v>
      </c>
      <c r="P45" s="1" t="s">
        <v>2</v>
      </c>
      <c r="Q45" s="1" t="s">
        <v>2</v>
      </c>
      <c r="R45" s="26">
        <v>0</v>
      </c>
      <c r="S45" s="78">
        <v>0</v>
      </c>
      <c r="T45" s="1" t="s">
        <v>2</v>
      </c>
      <c r="U45" s="1" t="s">
        <v>2</v>
      </c>
      <c r="V45" s="78">
        <v>0</v>
      </c>
      <c r="W45" s="1" t="s">
        <v>1</v>
      </c>
      <c r="Y45" s="3">
        <f t="shared" si="5"/>
        <v>0</v>
      </c>
    </row>
    <row r="46" spans="1:25" x14ac:dyDescent="0.25">
      <c r="A46" s="1" t="s">
        <v>265</v>
      </c>
      <c r="B46" s="1" t="s">
        <v>262</v>
      </c>
      <c r="C46" s="5" t="str">
        <f t="shared" si="2"/>
        <v>14</v>
      </c>
      <c r="D46" s="5" t="str">
        <f t="shared" si="4"/>
        <v>05</v>
      </c>
      <c r="E46" s="4" t="s">
        <v>27</v>
      </c>
      <c r="F46" s="4" t="s">
        <v>28</v>
      </c>
      <c r="G46" s="22" t="str">
        <f t="shared" si="0"/>
        <v>14/05/2021</v>
      </c>
      <c r="H46" s="4" t="s">
        <v>1</v>
      </c>
      <c r="I46" s="4" t="s">
        <v>0</v>
      </c>
      <c r="J46" s="1" t="s">
        <v>514</v>
      </c>
      <c r="K46" s="1" t="s">
        <v>515</v>
      </c>
      <c r="L46" s="1">
        <v>319</v>
      </c>
      <c r="M46" s="1">
        <v>319</v>
      </c>
      <c r="N46" s="1" t="s">
        <v>555</v>
      </c>
      <c r="O46" s="24" t="str">
        <f>+VLOOKUP(N46,'base de clientes'!A:B,2,0)</f>
        <v>PATRICIA S.A DE C.V.</v>
      </c>
      <c r="P46" s="1" t="s">
        <v>2</v>
      </c>
      <c r="Q46" s="1" t="s">
        <v>2</v>
      </c>
      <c r="R46" s="26">
        <v>3187.31</v>
      </c>
      <c r="S46" s="78">
        <v>414.3503</v>
      </c>
      <c r="T46" s="1" t="s">
        <v>2</v>
      </c>
      <c r="U46" s="1" t="s">
        <v>2</v>
      </c>
      <c r="V46" s="78">
        <v>3601.6603</v>
      </c>
      <c r="W46" s="1" t="s">
        <v>1</v>
      </c>
      <c r="Y46" s="3">
        <f t="shared" si="5"/>
        <v>414.35</v>
      </c>
    </row>
    <row r="47" spans="1:25" x14ac:dyDescent="0.25">
      <c r="A47" s="1" t="s">
        <v>265</v>
      </c>
      <c r="B47" s="1" t="s">
        <v>262</v>
      </c>
      <c r="C47" s="5" t="str">
        <f t="shared" si="2"/>
        <v>14</v>
      </c>
      <c r="D47" s="5" t="str">
        <f t="shared" si="4"/>
        <v>05</v>
      </c>
      <c r="E47" s="4" t="s">
        <v>27</v>
      </c>
      <c r="F47" s="4" t="s">
        <v>28</v>
      </c>
      <c r="G47" s="22" t="str">
        <f t="shared" si="0"/>
        <v>14/05/2021</v>
      </c>
      <c r="H47" s="4" t="s">
        <v>1</v>
      </c>
      <c r="I47" s="4" t="s">
        <v>0</v>
      </c>
      <c r="J47" s="1" t="s">
        <v>514</v>
      </c>
      <c r="K47" s="1" t="s">
        <v>515</v>
      </c>
      <c r="L47" s="1">
        <v>320</v>
      </c>
      <c r="M47" s="1">
        <v>320</v>
      </c>
      <c r="N47" s="1" t="s">
        <v>557</v>
      </c>
      <c r="O47" s="24" t="str">
        <f>+VLOOKUP(N47,'base de clientes'!A:B,2,0)</f>
        <v>IRMA ELENA RODRIGUEZ</v>
      </c>
      <c r="P47" s="1" t="s">
        <v>2</v>
      </c>
      <c r="Q47" s="1" t="s">
        <v>2</v>
      </c>
      <c r="R47" s="26">
        <v>1432.8</v>
      </c>
      <c r="S47" s="78">
        <v>186.26400000000001</v>
      </c>
      <c r="T47" s="1" t="s">
        <v>2</v>
      </c>
      <c r="U47" s="1" t="s">
        <v>2</v>
      </c>
      <c r="V47" s="78">
        <v>1619.0639999999999</v>
      </c>
      <c r="W47" s="1" t="s">
        <v>1</v>
      </c>
      <c r="Y47" s="3">
        <f t="shared" si="5"/>
        <v>186.26</v>
      </c>
    </row>
    <row r="48" spans="1:25" x14ac:dyDescent="0.25">
      <c r="A48" s="1" t="s">
        <v>265</v>
      </c>
      <c r="B48" s="1" t="s">
        <v>269</v>
      </c>
      <c r="C48" s="5" t="str">
        <f t="shared" si="2"/>
        <v>18</v>
      </c>
      <c r="D48" s="5" t="str">
        <f t="shared" si="4"/>
        <v>05</v>
      </c>
      <c r="E48" s="4" t="s">
        <v>27</v>
      </c>
      <c r="F48" s="4" t="s">
        <v>28</v>
      </c>
      <c r="G48" s="22" t="str">
        <f t="shared" si="0"/>
        <v>18/05/2021</v>
      </c>
      <c r="H48" s="4" t="s">
        <v>1</v>
      </c>
      <c r="I48" s="4" t="s">
        <v>0</v>
      </c>
      <c r="J48" s="1" t="s">
        <v>514</v>
      </c>
      <c r="K48" s="1" t="s">
        <v>515</v>
      </c>
      <c r="L48" s="1">
        <v>321</v>
      </c>
      <c r="M48" s="1">
        <v>321</v>
      </c>
      <c r="N48" s="1" t="s">
        <v>559</v>
      </c>
      <c r="O48" s="24" t="str">
        <f>+VLOOKUP(N48,'base de clientes'!A:B,2,0)</f>
        <v>AGRIMAC S.A DE C.V.</v>
      </c>
      <c r="P48" s="1" t="s">
        <v>2</v>
      </c>
      <c r="Q48" s="1" t="s">
        <v>2</v>
      </c>
      <c r="R48" s="26">
        <v>1838.5</v>
      </c>
      <c r="S48" s="78">
        <v>239.005</v>
      </c>
      <c r="T48" s="1" t="s">
        <v>2</v>
      </c>
      <c r="U48" s="1" t="s">
        <v>2</v>
      </c>
      <c r="V48" s="78">
        <v>2077.5050000000001</v>
      </c>
      <c r="W48" s="1" t="s">
        <v>1</v>
      </c>
      <c r="Y48" s="3">
        <f t="shared" si="5"/>
        <v>239.01</v>
      </c>
    </row>
    <row r="49" spans="1:25" x14ac:dyDescent="0.25">
      <c r="A49" s="1" t="s">
        <v>265</v>
      </c>
      <c r="B49" s="1" t="s">
        <v>270</v>
      </c>
      <c r="C49" s="5" t="str">
        <f t="shared" si="2"/>
        <v>19</v>
      </c>
      <c r="D49" s="5" t="str">
        <f t="shared" si="4"/>
        <v>05</v>
      </c>
      <c r="E49" s="4" t="s">
        <v>27</v>
      </c>
      <c r="F49" s="4" t="s">
        <v>28</v>
      </c>
      <c r="G49" s="22" t="str">
        <f t="shared" si="0"/>
        <v>19/05/2021</v>
      </c>
      <c r="H49" s="4" t="s">
        <v>1</v>
      </c>
      <c r="I49" s="4" t="s">
        <v>0</v>
      </c>
      <c r="J49" s="1" t="s">
        <v>514</v>
      </c>
      <c r="K49" s="1" t="s">
        <v>515</v>
      </c>
      <c r="L49" s="1">
        <v>322</v>
      </c>
      <c r="M49" s="1">
        <v>322</v>
      </c>
      <c r="N49" s="1" t="s">
        <v>561</v>
      </c>
      <c r="O49" s="24" t="str">
        <f>+VLOOKUP(N49,'base de clientes'!A:B,2,0)</f>
        <v>ADMINISTRADORA DE EDIFICIOS</v>
      </c>
      <c r="P49" s="1" t="s">
        <v>2</v>
      </c>
      <c r="Q49" s="1" t="s">
        <v>2</v>
      </c>
      <c r="R49" s="26">
        <v>305.32</v>
      </c>
      <c r="S49" s="78">
        <v>39.691600000000001</v>
      </c>
      <c r="T49" s="1" t="s">
        <v>2</v>
      </c>
      <c r="U49" s="1" t="s">
        <v>2</v>
      </c>
      <c r="V49" s="78">
        <v>345.01159999999999</v>
      </c>
      <c r="W49" s="1" t="s">
        <v>1</v>
      </c>
      <c r="Y49" s="3">
        <f t="shared" si="5"/>
        <v>39.69</v>
      </c>
    </row>
    <row r="50" spans="1:25" x14ac:dyDescent="0.25">
      <c r="A50" s="1" t="s">
        <v>265</v>
      </c>
      <c r="B50" s="1" t="s">
        <v>270</v>
      </c>
      <c r="C50" s="5" t="str">
        <f t="shared" si="2"/>
        <v>19</v>
      </c>
      <c r="D50" s="5" t="str">
        <f t="shared" si="4"/>
        <v>05</v>
      </c>
      <c r="E50" s="4" t="s">
        <v>27</v>
      </c>
      <c r="F50" s="4" t="s">
        <v>28</v>
      </c>
      <c r="G50" s="22" t="str">
        <f t="shared" si="0"/>
        <v>19/05/2021</v>
      </c>
      <c r="H50" s="4" t="s">
        <v>1</v>
      </c>
      <c r="I50" s="4" t="s">
        <v>0</v>
      </c>
      <c r="J50" s="1" t="s">
        <v>514</v>
      </c>
      <c r="K50" s="1" t="s">
        <v>515</v>
      </c>
      <c r="L50" s="1">
        <v>323</v>
      </c>
      <c r="M50" s="1">
        <v>323</v>
      </c>
      <c r="N50" s="1" t="s">
        <v>101</v>
      </c>
      <c r="O50" s="24" t="str">
        <f>+VLOOKUP(N50,'base de clientes'!A:B,2,0)</f>
        <v>ADINCE S.A DE C.V.</v>
      </c>
      <c r="P50" s="1" t="s">
        <v>2</v>
      </c>
      <c r="Q50" s="1" t="s">
        <v>2</v>
      </c>
      <c r="R50" s="26">
        <v>240.5</v>
      </c>
      <c r="S50" s="78">
        <v>31.265000000000001</v>
      </c>
      <c r="T50" s="1" t="s">
        <v>2</v>
      </c>
      <c r="U50" s="1" t="s">
        <v>2</v>
      </c>
      <c r="V50" s="78">
        <v>271.76499999999999</v>
      </c>
      <c r="W50" s="1" t="s">
        <v>1</v>
      </c>
      <c r="Y50" s="3">
        <f t="shared" si="5"/>
        <v>31.27</v>
      </c>
    </row>
    <row r="51" spans="1:25" x14ac:dyDescent="0.25">
      <c r="A51" s="1" t="s">
        <v>265</v>
      </c>
      <c r="B51" s="1" t="s">
        <v>270</v>
      </c>
      <c r="C51" s="5" t="str">
        <f t="shared" si="2"/>
        <v>19</v>
      </c>
      <c r="D51" s="5" t="str">
        <f t="shared" si="4"/>
        <v>05</v>
      </c>
      <c r="E51" s="4" t="s">
        <v>27</v>
      </c>
      <c r="F51" s="4" t="s">
        <v>28</v>
      </c>
      <c r="G51" s="22" t="str">
        <f t="shared" si="0"/>
        <v>19/05/2021</v>
      </c>
      <c r="H51" s="4" t="s">
        <v>1</v>
      </c>
      <c r="I51" s="4" t="s">
        <v>0</v>
      </c>
      <c r="J51" s="1" t="s">
        <v>514</v>
      </c>
      <c r="K51" s="1" t="s">
        <v>515</v>
      </c>
      <c r="L51" s="1">
        <v>324</v>
      </c>
      <c r="M51" s="1">
        <v>324</v>
      </c>
      <c r="N51" s="1" t="s">
        <v>101</v>
      </c>
      <c r="O51" s="24" t="str">
        <f>+VLOOKUP(N51,'base de clientes'!A:B,2,0)</f>
        <v>ADINCE S.A DE C.V.</v>
      </c>
      <c r="P51" s="1" t="s">
        <v>2</v>
      </c>
      <c r="Q51" s="1" t="s">
        <v>2</v>
      </c>
      <c r="R51" s="26">
        <v>413.06</v>
      </c>
      <c r="S51" s="78">
        <v>53.697800000000001</v>
      </c>
      <c r="T51" s="1" t="s">
        <v>2</v>
      </c>
      <c r="U51" s="1" t="s">
        <v>2</v>
      </c>
      <c r="V51" s="78">
        <v>466.75779999999997</v>
      </c>
      <c r="W51" s="1" t="s">
        <v>1</v>
      </c>
      <c r="Y51" s="3">
        <f t="shared" si="5"/>
        <v>53.7</v>
      </c>
    </row>
    <row r="52" spans="1:25" x14ac:dyDescent="0.25">
      <c r="A52" s="1" t="s">
        <v>265</v>
      </c>
      <c r="B52" s="1" t="s">
        <v>271</v>
      </c>
      <c r="C52" s="5" t="str">
        <f t="shared" si="2"/>
        <v>21</v>
      </c>
      <c r="D52" s="5" t="str">
        <f t="shared" si="4"/>
        <v>05</v>
      </c>
      <c r="E52" s="4" t="s">
        <v>27</v>
      </c>
      <c r="F52" s="4" t="s">
        <v>28</v>
      </c>
      <c r="G52" s="22" t="str">
        <f t="shared" si="0"/>
        <v>21/05/2021</v>
      </c>
      <c r="H52" s="4" t="s">
        <v>1</v>
      </c>
      <c r="I52" s="4" t="s">
        <v>0</v>
      </c>
      <c r="J52" s="1" t="s">
        <v>514</v>
      </c>
      <c r="K52" s="1" t="s">
        <v>515</v>
      </c>
      <c r="L52" s="1">
        <v>325</v>
      </c>
      <c r="M52" s="1">
        <v>325</v>
      </c>
      <c r="N52" s="1" t="s">
        <v>59</v>
      </c>
      <c r="O52" s="24" t="str">
        <f>+VLOOKUP(N52,'base de clientes'!A:B,2,0)</f>
        <v>ANULADO</v>
      </c>
      <c r="P52" s="1" t="s">
        <v>2</v>
      </c>
      <c r="Q52" s="1" t="s">
        <v>2</v>
      </c>
      <c r="R52" s="26">
        <v>0</v>
      </c>
      <c r="S52" s="78">
        <v>0</v>
      </c>
      <c r="T52" s="1" t="s">
        <v>2</v>
      </c>
      <c r="U52" s="1" t="s">
        <v>2</v>
      </c>
      <c r="V52" s="78">
        <v>0</v>
      </c>
      <c r="W52" s="1" t="s">
        <v>1</v>
      </c>
      <c r="Y52" s="3">
        <f t="shared" si="5"/>
        <v>0</v>
      </c>
    </row>
    <row r="53" spans="1:25" x14ac:dyDescent="0.25">
      <c r="A53" s="1" t="s">
        <v>265</v>
      </c>
      <c r="B53" s="1" t="s">
        <v>271</v>
      </c>
      <c r="C53" s="5" t="str">
        <f t="shared" si="2"/>
        <v>21</v>
      </c>
      <c r="D53" s="5" t="str">
        <f t="shared" si="4"/>
        <v>05</v>
      </c>
      <c r="E53" s="4" t="s">
        <v>27</v>
      </c>
      <c r="F53" s="4" t="s">
        <v>28</v>
      </c>
      <c r="G53" s="22" t="str">
        <f t="shared" si="0"/>
        <v>21/05/2021</v>
      </c>
      <c r="H53" s="4" t="s">
        <v>1</v>
      </c>
      <c r="I53" s="4" t="s">
        <v>0</v>
      </c>
      <c r="J53" s="1" t="s">
        <v>514</v>
      </c>
      <c r="K53" s="1" t="s">
        <v>515</v>
      </c>
      <c r="L53" s="1">
        <v>326</v>
      </c>
      <c r="M53" s="1">
        <v>326</v>
      </c>
      <c r="N53" s="1" t="s">
        <v>59</v>
      </c>
      <c r="O53" s="24" t="str">
        <f>+VLOOKUP(N53,'base de clientes'!A:B,2,0)</f>
        <v>ANULADO</v>
      </c>
      <c r="P53" s="1" t="s">
        <v>2</v>
      </c>
      <c r="Q53" s="1" t="s">
        <v>2</v>
      </c>
      <c r="R53" s="26">
        <v>0</v>
      </c>
      <c r="S53" s="78">
        <v>0</v>
      </c>
      <c r="T53" s="1" t="s">
        <v>2</v>
      </c>
      <c r="U53" s="1" t="s">
        <v>2</v>
      </c>
      <c r="V53" s="78">
        <v>0</v>
      </c>
      <c r="W53" s="1" t="s">
        <v>1</v>
      </c>
      <c r="Y53" s="3">
        <f t="shared" si="5"/>
        <v>0</v>
      </c>
    </row>
    <row r="54" spans="1:25" x14ac:dyDescent="0.25">
      <c r="A54" s="1" t="s">
        <v>265</v>
      </c>
      <c r="B54" s="1" t="s">
        <v>271</v>
      </c>
      <c r="C54" s="5" t="str">
        <f t="shared" si="2"/>
        <v>21</v>
      </c>
      <c r="D54" s="5" t="str">
        <f t="shared" si="4"/>
        <v>05</v>
      </c>
      <c r="E54" s="4" t="s">
        <v>27</v>
      </c>
      <c r="F54" s="4" t="s">
        <v>28</v>
      </c>
      <c r="G54" s="22" t="str">
        <f t="shared" si="0"/>
        <v>21/05/2021</v>
      </c>
      <c r="H54" s="4" t="s">
        <v>1</v>
      </c>
      <c r="I54" s="4" t="s">
        <v>0</v>
      </c>
      <c r="J54" s="1" t="s">
        <v>514</v>
      </c>
      <c r="K54" s="1" t="s">
        <v>515</v>
      </c>
      <c r="L54" s="1">
        <v>327</v>
      </c>
      <c r="M54" s="1">
        <v>327</v>
      </c>
      <c r="N54" s="1" t="s">
        <v>59</v>
      </c>
      <c r="O54" s="24" t="str">
        <f>+VLOOKUP(N54,'base de clientes'!A:B,2,0)</f>
        <v>ANULADO</v>
      </c>
      <c r="P54" s="1" t="s">
        <v>2</v>
      </c>
      <c r="Q54" s="1" t="s">
        <v>2</v>
      </c>
      <c r="R54" s="26">
        <v>0</v>
      </c>
      <c r="S54" s="78">
        <v>0</v>
      </c>
      <c r="T54" s="1" t="s">
        <v>2</v>
      </c>
      <c r="U54" s="1" t="s">
        <v>2</v>
      </c>
      <c r="V54" s="78">
        <v>0</v>
      </c>
      <c r="W54" s="1" t="s">
        <v>1</v>
      </c>
      <c r="Y54" s="3">
        <f t="shared" si="5"/>
        <v>0</v>
      </c>
    </row>
    <row r="55" spans="1:25" x14ac:dyDescent="0.25">
      <c r="A55" s="1" t="s">
        <v>265</v>
      </c>
      <c r="B55" s="1" t="s">
        <v>271</v>
      </c>
      <c r="C55" s="5" t="str">
        <f t="shared" si="2"/>
        <v>21</v>
      </c>
      <c r="D55" s="5" t="str">
        <f t="shared" si="4"/>
        <v>05</v>
      </c>
      <c r="E55" s="4" t="s">
        <v>27</v>
      </c>
      <c r="F55" s="4" t="s">
        <v>28</v>
      </c>
      <c r="G55" s="22" t="str">
        <f t="shared" si="0"/>
        <v>21/05/2021</v>
      </c>
      <c r="H55" s="4" t="s">
        <v>1</v>
      </c>
      <c r="I55" s="4" t="s">
        <v>0</v>
      </c>
      <c r="J55" s="1" t="s">
        <v>514</v>
      </c>
      <c r="K55" s="1" t="s">
        <v>515</v>
      </c>
      <c r="L55" s="1">
        <v>328</v>
      </c>
      <c r="M55" s="1">
        <v>328</v>
      </c>
      <c r="N55" s="1" t="s">
        <v>59</v>
      </c>
      <c r="O55" s="24" t="str">
        <f>+VLOOKUP(N55,'base de clientes'!A:B,2,0)</f>
        <v>ANULADO</v>
      </c>
      <c r="P55" s="1" t="s">
        <v>2</v>
      </c>
      <c r="Q55" s="1" t="s">
        <v>2</v>
      </c>
      <c r="R55" s="26">
        <v>0</v>
      </c>
      <c r="S55" s="78">
        <v>0</v>
      </c>
      <c r="T55" s="1" t="s">
        <v>2</v>
      </c>
      <c r="U55" s="1" t="s">
        <v>2</v>
      </c>
      <c r="V55" s="78">
        <v>0</v>
      </c>
      <c r="W55" s="1" t="s">
        <v>1</v>
      </c>
      <c r="Y55" s="3">
        <f t="shared" si="5"/>
        <v>0</v>
      </c>
    </row>
    <row r="56" spans="1:25" x14ac:dyDescent="0.25">
      <c r="A56" s="1" t="s">
        <v>265</v>
      </c>
      <c r="B56" s="1" t="s">
        <v>271</v>
      </c>
      <c r="C56" s="5" t="str">
        <f t="shared" si="2"/>
        <v>21</v>
      </c>
      <c r="D56" s="5" t="str">
        <f t="shared" si="4"/>
        <v>05</v>
      </c>
      <c r="E56" s="4" t="s">
        <v>27</v>
      </c>
      <c r="F56" s="4" t="s">
        <v>28</v>
      </c>
      <c r="G56" s="22" t="str">
        <f t="shared" si="0"/>
        <v>21/05/2021</v>
      </c>
      <c r="H56" s="4" t="s">
        <v>1</v>
      </c>
      <c r="I56" s="4" t="s">
        <v>0</v>
      </c>
      <c r="J56" s="1" t="s">
        <v>514</v>
      </c>
      <c r="K56" s="1" t="s">
        <v>515</v>
      </c>
      <c r="L56" s="1">
        <v>329</v>
      </c>
      <c r="M56" s="1">
        <v>329</v>
      </c>
      <c r="N56" s="1" t="s">
        <v>59</v>
      </c>
      <c r="O56" s="24" t="str">
        <f>+VLOOKUP(N56,'base de clientes'!A:B,2,0)</f>
        <v>ANULADO</v>
      </c>
      <c r="P56" s="1" t="s">
        <v>2</v>
      </c>
      <c r="Q56" s="1" t="s">
        <v>2</v>
      </c>
      <c r="R56" s="26">
        <v>0</v>
      </c>
      <c r="S56" s="78">
        <v>0</v>
      </c>
      <c r="T56" s="1" t="s">
        <v>2</v>
      </c>
      <c r="U56" s="1" t="s">
        <v>2</v>
      </c>
      <c r="V56" s="78">
        <v>0</v>
      </c>
      <c r="W56" s="1" t="s">
        <v>1</v>
      </c>
      <c r="Y56" s="3">
        <f t="shared" si="5"/>
        <v>0</v>
      </c>
    </row>
    <row r="57" spans="1:25" x14ac:dyDescent="0.25">
      <c r="A57" s="1" t="s">
        <v>265</v>
      </c>
      <c r="B57" s="1" t="s">
        <v>271</v>
      </c>
      <c r="C57" s="5" t="str">
        <f t="shared" si="2"/>
        <v>21</v>
      </c>
      <c r="D57" s="5" t="str">
        <f t="shared" si="4"/>
        <v>05</v>
      </c>
      <c r="E57" s="4" t="s">
        <v>27</v>
      </c>
      <c r="F57" s="4" t="s">
        <v>28</v>
      </c>
      <c r="G57" s="22" t="str">
        <f t="shared" si="0"/>
        <v>21/05/2021</v>
      </c>
      <c r="H57" s="4" t="s">
        <v>1</v>
      </c>
      <c r="I57" s="4" t="s">
        <v>0</v>
      </c>
      <c r="J57" s="1" t="s">
        <v>514</v>
      </c>
      <c r="K57" s="1" t="s">
        <v>515</v>
      </c>
      <c r="L57" s="1">
        <v>330</v>
      </c>
      <c r="M57" s="1">
        <v>330</v>
      </c>
      <c r="N57" s="1" t="s">
        <v>59</v>
      </c>
      <c r="O57" s="24" t="str">
        <f>+VLOOKUP(N57,'base de clientes'!A:B,2,0)</f>
        <v>ANULADO</v>
      </c>
      <c r="P57" s="1" t="s">
        <v>2</v>
      </c>
      <c r="Q57" s="1" t="s">
        <v>2</v>
      </c>
      <c r="R57" s="26">
        <v>0</v>
      </c>
      <c r="S57" s="78">
        <v>0</v>
      </c>
      <c r="T57" s="1" t="s">
        <v>2</v>
      </c>
      <c r="U57" s="1" t="s">
        <v>2</v>
      </c>
      <c r="V57" s="78">
        <v>0</v>
      </c>
      <c r="W57" s="1" t="s">
        <v>1</v>
      </c>
      <c r="Y57" s="3">
        <f t="shared" si="5"/>
        <v>0</v>
      </c>
    </row>
    <row r="58" spans="1:25" x14ac:dyDescent="0.25">
      <c r="A58" s="1" t="s">
        <v>265</v>
      </c>
      <c r="B58" s="1" t="s">
        <v>271</v>
      </c>
      <c r="C58" s="5" t="str">
        <f t="shared" si="2"/>
        <v>21</v>
      </c>
      <c r="D58" s="5" t="str">
        <f t="shared" si="4"/>
        <v>05</v>
      </c>
      <c r="E58" s="4" t="s">
        <v>27</v>
      </c>
      <c r="F58" s="4" t="s">
        <v>28</v>
      </c>
      <c r="G58" s="22" t="str">
        <f t="shared" si="0"/>
        <v>21/05/2021</v>
      </c>
      <c r="H58" s="4" t="s">
        <v>1</v>
      </c>
      <c r="I58" s="4" t="s">
        <v>0</v>
      </c>
      <c r="J58" s="1" t="s">
        <v>514</v>
      </c>
      <c r="K58" s="1" t="s">
        <v>515</v>
      </c>
      <c r="L58" s="1">
        <v>331</v>
      </c>
      <c r="M58" s="1">
        <v>331</v>
      </c>
      <c r="N58" s="1" t="s">
        <v>59</v>
      </c>
      <c r="O58" s="24" t="str">
        <f>+VLOOKUP(N58,'base de clientes'!A:B,2,0)</f>
        <v>ANULADO</v>
      </c>
      <c r="P58" s="1" t="s">
        <v>2</v>
      </c>
      <c r="Q58" s="1" t="s">
        <v>2</v>
      </c>
      <c r="R58" s="26">
        <v>0</v>
      </c>
      <c r="S58" s="78">
        <v>0</v>
      </c>
      <c r="T58" s="1" t="s">
        <v>2</v>
      </c>
      <c r="U58" s="1" t="s">
        <v>2</v>
      </c>
      <c r="V58" s="78">
        <v>0</v>
      </c>
      <c r="W58" s="1" t="s">
        <v>1</v>
      </c>
      <c r="Y58" s="3">
        <f t="shared" si="5"/>
        <v>0</v>
      </c>
    </row>
    <row r="59" spans="1:25" x14ac:dyDescent="0.25">
      <c r="A59" s="1" t="s">
        <v>265</v>
      </c>
      <c r="B59" s="1" t="s">
        <v>271</v>
      </c>
      <c r="C59" s="5" t="str">
        <f t="shared" si="2"/>
        <v>21</v>
      </c>
      <c r="D59" s="5" t="str">
        <f t="shared" si="4"/>
        <v>05</v>
      </c>
      <c r="E59" s="4" t="s">
        <v>27</v>
      </c>
      <c r="F59" s="4" t="s">
        <v>28</v>
      </c>
      <c r="G59" s="22" t="str">
        <f t="shared" si="0"/>
        <v>21/05/2021</v>
      </c>
      <c r="H59" s="4" t="s">
        <v>1</v>
      </c>
      <c r="I59" s="4" t="s">
        <v>0</v>
      </c>
      <c r="J59" s="1" t="s">
        <v>514</v>
      </c>
      <c r="K59" s="1" t="s">
        <v>515</v>
      </c>
      <c r="L59" s="1">
        <v>332</v>
      </c>
      <c r="M59" s="1">
        <v>332</v>
      </c>
      <c r="N59" s="1" t="s">
        <v>59</v>
      </c>
      <c r="O59" s="24" t="str">
        <f>+VLOOKUP(N59,'base de clientes'!A:B,2,0)</f>
        <v>ANULADO</v>
      </c>
      <c r="P59" s="1" t="s">
        <v>2</v>
      </c>
      <c r="Q59" s="1" t="s">
        <v>2</v>
      </c>
      <c r="R59" s="26">
        <v>0</v>
      </c>
      <c r="S59" s="78">
        <v>0</v>
      </c>
      <c r="T59" s="1" t="s">
        <v>2</v>
      </c>
      <c r="U59" s="1" t="s">
        <v>2</v>
      </c>
      <c r="V59" s="78">
        <v>0</v>
      </c>
      <c r="W59" s="1" t="s">
        <v>1</v>
      </c>
      <c r="Y59" s="3">
        <f t="shared" si="5"/>
        <v>0</v>
      </c>
    </row>
    <row r="60" spans="1:25" x14ac:dyDescent="0.25">
      <c r="A60" s="1" t="s">
        <v>265</v>
      </c>
      <c r="B60" s="1" t="s">
        <v>284</v>
      </c>
      <c r="C60" s="5" t="str">
        <f t="shared" si="2"/>
        <v>25</v>
      </c>
      <c r="D60" s="5" t="str">
        <f t="shared" si="4"/>
        <v>05</v>
      </c>
      <c r="E60" s="4" t="s">
        <v>27</v>
      </c>
      <c r="F60" s="4" t="s">
        <v>28</v>
      </c>
      <c r="G60" s="22" t="str">
        <f t="shared" si="0"/>
        <v>25/05/2021</v>
      </c>
      <c r="H60" s="4" t="s">
        <v>1</v>
      </c>
      <c r="I60" s="4" t="s">
        <v>0</v>
      </c>
      <c r="J60" s="1" t="s">
        <v>514</v>
      </c>
      <c r="K60" s="1" t="s">
        <v>515</v>
      </c>
      <c r="L60" s="1">
        <v>335</v>
      </c>
      <c r="M60" s="1">
        <v>335</v>
      </c>
      <c r="N60" s="1" t="s">
        <v>535</v>
      </c>
      <c r="O60" s="24" t="str">
        <f>+VLOOKUP(N60,'base de clientes'!A:B,2,0)</f>
        <v>NUTRIENTES AGRICOLAS S.A DE C.V.</v>
      </c>
      <c r="P60" s="1" t="s">
        <v>2</v>
      </c>
      <c r="Q60" s="1" t="s">
        <v>2</v>
      </c>
      <c r="R60" s="26">
        <v>3120</v>
      </c>
      <c r="S60" s="78">
        <v>405.6</v>
      </c>
      <c r="T60" s="1" t="s">
        <v>2</v>
      </c>
      <c r="U60" s="1" t="s">
        <v>2</v>
      </c>
      <c r="V60" s="78">
        <v>3525.6</v>
      </c>
      <c r="W60" s="1" t="s">
        <v>1</v>
      </c>
      <c r="Y60" s="3">
        <f t="shared" si="5"/>
        <v>405.6</v>
      </c>
    </row>
    <row r="61" spans="1:25" x14ac:dyDescent="0.25">
      <c r="A61" s="1" t="s">
        <v>265</v>
      </c>
      <c r="B61" s="1" t="s">
        <v>284</v>
      </c>
      <c r="C61" s="5" t="str">
        <f t="shared" si="2"/>
        <v>25</v>
      </c>
      <c r="D61" s="5" t="str">
        <f t="shared" si="4"/>
        <v>05</v>
      </c>
      <c r="E61" s="4" t="s">
        <v>27</v>
      </c>
      <c r="F61" s="4" t="s">
        <v>28</v>
      </c>
      <c r="G61" s="22" t="str">
        <f t="shared" si="0"/>
        <v>25/05/2021</v>
      </c>
      <c r="H61" s="4" t="s">
        <v>1</v>
      </c>
      <c r="I61" s="4" t="s">
        <v>0</v>
      </c>
      <c r="J61" s="1" t="s">
        <v>514</v>
      </c>
      <c r="K61" s="1" t="s">
        <v>515</v>
      </c>
      <c r="L61" s="1">
        <v>336</v>
      </c>
      <c r="M61" s="1">
        <v>336</v>
      </c>
      <c r="N61" s="1" t="s">
        <v>59</v>
      </c>
      <c r="O61" s="24" t="str">
        <f>+VLOOKUP(N61,'base de clientes'!A:B,2,0)</f>
        <v>ANULADO</v>
      </c>
      <c r="P61" s="1" t="s">
        <v>2</v>
      </c>
      <c r="Q61" s="1" t="s">
        <v>2</v>
      </c>
      <c r="R61" s="26">
        <v>0</v>
      </c>
      <c r="S61" s="78">
        <v>0</v>
      </c>
      <c r="T61" s="1" t="s">
        <v>2</v>
      </c>
      <c r="U61" s="1" t="s">
        <v>2</v>
      </c>
      <c r="V61" s="78">
        <v>0</v>
      </c>
      <c r="W61" s="1" t="s">
        <v>1</v>
      </c>
      <c r="Y61" s="3">
        <f t="shared" si="5"/>
        <v>0</v>
      </c>
    </row>
    <row r="62" spans="1:25" x14ac:dyDescent="0.25">
      <c r="A62" s="1" t="s">
        <v>265</v>
      </c>
      <c r="B62" s="1" t="s">
        <v>284</v>
      </c>
      <c r="C62" s="5" t="str">
        <f t="shared" si="2"/>
        <v>25</v>
      </c>
      <c r="D62" s="5" t="str">
        <f t="shared" si="4"/>
        <v>05</v>
      </c>
      <c r="E62" s="4" t="s">
        <v>27</v>
      </c>
      <c r="F62" s="4" t="s">
        <v>28</v>
      </c>
      <c r="G62" s="22" t="str">
        <f t="shared" si="0"/>
        <v>25/05/2021</v>
      </c>
      <c r="H62" s="4" t="s">
        <v>1</v>
      </c>
      <c r="I62" s="4" t="s">
        <v>0</v>
      </c>
      <c r="J62" s="1" t="s">
        <v>514</v>
      </c>
      <c r="K62" s="1" t="s">
        <v>515</v>
      </c>
      <c r="L62" s="1">
        <v>337</v>
      </c>
      <c r="M62" s="1">
        <v>337</v>
      </c>
      <c r="N62" s="1" t="s">
        <v>549</v>
      </c>
      <c r="O62" s="24" t="str">
        <f>+VLOOKUP(N62,'base de clientes'!A:B,2,0)</f>
        <v>MARIO CARRION ELIAS</v>
      </c>
      <c r="P62" s="1" t="s">
        <v>2</v>
      </c>
      <c r="Q62" s="1" t="s">
        <v>2</v>
      </c>
      <c r="R62" s="26">
        <v>605</v>
      </c>
      <c r="S62" s="78">
        <v>78.650000000000006</v>
      </c>
      <c r="T62" s="1" t="s">
        <v>2</v>
      </c>
      <c r="U62" s="1" t="s">
        <v>2</v>
      </c>
      <c r="V62" s="78">
        <v>683.65</v>
      </c>
      <c r="W62" s="1" t="s">
        <v>1</v>
      </c>
      <c r="Y62" s="3">
        <f t="shared" si="5"/>
        <v>78.650000000000006</v>
      </c>
    </row>
    <row r="63" spans="1:25" x14ac:dyDescent="0.25">
      <c r="A63" s="1" t="s">
        <v>265</v>
      </c>
      <c r="B63" s="1" t="s">
        <v>284</v>
      </c>
      <c r="C63" s="5" t="str">
        <f t="shared" si="2"/>
        <v>25</v>
      </c>
      <c r="D63" s="5" t="str">
        <f t="shared" si="4"/>
        <v>05</v>
      </c>
      <c r="E63" s="4" t="s">
        <v>27</v>
      </c>
      <c r="F63" s="4" t="s">
        <v>28</v>
      </c>
      <c r="G63" s="22" t="str">
        <f t="shared" si="0"/>
        <v>25/05/2021</v>
      </c>
      <c r="H63" s="4" t="s">
        <v>1</v>
      </c>
      <c r="I63" s="4" t="s">
        <v>0</v>
      </c>
      <c r="J63" s="1" t="s">
        <v>514</v>
      </c>
      <c r="K63" s="1" t="s">
        <v>515</v>
      </c>
      <c r="L63" s="1">
        <v>338</v>
      </c>
      <c r="M63" s="1">
        <v>338</v>
      </c>
      <c r="N63" s="1" t="s">
        <v>564</v>
      </c>
      <c r="O63" s="24" t="str">
        <f>+VLOOKUP(N63,'base de clientes'!A:B,2,0)</f>
        <v>INMOBILIARIA SAN JOSE</v>
      </c>
      <c r="P63" s="1" t="s">
        <v>2</v>
      </c>
      <c r="Q63" s="1" t="s">
        <v>2</v>
      </c>
      <c r="R63" s="26">
        <v>2948.87</v>
      </c>
      <c r="S63" s="78">
        <v>383.35309999999998</v>
      </c>
      <c r="T63" s="1" t="s">
        <v>2</v>
      </c>
      <c r="U63" s="1" t="s">
        <v>2</v>
      </c>
      <c r="V63" s="78">
        <v>3332.2230999999997</v>
      </c>
      <c r="W63" s="1" t="s">
        <v>1</v>
      </c>
      <c r="Y63" s="3">
        <f t="shared" si="5"/>
        <v>383.35</v>
      </c>
    </row>
    <row r="64" spans="1:25" x14ac:dyDescent="0.25">
      <c r="A64" s="1" t="s">
        <v>265</v>
      </c>
      <c r="B64" s="1" t="s">
        <v>284</v>
      </c>
      <c r="C64" s="5" t="str">
        <f t="shared" si="2"/>
        <v>25</v>
      </c>
      <c r="D64" s="5" t="str">
        <f t="shared" si="4"/>
        <v>05</v>
      </c>
      <c r="E64" s="4" t="s">
        <v>27</v>
      </c>
      <c r="F64" s="4" t="s">
        <v>28</v>
      </c>
      <c r="G64" s="22" t="str">
        <f t="shared" si="0"/>
        <v>25/05/2021</v>
      </c>
      <c r="H64" s="4" t="s">
        <v>1</v>
      </c>
      <c r="I64" s="4" t="s">
        <v>0</v>
      </c>
      <c r="J64" s="1" t="s">
        <v>514</v>
      </c>
      <c r="K64" s="1" t="s">
        <v>515</v>
      </c>
      <c r="L64" s="1">
        <v>339</v>
      </c>
      <c r="M64" s="1">
        <v>339</v>
      </c>
      <c r="N64" s="1" t="s">
        <v>564</v>
      </c>
      <c r="O64" s="24" t="str">
        <f>+VLOOKUP(N64,'base de clientes'!A:B,2,0)</f>
        <v>INMOBILIARIA SAN JOSE</v>
      </c>
      <c r="P64" s="1" t="s">
        <v>2</v>
      </c>
      <c r="Q64" s="1" t="s">
        <v>2</v>
      </c>
      <c r="R64" s="26">
        <v>2875.04</v>
      </c>
      <c r="S64" s="78">
        <v>373.7552</v>
      </c>
      <c r="T64" s="1" t="s">
        <v>2</v>
      </c>
      <c r="U64" s="1" t="s">
        <v>2</v>
      </c>
      <c r="V64" s="78">
        <v>3248.7952</v>
      </c>
      <c r="W64" s="1" t="s">
        <v>1</v>
      </c>
      <c r="Y64" s="3">
        <f t="shared" si="5"/>
        <v>373.76</v>
      </c>
    </row>
    <row r="65" spans="1:25" x14ac:dyDescent="0.25">
      <c r="A65" s="1" t="s">
        <v>265</v>
      </c>
      <c r="B65" s="1" t="s">
        <v>284</v>
      </c>
      <c r="C65" s="5" t="str">
        <f t="shared" si="2"/>
        <v>25</v>
      </c>
      <c r="D65" s="5" t="str">
        <f t="shared" si="4"/>
        <v>05</v>
      </c>
      <c r="E65" s="4" t="s">
        <v>27</v>
      </c>
      <c r="F65" s="4" t="s">
        <v>28</v>
      </c>
      <c r="G65" s="22" t="str">
        <f t="shared" si="0"/>
        <v>25/05/2021</v>
      </c>
      <c r="H65" s="4" t="s">
        <v>1</v>
      </c>
      <c r="I65" s="4" t="s">
        <v>0</v>
      </c>
      <c r="J65" s="1" t="s">
        <v>514</v>
      </c>
      <c r="K65" s="1" t="s">
        <v>515</v>
      </c>
      <c r="L65" s="1">
        <v>340</v>
      </c>
      <c r="M65" s="1">
        <v>340</v>
      </c>
      <c r="N65" s="1" t="s">
        <v>555</v>
      </c>
      <c r="O65" s="24" t="str">
        <f>+VLOOKUP(N65,'base de clientes'!A:B,2,0)</f>
        <v>PATRICIA S.A DE C.V.</v>
      </c>
      <c r="P65" s="1" t="s">
        <v>2</v>
      </c>
      <c r="Q65" s="1" t="s">
        <v>2</v>
      </c>
      <c r="R65" s="26">
        <v>1578.5</v>
      </c>
      <c r="S65" s="78">
        <v>205.20500000000001</v>
      </c>
      <c r="T65" s="1" t="s">
        <v>2</v>
      </c>
      <c r="U65" s="1" t="s">
        <v>2</v>
      </c>
      <c r="V65" s="78">
        <v>1783.7049999999999</v>
      </c>
      <c r="W65" s="1" t="s">
        <v>1</v>
      </c>
      <c r="Y65" s="3">
        <f t="shared" si="5"/>
        <v>205.21</v>
      </c>
    </row>
    <row r="66" spans="1:25" x14ac:dyDescent="0.25">
      <c r="A66" s="1" t="s">
        <v>265</v>
      </c>
      <c r="B66" s="1" t="s">
        <v>286</v>
      </c>
      <c r="C66" s="5" t="str">
        <f t="shared" si="2"/>
        <v>28</v>
      </c>
      <c r="D66" s="5" t="str">
        <f t="shared" si="4"/>
        <v>05</v>
      </c>
      <c r="E66" s="4" t="s">
        <v>27</v>
      </c>
      <c r="F66" s="4" t="s">
        <v>28</v>
      </c>
      <c r="G66" s="22" t="str">
        <f t="shared" ref="G66:G108" si="6">+C66&amp;F66&amp;D66&amp;F66&amp;E66</f>
        <v>28/05/2021</v>
      </c>
      <c r="H66" s="4" t="s">
        <v>1</v>
      </c>
      <c r="I66" s="4" t="s">
        <v>0</v>
      </c>
      <c r="J66" s="1" t="s">
        <v>514</v>
      </c>
      <c r="K66" s="1" t="s">
        <v>515</v>
      </c>
      <c r="L66" s="1">
        <v>341</v>
      </c>
      <c r="M66" s="1">
        <v>341</v>
      </c>
      <c r="N66" s="1" t="s">
        <v>95</v>
      </c>
      <c r="O66" s="24" t="str">
        <f>+VLOOKUP(N66,'base de clientes'!A:B,2,0)</f>
        <v>INMUEBLES S.A DE C.V</v>
      </c>
      <c r="P66" s="1" t="s">
        <v>2</v>
      </c>
      <c r="Q66" s="1" t="s">
        <v>2</v>
      </c>
      <c r="R66" s="26">
        <v>88.5</v>
      </c>
      <c r="S66" s="78">
        <v>11.505000000000001</v>
      </c>
      <c r="T66" s="1" t="s">
        <v>2</v>
      </c>
      <c r="U66" s="1" t="s">
        <v>2</v>
      </c>
      <c r="V66" s="78">
        <v>100.005</v>
      </c>
      <c r="W66" s="1" t="s">
        <v>1</v>
      </c>
      <c r="Y66" s="3">
        <f t="shared" si="5"/>
        <v>11.51</v>
      </c>
    </row>
    <row r="67" spans="1:25" x14ac:dyDescent="0.25">
      <c r="A67" s="1" t="s">
        <v>265</v>
      </c>
      <c r="B67" s="1" t="s">
        <v>286</v>
      </c>
      <c r="C67" s="5" t="str">
        <f t="shared" si="2"/>
        <v>28</v>
      </c>
      <c r="D67" s="5" t="str">
        <f t="shared" si="4"/>
        <v>05</v>
      </c>
      <c r="E67" s="4" t="s">
        <v>27</v>
      </c>
      <c r="F67" s="4" t="s">
        <v>28</v>
      </c>
      <c r="G67" s="22" t="str">
        <f t="shared" si="6"/>
        <v>28/05/2021</v>
      </c>
      <c r="H67" s="4" t="s">
        <v>1</v>
      </c>
      <c r="I67" s="4" t="s">
        <v>0</v>
      </c>
      <c r="J67" s="1" t="s">
        <v>514</v>
      </c>
      <c r="K67" s="1" t="s">
        <v>515</v>
      </c>
      <c r="L67" s="1">
        <v>342</v>
      </c>
      <c r="M67" s="1">
        <v>342</v>
      </c>
      <c r="N67" s="1" t="s">
        <v>59</v>
      </c>
      <c r="O67" s="24" t="str">
        <f>+VLOOKUP(N67,'base de clientes'!A:B,2,0)</f>
        <v>ANULADO</v>
      </c>
      <c r="P67" s="1" t="s">
        <v>2</v>
      </c>
      <c r="Q67" s="1" t="s">
        <v>2</v>
      </c>
      <c r="R67" s="26">
        <v>0</v>
      </c>
      <c r="S67" s="78">
        <v>0</v>
      </c>
      <c r="T67" s="1" t="s">
        <v>2</v>
      </c>
      <c r="U67" s="1" t="s">
        <v>2</v>
      </c>
      <c r="V67" s="78">
        <v>0</v>
      </c>
      <c r="W67" s="1" t="s">
        <v>1</v>
      </c>
      <c r="Y67" s="3">
        <f t="shared" si="5"/>
        <v>0</v>
      </c>
    </row>
    <row r="68" spans="1:25" x14ac:dyDescent="0.25">
      <c r="A68" s="1" t="s">
        <v>265</v>
      </c>
      <c r="B68" s="1" t="s">
        <v>287</v>
      </c>
      <c r="C68" s="5" t="str">
        <f t="shared" si="2"/>
        <v>31</v>
      </c>
      <c r="D68" s="5" t="str">
        <f t="shared" si="4"/>
        <v>05</v>
      </c>
      <c r="E68" s="4" t="s">
        <v>27</v>
      </c>
      <c r="F68" s="4" t="s">
        <v>28</v>
      </c>
      <c r="G68" s="22" t="str">
        <f t="shared" si="6"/>
        <v>31/05/2021</v>
      </c>
      <c r="H68" s="4" t="s">
        <v>1</v>
      </c>
      <c r="I68" s="4" t="s">
        <v>0</v>
      </c>
      <c r="J68" s="1" t="s">
        <v>514</v>
      </c>
      <c r="K68" s="1" t="s">
        <v>515</v>
      </c>
      <c r="L68" s="1">
        <v>343</v>
      </c>
      <c r="M68" s="1">
        <v>343</v>
      </c>
      <c r="N68" s="1" t="s">
        <v>566</v>
      </c>
      <c r="O68" s="24" t="str">
        <f>+VLOOKUP(N68,'base de clientes'!A:B,2,0)</f>
        <v>JOSE RODOLFO ARIAS RODRIGUEZ</v>
      </c>
      <c r="P68" s="1" t="s">
        <v>2</v>
      </c>
      <c r="Q68" s="1" t="s">
        <v>2</v>
      </c>
      <c r="R68" s="26">
        <v>282.48</v>
      </c>
      <c r="S68" s="78">
        <v>36.7224</v>
      </c>
      <c r="T68" s="1" t="s">
        <v>2</v>
      </c>
      <c r="U68" s="1" t="s">
        <v>2</v>
      </c>
      <c r="V68" s="78">
        <v>319.20240000000001</v>
      </c>
      <c r="W68" s="1" t="s">
        <v>1</v>
      </c>
      <c r="Y68" s="3">
        <f t="shared" si="5"/>
        <v>36.72</v>
      </c>
    </row>
    <row r="69" spans="1:25" x14ac:dyDescent="0.25">
      <c r="A69" s="1" t="s">
        <v>265</v>
      </c>
      <c r="B69" s="1" t="s">
        <v>287</v>
      </c>
      <c r="C69" s="5" t="str">
        <f t="shared" si="2"/>
        <v>31</v>
      </c>
      <c r="D69" s="5" t="str">
        <f t="shared" si="4"/>
        <v>05</v>
      </c>
      <c r="E69" s="4" t="s">
        <v>27</v>
      </c>
      <c r="F69" s="4" t="s">
        <v>28</v>
      </c>
      <c r="G69" s="22" t="str">
        <f t="shared" si="6"/>
        <v>31/05/2021</v>
      </c>
      <c r="H69" s="4" t="s">
        <v>1</v>
      </c>
      <c r="I69" s="4" t="s">
        <v>0</v>
      </c>
      <c r="J69" s="1" t="s">
        <v>514</v>
      </c>
      <c r="K69" s="1" t="s">
        <v>515</v>
      </c>
      <c r="L69" s="1">
        <v>344</v>
      </c>
      <c r="M69" s="1">
        <v>344</v>
      </c>
      <c r="N69" s="1" t="s">
        <v>566</v>
      </c>
      <c r="O69" s="24" t="str">
        <f>+VLOOKUP(N69,'base de clientes'!A:B,2,0)</f>
        <v>JOSE RODOLFO ARIAS RODRIGUEZ</v>
      </c>
      <c r="P69" s="1" t="s">
        <v>2</v>
      </c>
      <c r="Q69" s="1" t="s">
        <v>2</v>
      </c>
      <c r="R69" s="26">
        <v>173.74</v>
      </c>
      <c r="S69" s="78">
        <v>22.586200000000002</v>
      </c>
      <c r="T69" s="1" t="s">
        <v>2</v>
      </c>
      <c r="U69" s="1" t="s">
        <v>2</v>
      </c>
      <c r="V69" s="78">
        <v>196.3262</v>
      </c>
      <c r="W69" s="1" t="s">
        <v>1</v>
      </c>
      <c r="Y69" s="3">
        <f t="shared" si="5"/>
        <v>22.59</v>
      </c>
    </row>
    <row r="70" spans="1:25" x14ac:dyDescent="0.25">
      <c r="A70" s="1" t="s">
        <v>265</v>
      </c>
      <c r="B70" s="1" t="s">
        <v>287</v>
      </c>
      <c r="C70" s="5" t="str">
        <f t="shared" si="2"/>
        <v>31</v>
      </c>
      <c r="D70" s="5" t="str">
        <f t="shared" si="4"/>
        <v>05</v>
      </c>
      <c r="E70" s="4" t="s">
        <v>27</v>
      </c>
      <c r="F70" s="4" t="s">
        <v>28</v>
      </c>
      <c r="G70" s="22" t="str">
        <f t="shared" si="6"/>
        <v>31/05/2021</v>
      </c>
      <c r="H70" s="4" t="s">
        <v>1</v>
      </c>
      <c r="I70" s="4" t="s">
        <v>0</v>
      </c>
      <c r="J70" s="1" t="s">
        <v>514</v>
      </c>
      <c r="K70" s="1" t="s">
        <v>515</v>
      </c>
      <c r="L70" s="1">
        <v>345</v>
      </c>
      <c r="M70" s="1">
        <v>345</v>
      </c>
      <c r="N70" s="1" t="s">
        <v>568</v>
      </c>
      <c r="O70" s="24" t="str">
        <f>+VLOOKUP(N70,'base de clientes'!A:B,2,0)</f>
        <v>EDUARDO ARIAS DIAZ</v>
      </c>
      <c r="P70" s="1" t="s">
        <v>2</v>
      </c>
      <c r="Q70" s="1" t="s">
        <v>2</v>
      </c>
      <c r="R70" s="26">
        <v>282.48</v>
      </c>
      <c r="S70" s="78">
        <v>36.7224</v>
      </c>
      <c r="T70" s="1" t="s">
        <v>2</v>
      </c>
      <c r="U70" s="1" t="s">
        <v>2</v>
      </c>
      <c r="V70" s="78">
        <v>319.20240000000001</v>
      </c>
      <c r="W70" s="1" t="s">
        <v>1</v>
      </c>
      <c r="Y70" s="3">
        <f t="shared" si="5"/>
        <v>36.72</v>
      </c>
    </row>
    <row r="71" spans="1:25" x14ac:dyDescent="0.25">
      <c r="A71" s="1" t="s">
        <v>265</v>
      </c>
      <c r="B71" s="1" t="s">
        <v>287</v>
      </c>
      <c r="C71" s="5" t="str">
        <f t="shared" si="2"/>
        <v>31</v>
      </c>
      <c r="D71" s="5" t="str">
        <f t="shared" si="4"/>
        <v>05</v>
      </c>
      <c r="E71" s="4" t="s">
        <v>27</v>
      </c>
      <c r="F71" s="4" t="s">
        <v>28</v>
      </c>
      <c r="G71" s="22" t="str">
        <f t="shared" si="6"/>
        <v>31/05/2021</v>
      </c>
      <c r="H71" s="4" t="s">
        <v>1</v>
      </c>
      <c r="I71" s="4" t="s">
        <v>0</v>
      </c>
      <c r="J71" s="1" t="s">
        <v>514</v>
      </c>
      <c r="K71" s="1" t="s">
        <v>515</v>
      </c>
      <c r="L71" s="1">
        <v>346</v>
      </c>
      <c r="M71" s="1">
        <v>346</v>
      </c>
      <c r="N71" s="1" t="s">
        <v>568</v>
      </c>
      <c r="O71" s="24" t="str">
        <f>+VLOOKUP(N71,'base de clientes'!A:B,2,0)</f>
        <v>EDUARDO ARIAS DIAZ</v>
      </c>
      <c r="P71" s="1" t="s">
        <v>2</v>
      </c>
      <c r="Q71" s="1" t="s">
        <v>2</v>
      </c>
      <c r="R71" s="26">
        <v>282.48</v>
      </c>
      <c r="S71" s="78">
        <v>36.7224</v>
      </c>
      <c r="T71" s="1" t="s">
        <v>2</v>
      </c>
      <c r="U71" s="1" t="s">
        <v>2</v>
      </c>
      <c r="V71" s="78">
        <v>319.20240000000001</v>
      </c>
      <c r="W71" s="1" t="s">
        <v>1</v>
      </c>
      <c r="Y71" s="3">
        <f t="shared" si="5"/>
        <v>36.72</v>
      </c>
    </row>
    <row r="72" spans="1:25" x14ac:dyDescent="0.25">
      <c r="A72" s="1" t="s">
        <v>265</v>
      </c>
      <c r="B72" s="1" t="s">
        <v>287</v>
      </c>
      <c r="C72" s="5" t="str">
        <f t="shared" si="2"/>
        <v>31</v>
      </c>
      <c r="D72" s="5" t="str">
        <f t="shared" si="4"/>
        <v>05</v>
      </c>
      <c r="E72" s="4" t="s">
        <v>27</v>
      </c>
      <c r="F72" s="4" t="s">
        <v>28</v>
      </c>
      <c r="G72" s="22" t="str">
        <f t="shared" si="6"/>
        <v>31/05/2021</v>
      </c>
      <c r="H72" s="4" t="s">
        <v>1</v>
      </c>
      <c r="I72" s="4" t="s">
        <v>0</v>
      </c>
      <c r="J72" s="1" t="s">
        <v>514</v>
      </c>
      <c r="K72" s="1" t="s">
        <v>515</v>
      </c>
      <c r="L72" s="1">
        <v>347</v>
      </c>
      <c r="M72" s="1">
        <v>347</v>
      </c>
      <c r="N72" s="1" t="s">
        <v>570</v>
      </c>
      <c r="O72" s="24" t="str">
        <f>+VLOOKUP(N72,'base de clientes'!A:B,2,0)</f>
        <v>INVERSIONES SIMCO S.A DE C.V.</v>
      </c>
      <c r="P72" s="1" t="s">
        <v>2</v>
      </c>
      <c r="Q72" s="1" t="s">
        <v>2</v>
      </c>
      <c r="R72" s="26">
        <v>210.69</v>
      </c>
      <c r="S72" s="78">
        <v>27.389700000000001</v>
      </c>
      <c r="T72" s="1" t="s">
        <v>2</v>
      </c>
      <c r="U72" s="1" t="s">
        <v>2</v>
      </c>
      <c r="V72" s="78">
        <v>238.0797</v>
      </c>
      <c r="W72" s="1" t="s">
        <v>1</v>
      </c>
      <c r="Y72" s="3">
        <f t="shared" si="5"/>
        <v>27.39</v>
      </c>
    </row>
    <row r="73" spans="1:25" x14ac:dyDescent="0.25">
      <c r="A73" s="1" t="s">
        <v>292</v>
      </c>
      <c r="B73" s="1" t="s">
        <v>295</v>
      </c>
      <c r="C73" s="5" t="str">
        <f t="shared" si="2"/>
        <v>01</v>
      </c>
      <c r="D73" s="5" t="str">
        <f t="shared" si="4"/>
        <v>06</v>
      </c>
      <c r="E73" s="4" t="s">
        <v>27</v>
      </c>
      <c r="F73" s="4" t="s">
        <v>28</v>
      </c>
      <c r="G73" s="22" t="str">
        <f t="shared" si="6"/>
        <v>01/06/2021</v>
      </c>
      <c r="H73" s="4" t="s">
        <v>1</v>
      </c>
      <c r="I73" s="4" t="s">
        <v>0</v>
      </c>
      <c r="J73" s="1" t="s">
        <v>514</v>
      </c>
      <c r="K73" s="1" t="s">
        <v>515</v>
      </c>
      <c r="L73" s="1">
        <v>333</v>
      </c>
      <c r="M73" s="1">
        <v>333</v>
      </c>
      <c r="N73" s="1" t="s">
        <v>99</v>
      </c>
      <c r="O73" s="24" t="str">
        <f>+VLOOKUP(N73,'base de clientes'!A:B,2,0)</f>
        <v>JESV INC SUCURSAL EL SALVADOR</v>
      </c>
      <c r="P73" s="1" t="s">
        <v>2</v>
      </c>
      <c r="Q73" s="1" t="s">
        <v>2</v>
      </c>
      <c r="R73" s="26">
        <v>246.79</v>
      </c>
      <c r="S73" s="78">
        <v>32.082700000000003</v>
      </c>
      <c r="T73" s="1" t="s">
        <v>2</v>
      </c>
      <c r="U73" s="1" t="s">
        <v>2</v>
      </c>
      <c r="V73" s="78">
        <v>278.87270000000001</v>
      </c>
      <c r="W73" s="1" t="s">
        <v>1</v>
      </c>
      <c r="Y73" s="3">
        <f t="shared" si="5"/>
        <v>32.08</v>
      </c>
    </row>
    <row r="74" spans="1:25" x14ac:dyDescent="0.25">
      <c r="A74" s="1" t="s">
        <v>292</v>
      </c>
      <c r="B74" s="1" t="s">
        <v>295</v>
      </c>
      <c r="C74" s="5" t="str">
        <f t="shared" si="2"/>
        <v>01</v>
      </c>
      <c r="D74" s="5" t="str">
        <f t="shared" si="4"/>
        <v>06</v>
      </c>
      <c r="E74" s="4" t="s">
        <v>27</v>
      </c>
      <c r="F74" s="4" t="s">
        <v>28</v>
      </c>
      <c r="G74" s="22" t="str">
        <f t="shared" si="6"/>
        <v>01/06/2021</v>
      </c>
      <c r="H74" s="4" t="s">
        <v>1</v>
      </c>
      <c r="I74" s="4" t="s">
        <v>0</v>
      </c>
      <c r="J74" s="1" t="s">
        <v>514</v>
      </c>
      <c r="K74" s="1" t="s">
        <v>515</v>
      </c>
      <c r="L74" s="1">
        <v>334</v>
      </c>
      <c r="M74" s="1">
        <v>334</v>
      </c>
      <c r="N74" s="1" t="s">
        <v>99</v>
      </c>
      <c r="O74" s="24" t="str">
        <f>+VLOOKUP(N74,'base de clientes'!A:B,2,0)</f>
        <v>JESV INC SUCURSAL EL SALVADOR</v>
      </c>
      <c r="P74" s="1" t="s">
        <v>2</v>
      </c>
      <c r="Q74" s="1" t="s">
        <v>2</v>
      </c>
      <c r="R74" s="26">
        <v>153.33000000000001</v>
      </c>
      <c r="S74" s="78">
        <v>19.932900000000004</v>
      </c>
      <c r="T74" s="1" t="s">
        <v>2</v>
      </c>
      <c r="U74" s="1" t="s">
        <v>2</v>
      </c>
      <c r="V74" s="78">
        <v>173.2629</v>
      </c>
      <c r="W74" s="1" t="s">
        <v>1</v>
      </c>
      <c r="Y74" s="3">
        <f t="shared" si="5"/>
        <v>19.93</v>
      </c>
    </row>
    <row r="75" spans="1:25" x14ac:dyDescent="0.25">
      <c r="A75" s="1" t="s">
        <v>292</v>
      </c>
      <c r="B75" s="1" t="s">
        <v>311</v>
      </c>
      <c r="C75" s="5" t="str">
        <f t="shared" si="2"/>
        <v>02</v>
      </c>
      <c r="D75" s="5" t="str">
        <f t="shared" si="4"/>
        <v>06</v>
      </c>
      <c r="E75" s="4" t="s">
        <v>27</v>
      </c>
      <c r="F75" s="4" t="s">
        <v>28</v>
      </c>
      <c r="G75" s="22" t="str">
        <f t="shared" si="6"/>
        <v>02/06/2021</v>
      </c>
      <c r="H75" s="4" t="s">
        <v>1</v>
      </c>
      <c r="I75" s="4" t="s">
        <v>0</v>
      </c>
      <c r="J75" s="1" t="s">
        <v>514</v>
      </c>
      <c r="K75" s="1" t="s">
        <v>515</v>
      </c>
      <c r="L75" s="1">
        <v>348</v>
      </c>
      <c r="M75" s="1">
        <v>348</v>
      </c>
      <c r="N75" s="1" t="s">
        <v>59</v>
      </c>
      <c r="O75" s="24" t="str">
        <f>+VLOOKUP(N75,'base de clientes'!A:B,2,0)</f>
        <v>ANULADO</v>
      </c>
      <c r="P75" s="1" t="s">
        <v>2</v>
      </c>
      <c r="Q75" s="1" t="s">
        <v>2</v>
      </c>
      <c r="R75" s="26">
        <v>0</v>
      </c>
      <c r="S75" s="78">
        <v>0</v>
      </c>
      <c r="T75" s="1" t="s">
        <v>2</v>
      </c>
      <c r="U75" s="1" t="s">
        <v>2</v>
      </c>
      <c r="V75" s="78">
        <v>0</v>
      </c>
      <c r="W75" s="1" t="s">
        <v>1</v>
      </c>
      <c r="Y75" s="3">
        <f t="shared" si="5"/>
        <v>0</v>
      </c>
    </row>
    <row r="76" spans="1:25" x14ac:dyDescent="0.25">
      <c r="A76" s="1" t="s">
        <v>292</v>
      </c>
      <c r="B76" s="1" t="s">
        <v>311</v>
      </c>
      <c r="C76" s="5" t="str">
        <f t="shared" si="2"/>
        <v>02</v>
      </c>
      <c r="D76" s="5" t="str">
        <f t="shared" si="4"/>
        <v>06</v>
      </c>
      <c r="E76" s="4" t="s">
        <v>27</v>
      </c>
      <c r="F76" s="4" t="s">
        <v>28</v>
      </c>
      <c r="G76" s="22" t="str">
        <f t="shared" si="6"/>
        <v>02/06/2021</v>
      </c>
      <c r="H76" s="4" t="s">
        <v>1</v>
      </c>
      <c r="I76" s="4" t="s">
        <v>0</v>
      </c>
      <c r="J76" s="1" t="s">
        <v>514</v>
      </c>
      <c r="K76" s="1" t="s">
        <v>515</v>
      </c>
      <c r="L76" s="1">
        <v>349</v>
      </c>
      <c r="M76" s="1">
        <v>349</v>
      </c>
      <c r="N76" s="1" t="s">
        <v>89</v>
      </c>
      <c r="O76" s="24" t="str">
        <f>+VLOOKUP(N76,'base de clientes'!A:B,2,0)</f>
        <v>O &amp; M MANTENIMIENTO Y SERVICIOS S.A DE C.V</v>
      </c>
      <c r="P76" s="1" t="s">
        <v>2</v>
      </c>
      <c r="Q76" s="1" t="s">
        <v>2</v>
      </c>
      <c r="R76" s="26">
        <v>371.7</v>
      </c>
      <c r="S76" s="78">
        <v>48.320999999999998</v>
      </c>
      <c r="T76" s="1" t="s">
        <v>2</v>
      </c>
      <c r="U76" s="1" t="s">
        <v>2</v>
      </c>
      <c r="V76" s="78">
        <v>420.02099999999996</v>
      </c>
      <c r="W76" s="1" t="s">
        <v>1</v>
      </c>
      <c r="Y76" s="3">
        <f t="shared" si="5"/>
        <v>48.32</v>
      </c>
    </row>
    <row r="77" spans="1:25" x14ac:dyDescent="0.25">
      <c r="A77" s="1" t="s">
        <v>292</v>
      </c>
      <c r="B77" s="1" t="s">
        <v>311</v>
      </c>
      <c r="C77" s="5" t="str">
        <f t="shared" si="2"/>
        <v>02</v>
      </c>
      <c r="D77" s="5" t="str">
        <f t="shared" si="4"/>
        <v>06</v>
      </c>
      <c r="E77" s="4" t="s">
        <v>27</v>
      </c>
      <c r="F77" s="4" t="s">
        <v>28</v>
      </c>
      <c r="G77" s="22" t="str">
        <f t="shared" si="6"/>
        <v>02/06/2021</v>
      </c>
      <c r="H77" s="4" t="s">
        <v>1</v>
      </c>
      <c r="I77" s="4" t="s">
        <v>0</v>
      </c>
      <c r="J77" s="1" t="s">
        <v>514</v>
      </c>
      <c r="K77" s="1" t="s">
        <v>515</v>
      </c>
      <c r="L77" s="1">
        <v>350</v>
      </c>
      <c r="M77" s="1">
        <v>350</v>
      </c>
      <c r="N77" s="1" t="s">
        <v>59</v>
      </c>
      <c r="O77" s="24" t="str">
        <f>+VLOOKUP(N77,'base de clientes'!A:B,2,0)</f>
        <v>ANULADO</v>
      </c>
      <c r="P77" s="1" t="s">
        <v>2</v>
      </c>
      <c r="Q77" s="1" t="s">
        <v>2</v>
      </c>
      <c r="R77" s="26">
        <v>0</v>
      </c>
      <c r="S77" s="78">
        <v>0</v>
      </c>
      <c r="T77" s="1" t="s">
        <v>2</v>
      </c>
      <c r="U77" s="1" t="s">
        <v>2</v>
      </c>
      <c r="V77" s="78">
        <v>0</v>
      </c>
      <c r="W77" s="1" t="s">
        <v>1</v>
      </c>
      <c r="Y77" s="3">
        <f t="shared" si="5"/>
        <v>0</v>
      </c>
    </row>
    <row r="78" spans="1:25" x14ac:dyDescent="0.25">
      <c r="A78" s="1" t="s">
        <v>292</v>
      </c>
      <c r="B78" s="1" t="s">
        <v>311</v>
      </c>
      <c r="C78" s="5" t="str">
        <f t="shared" si="2"/>
        <v>02</v>
      </c>
      <c r="D78" s="5" t="str">
        <f t="shared" si="4"/>
        <v>06</v>
      </c>
      <c r="E78" s="4" t="s">
        <v>27</v>
      </c>
      <c r="F78" s="4" t="s">
        <v>28</v>
      </c>
      <c r="G78" s="22" t="str">
        <f t="shared" si="6"/>
        <v>02/06/2021</v>
      </c>
      <c r="H78" s="4" t="s">
        <v>1</v>
      </c>
      <c r="I78" s="4" t="s">
        <v>0</v>
      </c>
      <c r="J78" s="1" t="s">
        <v>514</v>
      </c>
      <c r="K78" s="1" t="s">
        <v>515</v>
      </c>
      <c r="L78" s="1">
        <v>351</v>
      </c>
      <c r="M78" s="1">
        <v>351</v>
      </c>
      <c r="N78" s="1" t="s">
        <v>572</v>
      </c>
      <c r="O78" s="24" t="str">
        <f>+VLOOKUP(N78,'base de clientes'!A:B,2,0)</f>
        <v>ASOCIACION COOP DE PRODUCCION AGROPECUARIA ATAISI DE RL</v>
      </c>
      <c r="P78" s="1" t="s">
        <v>2</v>
      </c>
      <c r="Q78" s="1" t="s">
        <v>2</v>
      </c>
      <c r="R78" s="26">
        <v>1354.15</v>
      </c>
      <c r="S78" s="78">
        <v>176.0395</v>
      </c>
      <c r="T78" s="1" t="s">
        <v>2</v>
      </c>
      <c r="U78" s="1" t="s">
        <v>2</v>
      </c>
      <c r="V78" s="78">
        <v>1530.1895000000002</v>
      </c>
      <c r="W78" s="1" t="s">
        <v>1</v>
      </c>
      <c r="Y78" s="3">
        <f t="shared" si="5"/>
        <v>176.04</v>
      </c>
    </row>
    <row r="79" spans="1:25" x14ac:dyDescent="0.25">
      <c r="A79" s="1" t="s">
        <v>292</v>
      </c>
      <c r="B79" s="1" t="s">
        <v>311</v>
      </c>
      <c r="C79" s="5" t="str">
        <f t="shared" si="2"/>
        <v>02</v>
      </c>
      <c r="D79" s="5" t="str">
        <f t="shared" si="4"/>
        <v>06</v>
      </c>
      <c r="E79" s="4" t="s">
        <v>27</v>
      </c>
      <c r="F79" s="4" t="s">
        <v>28</v>
      </c>
      <c r="G79" s="22" t="str">
        <f t="shared" si="6"/>
        <v>02/06/2021</v>
      </c>
      <c r="H79" s="4" t="s">
        <v>1</v>
      </c>
      <c r="I79" s="4" t="s">
        <v>0</v>
      </c>
      <c r="J79" s="1" t="s">
        <v>514</v>
      </c>
      <c r="K79" s="1" t="s">
        <v>515</v>
      </c>
      <c r="L79" s="1">
        <v>352</v>
      </c>
      <c r="M79" s="1">
        <v>352</v>
      </c>
      <c r="N79" s="1" t="s">
        <v>89</v>
      </c>
      <c r="O79" s="24" t="str">
        <f>+VLOOKUP(N79,'base de clientes'!A:B,2,0)</f>
        <v>O &amp; M MANTENIMIENTO Y SERVICIOS S.A DE C.V</v>
      </c>
      <c r="P79" s="1" t="s">
        <v>2</v>
      </c>
      <c r="Q79" s="1" t="s">
        <v>2</v>
      </c>
      <c r="R79" s="26">
        <v>192</v>
      </c>
      <c r="S79" s="78">
        <v>24.96</v>
      </c>
      <c r="T79" s="1" t="s">
        <v>2</v>
      </c>
      <c r="U79" s="1" t="s">
        <v>2</v>
      </c>
      <c r="V79" s="78">
        <v>216.96</v>
      </c>
      <c r="W79" s="1" t="s">
        <v>1</v>
      </c>
      <c r="Y79" s="3">
        <f t="shared" si="5"/>
        <v>24.96</v>
      </c>
    </row>
    <row r="80" spans="1:25" x14ac:dyDescent="0.25">
      <c r="A80" s="1" t="s">
        <v>292</v>
      </c>
      <c r="B80" s="1" t="s">
        <v>310</v>
      </c>
      <c r="C80" s="5" t="str">
        <f t="shared" si="2"/>
        <v>04</v>
      </c>
      <c r="D80" s="5" t="str">
        <f t="shared" si="4"/>
        <v>06</v>
      </c>
      <c r="E80" s="4" t="s">
        <v>27</v>
      </c>
      <c r="F80" s="4" t="s">
        <v>28</v>
      </c>
      <c r="G80" s="22" t="str">
        <f t="shared" si="6"/>
        <v>04/06/2021</v>
      </c>
      <c r="H80" s="4" t="s">
        <v>1</v>
      </c>
      <c r="I80" s="4" t="s">
        <v>0</v>
      </c>
      <c r="J80" s="1" t="s">
        <v>514</v>
      </c>
      <c r="K80" s="1" t="s">
        <v>515</v>
      </c>
      <c r="L80" s="1">
        <v>353</v>
      </c>
      <c r="M80" s="1">
        <v>353</v>
      </c>
      <c r="N80" s="1" t="s">
        <v>537</v>
      </c>
      <c r="O80" s="24" t="str">
        <f>+VLOOKUP(N80,'base de clientes'!A:B,2,0)</f>
        <v>CARLOS ARMANDO MORENO ALVARENGA</v>
      </c>
      <c r="P80" s="1" t="s">
        <v>2</v>
      </c>
      <c r="Q80" s="1" t="s">
        <v>2</v>
      </c>
      <c r="R80" s="26">
        <v>910</v>
      </c>
      <c r="S80" s="78">
        <v>118.3</v>
      </c>
      <c r="T80" s="1" t="s">
        <v>2</v>
      </c>
      <c r="U80" s="1" t="s">
        <v>2</v>
      </c>
      <c r="V80" s="78">
        <v>1028.3</v>
      </c>
      <c r="W80" s="1" t="s">
        <v>1</v>
      </c>
      <c r="Y80" s="3">
        <f t="shared" ref="Y80:Y124" si="7">+ROUND(S80,2)</f>
        <v>118.3</v>
      </c>
    </row>
    <row r="81" spans="1:25" x14ac:dyDescent="0.25">
      <c r="A81" s="1" t="s">
        <v>292</v>
      </c>
      <c r="B81" s="1" t="s">
        <v>294</v>
      </c>
      <c r="C81" s="5" t="str">
        <f t="shared" si="2"/>
        <v>08</v>
      </c>
      <c r="D81" s="5" t="str">
        <f t="shared" si="4"/>
        <v>06</v>
      </c>
      <c r="E81" s="4" t="s">
        <v>27</v>
      </c>
      <c r="F81" s="4" t="s">
        <v>28</v>
      </c>
      <c r="G81" s="22" t="str">
        <f t="shared" si="6"/>
        <v>08/06/2021</v>
      </c>
      <c r="H81" s="4" t="s">
        <v>1</v>
      </c>
      <c r="I81" s="4" t="s">
        <v>0</v>
      </c>
      <c r="J81" s="1" t="s">
        <v>514</v>
      </c>
      <c r="K81" s="1" t="s">
        <v>515</v>
      </c>
      <c r="L81" s="1">
        <v>354</v>
      </c>
      <c r="M81" s="1">
        <v>354</v>
      </c>
      <c r="N81" s="1" t="s">
        <v>75</v>
      </c>
      <c r="O81" s="24" t="str">
        <f>+VLOOKUP(N81,'base de clientes'!A:B,2,0)</f>
        <v>SERVICORP S.A DE C.V</v>
      </c>
      <c r="P81" s="1" t="s">
        <v>2</v>
      </c>
      <c r="Q81" s="1" t="s">
        <v>2</v>
      </c>
      <c r="R81" s="26">
        <v>469.84</v>
      </c>
      <c r="S81" s="78">
        <v>61.0792</v>
      </c>
      <c r="T81" s="1" t="s">
        <v>2</v>
      </c>
      <c r="U81" s="1" t="s">
        <v>2</v>
      </c>
      <c r="V81" s="78">
        <v>530.91919999999993</v>
      </c>
      <c r="W81" s="1" t="s">
        <v>1</v>
      </c>
      <c r="Y81" s="3">
        <f t="shared" si="7"/>
        <v>61.08</v>
      </c>
    </row>
    <row r="82" spans="1:25" x14ac:dyDescent="0.25">
      <c r="A82" s="1" t="s">
        <v>292</v>
      </c>
      <c r="B82" s="1" t="s">
        <v>294</v>
      </c>
      <c r="C82" s="5" t="str">
        <f t="shared" si="2"/>
        <v>08</v>
      </c>
      <c r="D82" s="5" t="str">
        <f t="shared" si="4"/>
        <v>06</v>
      </c>
      <c r="E82" s="4" t="s">
        <v>27</v>
      </c>
      <c r="F82" s="4" t="s">
        <v>28</v>
      </c>
      <c r="G82" s="22" t="str">
        <f t="shared" si="6"/>
        <v>08/06/2021</v>
      </c>
      <c r="H82" s="4" t="s">
        <v>1</v>
      </c>
      <c r="I82" s="4" t="s">
        <v>0</v>
      </c>
      <c r="J82" s="1" t="s">
        <v>514</v>
      </c>
      <c r="K82" s="1" t="s">
        <v>515</v>
      </c>
      <c r="L82" s="1">
        <v>355</v>
      </c>
      <c r="M82" s="1">
        <v>355</v>
      </c>
      <c r="N82" s="25" t="s">
        <v>574</v>
      </c>
      <c r="O82" s="24" t="str">
        <f>+VLOOKUP(N82,'base de clientes'!A:B,2,0)</f>
        <v>PACHOL S.A DE C.V.</v>
      </c>
      <c r="P82" s="1" t="s">
        <v>2</v>
      </c>
      <c r="Q82" s="1" t="s">
        <v>2</v>
      </c>
      <c r="R82" s="26">
        <v>1200</v>
      </c>
      <c r="S82" s="78">
        <v>156</v>
      </c>
      <c r="T82" s="1" t="s">
        <v>2</v>
      </c>
      <c r="U82" s="1" t="s">
        <v>2</v>
      </c>
      <c r="V82" s="78">
        <v>1356</v>
      </c>
      <c r="W82" s="1" t="s">
        <v>1</v>
      </c>
      <c r="Y82" s="3">
        <f t="shared" si="7"/>
        <v>156</v>
      </c>
    </row>
    <row r="83" spans="1:25" x14ac:dyDescent="0.25">
      <c r="A83" s="1" t="s">
        <v>292</v>
      </c>
      <c r="B83" s="1" t="s">
        <v>298</v>
      </c>
      <c r="C83" s="5" t="str">
        <f t="shared" si="2"/>
        <v>09</v>
      </c>
      <c r="D83" s="5" t="str">
        <f t="shared" si="4"/>
        <v>06</v>
      </c>
      <c r="E83" s="4" t="s">
        <v>27</v>
      </c>
      <c r="F83" s="4" t="s">
        <v>28</v>
      </c>
      <c r="G83" s="22" t="str">
        <f t="shared" si="6"/>
        <v>09/06/2021</v>
      </c>
      <c r="H83" s="4" t="s">
        <v>1</v>
      </c>
      <c r="I83" s="4" t="s">
        <v>0</v>
      </c>
      <c r="J83" s="1" t="s">
        <v>514</v>
      </c>
      <c r="K83" s="1" t="s">
        <v>515</v>
      </c>
      <c r="L83" s="1">
        <v>356</v>
      </c>
      <c r="M83" s="1">
        <v>356</v>
      </c>
      <c r="N83" s="1" t="s">
        <v>537</v>
      </c>
      <c r="O83" s="24" t="str">
        <f>+VLOOKUP(N83,'base de clientes'!A:B,2,0)</f>
        <v>CARLOS ARMANDO MORENO ALVARENGA</v>
      </c>
      <c r="P83" s="1" t="s">
        <v>2</v>
      </c>
      <c r="Q83" s="1" t="s">
        <v>2</v>
      </c>
      <c r="R83" s="26">
        <v>973.5</v>
      </c>
      <c r="S83" s="78">
        <v>126.55500000000001</v>
      </c>
      <c r="T83" s="1" t="s">
        <v>2</v>
      </c>
      <c r="U83" s="1" t="s">
        <v>2</v>
      </c>
      <c r="V83" s="78">
        <v>1100.0550000000001</v>
      </c>
      <c r="W83" s="1" t="s">
        <v>1</v>
      </c>
      <c r="Y83" s="3">
        <f t="shared" si="7"/>
        <v>126.56</v>
      </c>
    </row>
    <row r="84" spans="1:25" x14ac:dyDescent="0.25">
      <c r="A84" s="1" t="s">
        <v>292</v>
      </c>
      <c r="B84" s="1" t="s">
        <v>298</v>
      </c>
      <c r="C84" s="5" t="str">
        <f t="shared" si="2"/>
        <v>09</v>
      </c>
      <c r="D84" s="5" t="str">
        <f t="shared" si="4"/>
        <v>06</v>
      </c>
      <c r="E84" s="4" t="s">
        <v>27</v>
      </c>
      <c r="F84" s="4" t="s">
        <v>28</v>
      </c>
      <c r="G84" s="22" t="str">
        <f t="shared" si="6"/>
        <v>09/06/2021</v>
      </c>
      <c r="H84" s="4" t="s">
        <v>1</v>
      </c>
      <c r="I84" s="4" t="s">
        <v>0</v>
      </c>
      <c r="J84" s="1" t="s">
        <v>514</v>
      </c>
      <c r="K84" s="1" t="s">
        <v>515</v>
      </c>
      <c r="L84" s="1">
        <v>357</v>
      </c>
      <c r="M84" s="1">
        <v>357</v>
      </c>
      <c r="N84" s="1" t="s">
        <v>549</v>
      </c>
      <c r="O84" s="24" t="str">
        <f>+VLOOKUP(N84,'base de clientes'!A:B,2,0)</f>
        <v>MARIO CARRION ELIAS</v>
      </c>
      <c r="P84" s="1" t="s">
        <v>2</v>
      </c>
      <c r="Q84" s="1" t="s">
        <v>2</v>
      </c>
      <c r="R84" s="26">
        <v>975</v>
      </c>
      <c r="S84" s="78">
        <v>126.75</v>
      </c>
      <c r="T84" s="1" t="s">
        <v>2</v>
      </c>
      <c r="U84" s="1" t="s">
        <v>2</v>
      </c>
      <c r="V84" s="78">
        <v>1101.75</v>
      </c>
      <c r="W84" s="1" t="s">
        <v>1</v>
      </c>
      <c r="Y84" s="3">
        <f t="shared" si="7"/>
        <v>126.75</v>
      </c>
    </row>
    <row r="85" spans="1:25" x14ac:dyDescent="0.25">
      <c r="A85" s="1" t="s">
        <v>292</v>
      </c>
      <c r="B85" s="1" t="s">
        <v>299</v>
      </c>
      <c r="C85" s="5" t="str">
        <f t="shared" si="2"/>
        <v>10</v>
      </c>
      <c r="D85" s="5" t="str">
        <f t="shared" si="4"/>
        <v>06</v>
      </c>
      <c r="E85" s="4" t="s">
        <v>27</v>
      </c>
      <c r="F85" s="4" t="s">
        <v>28</v>
      </c>
      <c r="G85" s="22" t="str">
        <f t="shared" si="6"/>
        <v>10/06/2021</v>
      </c>
      <c r="H85" s="4" t="s">
        <v>1</v>
      </c>
      <c r="I85" s="4" t="s">
        <v>0</v>
      </c>
      <c r="J85" s="1" t="s">
        <v>514</v>
      </c>
      <c r="K85" s="1" t="s">
        <v>515</v>
      </c>
      <c r="L85" s="1">
        <v>358</v>
      </c>
      <c r="M85" s="1">
        <v>358</v>
      </c>
      <c r="N85" s="1" t="s">
        <v>59</v>
      </c>
      <c r="O85" s="24" t="str">
        <f>+VLOOKUP(N85,'base de clientes'!A:B,2,0)</f>
        <v>ANULADO</v>
      </c>
      <c r="P85" s="1" t="s">
        <v>2</v>
      </c>
      <c r="Q85" s="1" t="s">
        <v>2</v>
      </c>
      <c r="R85" s="26">
        <v>0</v>
      </c>
      <c r="S85" s="78">
        <v>0</v>
      </c>
      <c r="T85" s="1" t="s">
        <v>2</v>
      </c>
      <c r="U85" s="1" t="s">
        <v>2</v>
      </c>
      <c r="V85" s="78">
        <v>0</v>
      </c>
      <c r="W85" s="1" t="s">
        <v>1</v>
      </c>
      <c r="Y85" s="3">
        <f t="shared" si="7"/>
        <v>0</v>
      </c>
    </row>
    <row r="86" spans="1:25" x14ac:dyDescent="0.25">
      <c r="A86" s="1" t="s">
        <v>292</v>
      </c>
      <c r="B86" s="1" t="s">
        <v>299</v>
      </c>
      <c r="C86" s="5" t="str">
        <f t="shared" si="2"/>
        <v>10</v>
      </c>
      <c r="D86" s="5" t="str">
        <f t="shared" si="4"/>
        <v>06</v>
      </c>
      <c r="E86" s="4" t="s">
        <v>27</v>
      </c>
      <c r="F86" s="4" t="s">
        <v>28</v>
      </c>
      <c r="G86" s="22" t="str">
        <f t="shared" si="6"/>
        <v>10/06/2021</v>
      </c>
      <c r="H86" s="4" t="s">
        <v>1</v>
      </c>
      <c r="I86" s="4" t="s">
        <v>0</v>
      </c>
      <c r="J86" s="1" t="s">
        <v>514</v>
      </c>
      <c r="K86" s="1" t="s">
        <v>515</v>
      </c>
      <c r="L86" s="1">
        <v>359</v>
      </c>
      <c r="M86" s="1">
        <v>359</v>
      </c>
      <c r="N86" s="1" t="s">
        <v>549</v>
      </c>
      <c r="O86" s="24" t="str">
        <f>+VLOOKUP(N86,'base de clientes'!A:B,2,0)</f>
        <v>MARIO CARRION ELIAS</v>
      </c>
      <c r="P86" s="1" t="s">
        <v>2</v>
      </c>
      <c r="Q86" s="1" t="s">
        <v>2</v>
      </c>
      <c r="R86" s="26">
        <v>498</v>
      </c>
      <c r="S86" s="78">
        <v>64.740000000000009</v>
      </c>
      <c r="T86" s="1" t="s">
        <v>2</v>
      </c>
      <c r="U86" s="1" t="s">
        <v>2</v>
      </c>
      <c r="V86" s="78">
        <v>562.74</v>
      </c>
      <c r="W86" s="1" t="s">
        <v>1</v>
      </c>
      <c r="Y86" s="3">
        <f t="shared" si="7"/>
        <v>64.739999999999995</v>
      </c>
    </row>
    <row r="87" spans="1:25" x14ac:dyDescent="0.25">
      <c r="A87" s="1" t="s">
        <v>292</v>
      </c>
      <c r="B87" s="1" t="s">
        <v>300</v>
      </c>
      <c r="C87" s="5" t="str">
        <f t="shared" ref="C87:C141" si="8">+LEFT(B87,2)</f>
        <v>11</v>
      </c>
      <c r="D87" s="5" t="str">
        <f t="shared" si="4"/>
        <v>06</v>
      </c>
      <c r="E87" s="4" t="s">
        <v>27</v>
      </c>
      <c r="F87" s="4" t="s">
        <v>28</v>
      </c>
      <c r="G87" s="22" t="str">
        <f t="shared" si="6"/>
        <v>11/06/2021</v>
      </c>
      <c r="H87" s="4" t="s">
        <v>1</v>
      </c>
      <c r="I87" s="4" t="s">
        <v>0</v>
      </c>
      <c r="J87" s="1" t="s">
        <v>514</v>
      </c>
      <c r="K87" s="1" t="s">
        <v>515</v>
      </c>
      <c r="L87" s="1">
        <v>360</v>
      </c>
      <c r="M87" s="1">
        <v>360</v>
      </c>
      <c r="N87" s="1" t="s">
        <v>537</v>
      </c>
      <c r="O87" s="24" t="str">
        <f>+VLOOKUP(N87,'base de clientes'!A:B,2,0)</f>
        <v>CARLOS ARMANDO MORENO ALVARENGA</v>
      </c>
      <c r="P87" s="1" t="s">
        <v>2</v>
      </c>
      <c r="Q87" s="1" t="s">
        <v>2</v>
      </c>
      <c r="R87" s="26">
        <v>228</v>
      </c>
      <c r="S87" s="78">
        <v>29.64</v>
      </c>
      <c r="T87" s="1" t="s">
        <v>2</v>
      </c>
      <c r="U87" s="1" t="s">
        <v>2</v>
      </c>
      <c r="V87" s="78">
        <v>257.64</v>
      </c>
      <c r="W87" s="1" t="s">
        <v>1</v>
      </c>
      <c r="Y87" s="3">
        <f t="shared" si="7"/>
        <v>29.64</v>
      </c>
    </row>
    <row r="88" spans="1:25" x14ac:dyDescent="0.25">
      <c r="A88" s="1" t="s">
        <v>292</v>
      </c>
      <c r="B88" s="1" t="s">
        <v>300</v>
      </c>
      <c r="C88" s="5" t="str">
        <f t="shared" si="8"/>
        <v>11</v>
      </c>
      <c r="D88" s="5" t="str">
        <f t="shared" ref="D88:D109" si="9">+RIGHT(B88,2)</f>
        <v>06</v>
      </c>
      <c r="E88" s="4" t="s">
        <v>27</v>
      </c>
      <c r="F88" s="4" t="s">
        <v>28</v>
      </c>
      <c r="G88" s="22" t="str">
        <f t="shared" si="6"/>
        <v>11/06/2021</v>
      </c>
      <c r="H88" s="4" t="s">
        <v>1</v>
      </c>
      <c r="I88" s="4" t="s">
        <v>0</v>
      </c>
      <c r="J88" s="1" t="s">
        <v>514</v>
      </c>
      <c r="K88" s="1" t="s">
        <v>515</v>
      </c>
      <c r="L88" s="1">
        <v>361</v>
      </c>
      <c r="M88" s="1">
        <v>361</v>
      </c>
      <c r="N88" s="1" t="s">
        <v>576</v>
      </c>
      <c r="O88" s="24" t="str">
        <f>+VLOOKUP(N88,'base de clientes'!A:B,2,0)</f>
        <v>DESARROLLADORA AMERICANA DE SERVICIOS</v>
      </c>
      <c r="P88" s="1" t="s">
        <v>2</v>
      </c>
      <c r="Q88" s="1" t="s">
        <v>2</v>
      </c>
      <c r="R88" s="26">
        <v>579.58000000000004</v>
      </c>
      <c r="S88" s="78">
        <v>75.345400000000012</v>
      </c>
      <c r="T88" s="1" t="s">
        <v>2</v>
      </c>
      <c r="U88" s="1" t="s">
        <v>2</v>
      </c>
      <c r="V88" s="78">
        <v>654.92540000000008</v>
      </c>
      <c r="W88" s="1" t="s">
        <v>1</v>
      </c>
      <c r="Y88" s="3">
        <f t="shared" si="7"/>
        <v>75.349999999999994</v>
      </c>
    </row>
    <row r="89" spans="1:25" x14ac:dyDescent="0.25">
      <c r="A89" s="1" t="s">
        <v>292</v>
      </c>
      <c r="B89" s="1" t="s">
        <v>302</v>
      </c>
      <c r="C89" s="5" t="str">
        <f t="shared" si="8"/>
        <v>16</v>
      </c>
      <c r="D89" s="5" t="str">
        <f t="shared" si="9"/>
        <v>06</v>
      </c>
      <c r="E89" s="4" t="s">
        <v>27</v>
      </c>
      <c r="F89" s="4" t="s">
        <v>28</v>
      </c>
      <c r="G89" s="22" t="str">
        <f t="shared" si="6"/>
        <v>16/06/2021</v>
      </c>
      <c r="H89" s="4" t="s">
        <v>1</v>
      </c>
      <c r="I89" s="4" t="s">
        <v>0</v>
      </c>
      <c r="J89" s="1" t="s">
        <v>514</v>
      </c>
      <c r="K89" s="1" t="s">
        <v>515</v>
      </c>
      <c r="L89" s="1">
        <v>362</v>
      </c>
      <c r="M89" s="1">
        <v>362</v>
      </c>
      <c r="N89" s="1" t="s">
        <v>59</v>
      </c>
      <c r="O89" s="24" t="str">
        <f>+VLOOKUP(N89,'base de clientes'!A:B,2,0)</f>
        <v>ANULADO</v>
      </c>
      <c r="P89" s="1" t="s">
        <v>2</v>
      </c>
      <c r="Q89" s="1" t="s">
        <v>2</v>
      </c>
      <c r="R89" s="26">
        <v>0</v>
      </c>
      <c r="S89" s="78">
        <v>0</v>
      </c>
      <c r="T89" s="1" t="s">
        <v>2</v>
      </c>
      <c r="U89" s="1" t="s">
        <v>2</v>
      </c>
      <c r="V89" s="78">
        <v>0</v>
      </c>
      <c r="W89" s="1" t="s">
        <v>1</v>
      </c>
      <c r="Y89" s="3">
        <f t="shared" si="7"/>
        <v>0</v>
      </c>
    </row>
    <row r="90" spans="1:25" x14ac:dyDescent="0.25">
      <c r="A90" s="1" t="s">
        <v>292</v>
      </c>
      <c r="B90" s="1" t="s">
        <v>302</v>
      </c>
      <c r="C90" s="5" t="str">
        <f t="shared" si="8"/>
        <v>16</v>
      </c>
      <c r="D90" s="5" t="str">
        <f t="shared" si="9"/>
        <v>06</v>
      </c>
      <c r="E90" s="4" t="s">
        <v>27</v>
      </c>
      <c r="F90" s="4" t="s">
        <v>28</v>
      </c>
      <c r="G90" s="22" t="str">
        <f t="shared" si="6"/>
        <v>16/06/2021</v>
      </c>
      <c r="H90" s="4" t="s">
        <v>1</v>
      </c>
      <c r="I90" s="4" t="s">
        <v>0</v>
      </c>
      <c r="J90" s="1" t="s">
        <v>514</v>
      </c>
      <c r="K90" s="1" t="s">
        <v>515</v>
      </c>
      <c r="L90" s="1">
        <v>363</v>
      </c>
      <c r="M90" s="1">
        <v>363</v>
      </c>
      <c r="N90" s="1" t="s">
        <v>578</v>
      </c>
      <c r="O90" s="24" t="str">
        <f>+VLOOKUP(N90,'base de clientes'!A:B,2,0)</f>
        <v>ADALBERTO LEIVA</v>
      </c>
      <c r="P90" s="1" t="s">
        <v>2</v>
      </c>
      <c r="Q90" s="1" t="s">
        <v>2</v>
      </c>
      <c r="R90" s="26">
        <v>1176.48</v>
      </c>
      <c r="S90" s="78">
        <v>152.94240000000002</v>
      </c>
      <c r="T90" s="1" t="s">
        <v>2</v>
      </c>
      <c r="U90" s="1" t="s">
        <v>2</v>
      </c>
      <c r="V90" s="78">
        <v>1329.4223999999999</v>
      </c>
      <c r="W90" s="1" t="s">
        <v>1</v>
      </c>
      <c r="Y90" s="3">
        <f t="shared" si="7"/>
        <v>152.94</v>
      </c>
    </row>
    <row r="91" spans="1:25" x14ac:dyDescent="0.25">
      <c r="A91" s="1" t="s">
        <v>292</v>
      </c>
      <c r="B91" s="1" t="s">
        <v>302</v>
      </c>
      <c r="C91" s="5" t="str">
        <f t="shared" si="8"/>
        <v>16</v>
      </c>
      <c r="D91" s="5" t="str">
        <f t="shared" si="9"/>
        <v>06</v>
      </c>
      <c r="E91" s="4" t="s">
        <v>27</v>
      </c>
      <c r="F91" s="4" t="s">
        <v>28</v>
      </c>
      <c r="G91" s="22" t="str">
        <f t="shared" si="6"/>
        <v>16/06/2021</v>
      </c>
      <c r="H91" s="4" t="s">
        <v>1</v>
      </c>
      <c r="I91" s="4" t="s">
        <v>0</v>
      </c>
      <c r="J91" s="1" t="s">
        <v>514</v>
      </c>
      <c r="K91" s="1" t="s">
        <v>515</v>
      </c>
      <c r="L91" s="1">
        <v>364</v>
      </c>
      <c r="M91" s="1">
        <v>364</v>
      </c>
      <c r="N91" s="1" t="s">
        <v>543</v>
      </c>
      <c r="O91" s="24" t="str">
        <f>+VLOOKUP(N91,'base de clientes'!A:B,2,0)</f>
        <v>IRMA ELENA AREVALO DE NAVARRETE</v>
      </c>
      <c r="P91" s="1" t="s">
        <v>2</v>
      </c>
      <c r="Q91" s="1" t="s">
        <v>2</v>
      </c>
      <c r="R91" s="26">
        <v>738</v>
      </c>
      <c r="S91" s="78">
        <v>95.94</v>
      </c>
      <c r="T91" s="1" t="s">
        <v>2</v>
      </c>
      <c r="U91" s="1" t="s">
        <v>2</v>
      </c>
      <c r="V91" s="78">
        <v>833.94</v>
      </c>
      <c r="W91" s="1" t="s">
        <v>1</v>
      </c>
      <c r="Y91" s="3">
        <f t="shared" si="7"/>
        <v>95.94</v>
      </c>
    </row>
    <row r="92" spans="1:25" x14ac:dyDescent="0.25">
      <c r="A92" s="1" t="s">
        <v>292</v>
      </c>
      <c r="B92" s="1" t="s">
        <v>302</v>
      </c>
      <c r="C92" s="5" t="str">
        <f t="shared" si="8"/>
        <v>16</v>
      </c>
      <c r="D92" s="5" t="str">
        <f t="shared" si="9"/>
        <v>06</v>
      </c>
      <c r="E92" s="4" t="s">
        <v>27</v>
      </c>
      <c r="F92" s="4" t="s">
        <v>28</v>
      </c>
      <c r="G92" s="22" t="str">
        <f t="shared" si="6"/>
        <v>16/06/2021</v>
      </c>
      <c r="H92" s="4" t="s">
        <v>1</v>
      </c>
      <c r="I92" s="4" t="s">
        <v>0</v>
      </c>
      <c r="J92" s="1" t="s">
        <v>514</v>
      </c>
      <c r="K92" s="1" t="s">
        <v>515</v>
      </c>
      <c r="L92" s="1">
        <v>365</v>
      </c>
      <c r="M92" s="1">
        <v>365</v>
      </c>
      <c r="N92" s="1" t="s">
        <v>580</v>
      </c>
      <c r="O92" s="24" t="str">
        <f>+VLOOKUP(N92,'base de clientes'!A:B,2,0)</f>
        <v>JUAN MANUEL DIAS ROMERO</v>
      </c>
      <c r="P92" s="1" t="s">
        <v>2</v>
      </c>
      <c r="Q92" s="1" t="s">
        <v>2</v>
      </c>
      <c r="R92" s="26">
        <v>123</v>
      </c>
      <c r="S92" s="78">
        <v>15.99</v>
      </c>
      <c r="T92" s="1" t="s">
        <v>2</v>
      </c>
      <c r="U92" s="1" t="s">
        <v>2</v>
      </c>
      <c r="V92" s="78">
        <v>138.99</v>
      </c>
      <c r="W92" s="1" t="s">
        <v>1</v>
      </c>
      <c r="Y92" s="3">
        <f t="shared" si="7"/>
        <v>15.99</v>
      </c>
    </row>
    <row r="93" spans="1:25" x14ac:dyDescent="0.25">
      <c r="A93" s="1" t="s">
        <v>292</v>
      </c>
      <c r="B93" s="1" t="s">
        <v>309</v>
      </c>
      <c r="C93" s="5" t="str">
        <f t="shared" si="8"/>
        <v>18</v>
      </c>
      <c r="D93" s="5" t="str">
        <f t="shared" si="9"/>
        <v>06</v>
      </c>
      <c r="E93" s="4" t="s">
        <v>27</v>
      </c>
      <c r="F93" s="4" t="s">
        <v>28</v>
      </c>
      <c r="G93" s="22" t="str">
        <f t="shared" si="6"/>
        <v>18/06/2021</v>
      </c>
      <c r="H93" s="4" t="s">
        <v>1</v>
      </c>
      <c r="I93" s="4" t="s">
        <v>0</v>
      </c>
      <c r="J93" s="1" t="s">
        <v>514</v>
      </c>
      <c r="K93" s="1" t="s">
        <v>515</v>
      </c>
      <c r="L93" s="1">
        <v>366</v>
      </c>
      <c r="M93" s="1">
        <v>366</v>
      </c>
      <c r="N93" s="1" t="s">
        <v>582</v>
      </c>
      <c r="O93" s="24" t="str">
        <f>+VLOOKUP(N93,'base de clientes'!A:B,2,0)</f>
        <v>FLORENCIO LOPEZ MEJIA</v>
      </c>
      <c r="P93" s="1" t="s">
        <v>2</v>
      </c>
      <c r="Q93" s="1" t="s">
        <v>2</v>
      </c>
      <c r="R93" s="26">
        <v>324</v>
      </c>
      <c r="S93" s="78">
        <v>42.120000000000005</v>
      </c>
      <c r="T93" s="1" t="s">
        <v>2</v>
      </c>
      <c r="U93" s="1" t="s">
        <v>2</v>
      </c>
      <c r="V93" s="78">
        <v>366.12</v>
      </c>
      <c r="W93" s="1" t="s">
        <v>1</v>
      </c>
      <c r="Y93" s="3">
        <f t="shared" si="7"/>
        <v>42.12</v>
      </c>
    </row>
    <row r="94" spans="1:25" x14ac:dyDescent="0.25">
      <c r="A94" s="1" t="s">
        <v>292</v>
      </c>
      <c r="B94" s="1" t="s">
        <v>309</v>
      </c>
      <c r="C94" s="5" t="str">
        <f t="shared" si="8"/>
        <v>18</v>
      </c>
      <c r="D94" s="5" t="str">
        <f t="shared" si="9"/>
        <v>06</v>
      </c>
      <c r="E94" s="4" t="s">
        <v>27</v>
      </c>
      <c r="F94" s="4" t="s">
        <v>28</v>
      </c>
      <c r="G94" s="22" t="str">
        <f t="shared" si="6"/>
        <v>18/06/2021</v>
      </c>
      <c r="H94" s="4" t="s">
        <v>1</v>
      </c>
      <c r="I94" s="4" t="s">
        <v>0</v>
      </c>
      <c r="J94" s="1" t="s">
        <v>514</v>
      </c>
      <c r="K94" s="1" t="s">
        <v>515</v>
      </c>
      <c r="L94" s="1">
        <v>367</v>
      </c>
      <c r="M94" s="1">
        <v>367</v>
      </c>
      <c r="N94" s="1" t="s">
        <v>584</v>
      </c>
      <c r="O94" s="24" t="str">
        <f>+VLOOKUP(N94,'base de clientes'!A:B,2,0)</f>
        <v>MIGUEL ANGEL CISNEROS APARICIO</v>
      </c>
      <c r="P94" s="1" t="s">
        <v>2</v>
      </c>
      <c r="Q94" s="1" t="s">
        <v>2</v>
      </c>
      <c r="R94" s="26">
        <v>799</v>
      </c>
      <c r="S94" s="78">
        <v>103.87</v>
      </c>
      <c r="T94" s="1" t="s">
        <v>2</v>
      </c>
      <c r="U94" s="1" t="s">
        <v>2</v>
      </c>
      <c r="V94" s="78">
        <v>902.87</v>
      </c>
      <c r="W94" s="1" t="s">
        <v>1</v>
      </c>
      <c r="Y94" s="3">
        <f t="shared" si="7"/>
        <v>103.87</v>
      </c>
    </row>
    <row r="95" spans="1:25" x14ac:dyDescent="0.25">
      <c r="A95" s="1" t="s">
        <v>292</v>
      </c>
      <c r="B95" s="1" t="s">
        <v>309</v>
      </c>
      <c r="C95" s="5" t="str">
        <f t="shared" si="8"/>
        <v>18</v>
      </c>
      <c r="D95" s="5" t="str">
        <f t="shared" si="9"/>
        <v>06</v>
      </c>
      <c r="E95" s="4" t="s">
        <v>27</v>
      </c>
      <c r="F95" s="4" t="s">
        <v>28</v>
      </c>
      <c r="G95" s="22" t="str">
        <f t="shared" si="6"/>
        <v>18/06/2021</v>
      </c>
      <c r="H95" s="4" t="s">
        <v>1</v>
      </c>
      <c r="I95" s="4" t="s">
        <v>0</v>
      </c>
      <c r="J95" s="1" t="s">
        <v>514</v>
      </c>
      <c r="K95" s="1" t="s">
        <v>515</v>
      </c>
      <c r="L95" s="1">
        <v>368</v>
      </c>
      <c r="M95" s="1">
        <v>368</v>
      </c>
      <c r="N95" s="1" t="s">
        <v>91</v>
      </c>
      <c r="O95" s="24" t="str">
        <f>+VLOOKUP(N95,'base de clientes'!A:B,2,0)</f>
        <v>FONDO DE TITULARIZACION DE INMUEBLES</v>
      </c>
      <c r="P95" s="1" t="s">
        <v>2</v>
      </c>
      <c r="Q95" s="1" t="s">
        <v>2</v>
      </c>
      <c r="R95" s="26">
        <v>151.33000000000001</v>
      </c>
      <c r="S95" s="78">
        <v>19.672900000000002</v>
      </c>
      <c r="T95" s="1" t="s">
        <v>2</v>
      </c>
      <c r="U95" s="1" t="s">
        <v>2</v>
      </c>
      <c r="V95" s="78">
        <v>171.00290000000001</v>
      </c>
      <c r="W95" s="1" t="s">
        <v>1</v>
      </c>
      <c r="Y95" s="3">
        <f t="shared" si="7"/>
        <v>19.670000000000002</v>
      </c>
    </row>
    <row r="96" spans="1:25" x14ac:dyDescent="0.25">
      <c r="A96" s="1" t="s">
        <v>292</v>
      </c>
      <c r="B96" s="1" t="s">
        <v>303</v>
      </c>
      <c r="C96" s="5" t="str">
        <f t="shared" si="8"/>
        <v>21</v>
      </c>
      <c r="D96" s="5" t="str">
        <f t="shared" si="9"/>
        <v>06</v>
      </c>
      <c r="E96" s="4" t="s">
        <v>27</v>
      </c>
      <c r="F96" s="4" t="s">
        <v>28</v>
      </c>
      <c r="G96" s="22" t="str">
        <f t="shared" si="6"/>
        <v>21/06/2021</v>
      </c>
      <c r="H96" s="4" t="s">
        <v>1</v>
      </c>
      <c r="I96" s="4" t="s">
        <v>0</v>
      </c>
      <c r="J96" s="1" t="s">
        <v>514</v>
      </c>
      <c r="K96" s="1" t="s">
        <v>515</v>
      </c>
      <c r="L96" s="1">
        <v>369</v>
      </c>
      <c r="M96" s="1">
        <v>369</v>
      </c>
      <c r="N96" s="1" t="s">
        <v>89</v>
      </c>
      <c r="O96" s="24" t="str">
        <f>+VLOOKUP(N96,'base de clientes'!A:B,2,0)</f>
        <v>O &amp; M MANTENIMIENTO Y SERVICIOS S.A DE C.V</v>
      </c>
      <c r="P96" s="1" t="s">
        <v>2</v>
      </c>
      <c r="Q96" s="1" t="s">
        <v>2</v>
      </c>
      <c r="R96" s="26">
        <v>199.1</v>
      </c>
      <c r="S96" s="78">
        <v>25.882999999999999</v>
      </c>
      <c r="T96" s="1" t="s">
        <v>2</v>
      </c>
      <c r="U96" s="1" t="s">
        <v>2</v>
      </c>
      <c r="V96" s="78">
        <v>224.983</v>
      </c>
      <c r="W96" s="1" t="s">
        <v>1</v>
      </c>
      <c r="Y96" s="3">
        <f t="shared" si="7"/>
        <v>25.88</v>
      </c>
    </row>
    <row r="97" spans="1:25" x14ac:dyDescent="0.25">
      <c r="A97" s="1" t="s">
        <v>292</v>
      </c>
      <c r="B97" s="1" t="s">
        <v>304</v>
      </c>
      <c r="C97" s="5" t="str">
        <f t="shared" si="8"/>
        <v>22</v>
      </c>
      <c r="D97" s="5" t="str">
        <f t="shared" si="9"/>
        <v>06</v>
      </c>
      <c r="E97" s="4" t="s">
        <v>27</v>
      </c>
      <c r="F97" s="4" t="s">
        <v>28</v>
      </c>
      <c r="G97" s="22" t="str">
        <f t="shared" si="6"/>
        <v>22/06/2021</v>
      </c>
      <c r="H97" s="4" t="s">
        <v>1</v>
      </c>
      <c r="I97" s="4" t="s">
        <v>0</v>
      </c>
      <c r="J97" s="1" t="s">
        <v>514</v>
      </c>
      <c r="K97" s="1" t="s">
        <v>515</v>
      </c>
      <c r="L97" s="1">
        <v>370</v>
      </c>
      <c r="M97" s="1">
        <v>370</v>
      </c>
      <c r="N97" s="1" t="s">
        <v>582</v>
      </c>
      <c r="O97" s="24" t="str">
        <f>+VLOOKUP(N97,'base de clientes'!A:B,2,0)</f>
        <v>FLORENCIO LOPEZ MEJIA</v>
      </c>
      <c r="P97" s="1" t="s">
        <v>2</v>
      </c>
      <c r="Q97" s="1" t="s">
        <v>2</v>
      </c>
      <c r="R97" s="26">
        <v>324</v>
      </c>
      <c r="S97" s="78">
        <v>42.120000000000005</v>
      </c>
      <c r="T97" s="1" t="s">
        <v>2</v>
      </c>
      <c r="U97" s="1" t="s">
        <v>2</v>
      </c>
      <c r="V97" s="78">
        <v>366.12</v>
      </c>
      <c r="W97" s="1" t="s">
        <v>1</v>
      </c>
      <c r="Y97" s="3">
        <f t="shared" si="7"/>
        <v>42.12</v>
      </c>
    </row>
    <row r="98" spans="1:25" x14ac:dyDescent="0.25">
      <c r="A98" s="1" t="s">
        <v>292</v>
      </c>
      <c r="B98" s="1" t="s">
        <v>305</v>
      </c>
      <c r="C98" s="5" t="str">
        <f t="shared" si="8"/>
        <v>24</v>
      </c>
      <c r="D98" s="5" t="str">
        <f t="shared" si="9"/>
        <v>06</v>
      </c>
      <c r="E98" s="4" t="s">
        <v>27</v>
      </c>
      <c r="F98" s="4" t="s">
        <v>28</v>
      </c>
      <c r="G98" s="22" t="str">
        <f t="shared" si="6"/>
        <v>24/06/2021</v>
      </c>
      <c r="H98" s="4" t="s">
        <v>1</v>
      </c>
      <c r="I98" s="4" t="s">
        <v>0</v>
      </c>
      <c r="J98" s="1" t="s">
        <v>514</v>
      </c>
      <c r="K98" s="1" t="s">
        <v>515</v>
      </c>
      <c r="L98" s="1">
        <v>371</v>
      </c>
      <c r="M98" s="1">
        <v>371</v>
      </c>
      <c r="N98" s="1" t="s">
        <v>59</v>
      </c>
      <c r="O98" s="24" t="str">
        <f>+VLOOKUP(N98,'base de clientes'!A:B,2,0)</f>
        <v>ANULADO</v>
      </c>
      <c r="P98" s="1" t="s">
        <v>2</v>
      </c>
      <c r="Q98" s="1" t="s">
        <v>2</v>
      </c>
      <c r="R98" s="26">
        <v>0</v>
      </c>
      <c r="S98" s="78">
        <v>0</v>
      </c>
      <c r="T98" s="1" t="s">
        <v>2</v>
      </c>
      <c r="U98" s="1" t="s">
        <v>2</v>
      </c>
      <c r="V98" s="78">
        <v>0</v>
      </c>
      <c r="W98" s="1" t="s">
        <v>1</v>
      </c>
      <c r="Y98" s="3">
        <f t="shared" si="7"/>
        <v>0</v>
      </c>
    </row>
    <row r="99" spans="1:25" x14ac:dyDescent="0.25">
      <c r="A99" s="1" t="s">
        <v>292</v>
      </c>
      <c r="B99" s="1" t="s">
        <v>305</v>
      </c>
      <c r="C99" s="5" t="str">
        <f t="shared" si="8"/>
        <v>24</v>
      </c>
      <c r="D99" s="5" t="str">
        <f t="shared" si="9"/>
        <v>06</v>
      </c>
      <c r="E99" s="4" t="s">
        <v>27</v>
      </c>
      <c r="F99" s="4" t="s">
        <v>28</v>
      </c>
      <c r="G99" s="22" t="str">
        <f t="shared" si="6"/>
        <v>24/06/2021</v>
      </c>
      <c r="H99" s="4" t="s">
        <v>1</v>
      </c>
      <c r="I99" s="4" t="s">
        <v>0</v>
      </c>
      <c r="J99" s="1" t="s">
        <v>514</v>
      </c>
      <c r="K99" s="1" t="s">
        <v>515</v>
      </c>
      <c r="L99" s="1">
        <v>372</v>
      </c>
      <c r="M99" s="1">
        <v>372</v>
      </c>
      <c r="N99" s="1" t="s">
        <v>59</v>
      </c>
      <c r="O99" s="24" t="str">
        <f>+VLOOKUP(N99,'base de clientes'!A:B,2,0)</f>
        <v>ANULADO</v>
      </c>
      <c r="P99" s="1" t="s">
        <v>2</v>
      </c>
      <c r="Q99" s="1" t="s">
        <v>2</v>
      </c>
      <c r="R99" s="26">
        <v>0</v>
      </c>
      <c r="S99" s="78">
        <v>0</v>
      </c>
      <c r="T99" s="1" t="s">
        <v>2</v>
      </c>
      <c r="U99" s="1" t="s">
        <v>2</v>
      </c>
      <c r="V99" s="78">
        <v>0</v>
      </c>
      <c r="W99" s="1" t="s">
        <v>1</v>
      </c>
      <c r="Y99" s="3">
        <f t="shared" si="7"/>
        <v>0</v>
      </c>
    </row>
    <row r="100" spans="1:25" x14ac:dyDescent="0.25">
      <c r="A100" s="1" t="s">
        <v>292</v>
      </c>
      <c r="B100" s="1" t="s">
        <v>305</v>
      </c>
      <c r="C100" s="5" t="str">
        <f t="shared" si="8"/>
        <v>24</v>
      </c>
      <c r="D100" s="5" t="str">
        <f t="shared" si="9"/>
        <v>06</v>
      </c>
      <c r="E100" s="4" t="s">
        <v>27</v>
      </c>
      <c r="F100" s="4" t="s">
        <v>28</v>
      </c>
      <c r="G100" s="22" t="str">
        <f t="shared" si="6"/>
        <v>24/06/2021</v>
      </c>
      <c r="H100" s="4" t="s">
        <v>1</v>
      </c>
      <c r="I100" s="4" t="s">
        <v>0</v>
      </c>
      <c r="J100" s="1" t="s">
        <v>514</v>
      </c>
      <c r="K100" s="1" t="s">
        <v>515</v>
      </c>
      <c r="L100" s="1">
        <v>373</v>
      </c>
      <c r="M100" s="1">
        <v>373</v>
      </c>
      <c r="N100" s="1" t="s">
        <v>551</v>
      </c>
      <c r="O100" s="24" t="str">
        <f>+VLOOKUP(N100,'base de clientes'!A:B,2,0)</f>
        <v>ASOCIACION RESIDENCIAL LO SUEÑOS</v>
      </c>
      <c r="P100" s="1" t="s">
        <v>2</v>
      </c>
      <c r="Q100" s="1" t="s">
        <v>2</v>
      </c>
      <c r="R100" s="26">
        <v>119.34</v>
      </c>
      <c r="S100" s="78">
        <v>15.514200000000001</v>
      </c>
      <c r="T100" s="1" t="s">
        <v>2</v>
      </c>
      <c r="U100" s="1" t="s">
        <v>2</v>
      </c>
      <c r="V100" s="78">
        <v>134.85419999999999</v>
      </c>
      <c r="W100" s="1" t="s">
        <v>1</v>
      </c>
      <c r="Y100" s="3">
        <f t="shared" si="7"/>
        <v>15.51</v>
      </c>
    </row>
    <row r="101" spans="1:25" x14ac:dyDescent="0.25">
      <c r="A101" s="1" t="s">
        <v>292</v>
      </c>
      <c r="B101" s="1" t="s">
        <v>307</v>
      </c>
      <c r="C101" s="5" t="str">
        <f t="shared" si="8"/>
        <v>25</v>
      </c>
      <c r="D101" s="5" t="str">
        <f t="shared" si="9"/>
        <v>06</v>
      </c>
      <c r="E101" s="4" t="s">
        <v>27</v>
      </c>
      <c r="F101" s="4" t="s">
        <v>28</v>
      </c>
      <c r="G101" s="22" t="str">
        <f t="shared" si="6"/>
        <v>25/06/2021</v>
      </c>
      <c r="H101" s="4" t="s">
        <v>1</v>
      </c>
      <c r="I101" s="4" t="s">
        <v>0</v>
      </c>
      <c r="J101" s="1" t="s">
        <v>514</v>
      </c>
      <c r="K101" s="1" t="s">
        <v>515</v>
      </c>
      <c r="L101" s="1">
        <v>374</v>
      </c>
      <c r="M101" s="1">
        <v>374</v>
      </c>
      <c r="N101" s="1" t="s">
        <v>580</v>
      </c>
      <c r="O101" s="24" t="str">
        <f>+VLOOKUP(N101,'base de clientes'!A:B,2,0)</f>
        <v>JUAN MANUEL DIAS ROMERO</v>
      </c>
      <c r="P101" s="1" t="s">
        <v>2</v>
      </c>
      <c r="Q101" s="1" t="s">
        <v>2</v>
      </c>
      <c r="R101" s="26">
        <v>37.159999999999997</v>
      </c>
      <c r="S101" s="78">
        <v>4.8308</v>
      </c>
      <c r="T101" s="1" t="s">
        <v>2</v>
      </c>
      <c r="U101" s="1" t="s">
        <v>2</v>
      </c>
      <c r="V101" s="78">
        <v>41.990799999999993</v>
      </c>
      <c r="W101" s="1" t="s">
        <v>1</v>
      </c>
      <c r="Y101" s="3">
        <f t="shared" si="7"/>
        <v>4.83</v>
      </c>
    </row>
    <row r="102" spans="1:25" x14ac:dyDescent="0.25">
      <c r="A102" s="1" t="s">
        <v>292</v>
      </c>
      <c r="B102" s="1" t="s">
        <v>307</v>
      </c>
      <c r="C102" s="5" t="str">
        <f t="shared" si="8"/>
        <v>25</v>
      </c>
      <c r="D102" s="5" t="str">
        <f t="shared" si="9"/>
        <v>06</v>
      </c>
      <c r="E102" s="4" t="s">
        <v>27</v>
      </c>
      <c r="F102" s="4" t="s">
        <v>28</v>
      </c>
      <c r="G102" s="22" t="str">
        <f t="shared" si="6"/>
        <v>25/06/2021</v>
      </c>
      <c r="H102" s="4" t="s">
        <v>1</v>
      </c>
      <c r="I102" s="4" t="s">
        <v>0</v>
      </c>
      <c r="J102" s="1" t="s">
        <v>514</v>
      </c>
      <c r="K102" s="1" t="s">
        <v>515</v>
      </c>
      <c r="L102" s="1">
        <v>375</v>
      </c>
      <c r="M102" s="1">
        <v>375</v>
      </c>
      <c r="N102" s="1" t="s">
        <v>580</v>
      </c>
      <c r="O102" s="24" t="str">
        <f>+VLOOKUP(N102,'base de clientes'!A:B,2,0)</f>
        <v>JUAN MANUEL DIAS ROMERO</v>
      </c>
      <c r="P102" s="1" t="s">
        <v>2</v>
      </c>
      <c r="Q102" s="1" t="s">
        <v>2</v>
      </c>
      <c r="R102" s="26">
        <v>120.16</v>
      </c>
      <c r="S102" s="78">
        <v>15.620800000000001</v>
      </c>
      <c r="T102" s="1" t="s">
        <v>2</v>
      </c>
      <c r="U102" s="1" t="s">
        <v>2</v>
      </c>
      <c r="V102" s="78">
        <v>135.7808</v>
      </c>
      <c r="W102" s="1" t="s">
        <v>1</v>
      </c>
      <c r="Y102" s="3">
        <f t="shared" si="7"/>
        <v>15.62</v>
      </c>
    </row>
    <row r="103" spans="1:25" x14ac:dyDescent="0.25">
      <c r="A103" s="1" t="s">
        <v>292</v>
      </c>
      <c r="B103" s="1" t="s">
        <v>307</v>
      </c>
      <c r="C103" s="5" t="str">
        <f t="shared" si="8"/>
        <v>25</v>
      </c>
      <c r="D103" s="5" t="str">
        <f t="shared" si="9"/>
        <v>06</v>
      </c>
      <c r="E103" s="4" t="s">
        <v>27</v>
      </c>
      <c r="F103" s="4" t="s">
        <v>28</v>
      </c>
      <c r="G103" s="22" t="str">
        <f t="shared" si="6"/>
        <v>25/06/2021</v>
      </c>
      <c r="H103" s="4" t="s">
        <v>1</v>
      </c>
      <c r="I103" s="4" t="s">
        <v>0</v>
      </c>
      <c r="J103" s="1" t="s">
        <v>514</v>
      </c>
      <c r="K103" s="1" t="s">
        <v>515</v>
      </c>
      <c r="L103" s="1">
        <v>376</v>
      </c>
      <c r="M103" s="1">
        <v>376</v>
      </c>
      <c r="N103" s="1" t="s">
        <v>543</v>
      </c>
      <c r="O103" s="24" t="str">
        <f>+VLOOKUP(N103,'base de clientes'!A:B,2,0)</f>
        <v>IRMA ELENA AREVALO DE NAVARRETE</v>
      </c>
      <c r="P103" s="1" t="s">
        <v>2</v>
      </c>
      <c r="Q103" s="1" t="s">
        <v>2</v>
      </c>
      <c r="R103" s="26">
        <v>1944</v>
      </c>
      <c r="S103" s="78">
        <v>252.72</v>
      </c>
      <c r="T103" s="1" t="s">
        <v>2</v>
      </c>
      <c r="U103" s="1" t="s">
        <v>2</v>
      </c>
      <c r="V103" s="78">
        <v>2196.7199999999998</v>
      </c>
      <c r="W103" s="1" t="s">
        <v>1</v>
      </c>
      <c r="Y103" s="3">
        <f t="shared" si="7"/>
        <v>252.72</v>
      </c>
    </row>
    <row r="104" spans="1:25" x14ac:dyDescent="0.25">
      <c r="A104" s="1" t="s">
        <v>292</v>
      </c>
      <c r="B104" s="1" t="s">
        <v>306</v>
      </c>
      <c r="C104" s="5" t="str">
        <f t="shared" si="8"/>
        <v>29</v>
      </c>
      <c r="D104" s="5" t="str">
        <f t="shared" si="9"/>
        <v>06</v>
      </c>
      <c r="E104" s="4" t="s">
        <v>27</v>
      </c>
      <c r="F104" s="4" t="s">
        <v>28</v>
      </c>
      <c r="G104" s="22" t="str">
        <f t="shared" si="6"/>
        <v>29/06/2021</v>
      </c>
      <c r="H104" s="4" t="s">
        <v>1</v>
      </c>
      <c r="I104" s="4" t="s">
        <v>0</v>
      </c>
      <c r="J104" s="1" t="s">
        <v>514</v>
      </c>
      <c r="K104" s="1" t="s">
        <v>515</v>
      </c>
      <c r="L104" s="1">
        <v>377</v>
      </c>
      <c r="M104" s="1">
        <v>377</v>
      </c>
      <c r="N104" s="1" t="s">
        <v>547</v>
      </c>
      <c r="O104" s="24" t="str">
        <f>+VLOOKUP(N104,'base de clientes'!A:B,2,0)</f>
        <v>HERBERT ERNESTO SACA VIDES</v>
      </c>
      <c r="P104" s="1" t="s">
        <v>2</v>
      </c>
      <c r="Q104" s="1" t="s">
        <v>2</v>
      </c>
      <c r="R104" s="26">
        <v>990</v>
      </c>
      <c r="S104" s="78">
        <v>128.70000000000002</v>
      </c>
      <c r="T104" s="1" t="s">
        <v>2</v>
      </c>
      <c r="U104" s="1" t="s">
        <v>2</v>
      </c>
      <c r="V104" s="78">
        <v>1118.7</v>
      </c>
      <c r="W104" s="1" t="s">
        <v>1</v>
      </c>
      <c r="Y104" s="3">
        <f t="shared" si="7"/>
        <v>128.69999999999999</v>
      </c>
    </row>
    <row r="105" spans="1:25" x14ac:dyDescent="0.25">
      <c r="A105" s="1" t="s">
        <v>292</v>
      </c>
      <c r="B105" s="1" t="s">
        <v>306</v>
      </c>
      <c r="C105" s="5" t="str">
        <f t="shared" si="8"/>
        <v>29</v>
      </c>
      <c r="D105" s="5" t="str">
        <f t="shared" si="9"/>
        <v>06</v>
      </c>
      <c r="E105" s="4" t="s">
        <v>27</v>
      </c>
      <c r="F105" s="4" t="s">
        <v>28</v>
      </c>
      <c r="G105" s="22" t="str">
        <f t="shared" si="6"/>
        <v>29/06/2021</v>
      </c>
      <c r="H105" s="4" t="s">
        <v>1</v>
      </c>
      <c r="I105" s="4" t="s">
        <v>0</v>
      </c>
      <c r="J105" s="1" t="s">
        <v>514</v>
      </c>
      <c r="K105" s="1" t="s">
        <v>515</v>
      </c>
      <c r="L105" s="1">
        <v>378</v>
      </c>
      <c r="M105" s="1">
        <v>378</v>
      </c>
      <c r="N105" s="1" t="s">
        <v>584</v>
      </c>
      <c r="O105" s="24" t="str">
        <f>+VLOOKUP(N105,'base de clientes'!A:B,2,0)</f>
        <v>MIGUEL ANGEL CISNEROS APARICIO</v>
      </c>
      <c r="P105" s="1" t="s">
        <v>2</v>
      </c>
      <c r="Q105" s="1" t="s">
        <v>2</v>
      </c>
      <c r="R105" s="26">
        <v>225</v>
      </c>
      <c r="S105" s="78">
        <v>29.25</v>
      </c>
      <c r="T105" s="1" t="s">
        <v>2</v>
      </c>
      <c r="U105" s="1" t="s">
        <v>2</v>
      </c>
      <c r="V105" s="78">
        <v>254.25</v>
      </c>
      <c r="W105" s="1" t="s">
        <v>1</v>
      </c>
      <c r="Y105" s="3">
        <f t="shared" si="7"/>
        <v>29.25</v>
      </c>
    </row>
    <row r="106" spans="1:25" x14ac:dyDescent="0.25">
      <c r="A106" s="1" t="s">
        <v>292</v>
      </c>
      <c r="B106" s="1" t="s">
        <v>306</v>
      </c>
      <c r="C106" s="5" t="str">
        <f t="shared" si="8"/>
        <v>29</v>
      </c>
      <c r="D106" s="5" t="str">
        <f t="shared" si="9"/>
        <v>06</v>
      </c>
      <c r="E106" s="4" t="s">
        <v>27</v>
      </c>
      <c r="F106" s="4" t="s">
        <v>28</v>
      </c>
      <c r="G106" s="22" t="str">
        <f t="shared" si="6"/>
        <v>29/06/2021</v>
      </c>
      <c r="H106" s="4" t="s">
        <v>1</v>
      </c>
      <c r="I106" s="4" t="s">
        <v>0</v>
      </c>
      <c r="J106" s="1" t="s">
        <v>514</v>
      </c>
      <c r="K106" s="1" t="s">
        <v>515</v>
      </c>
      <c r="L106" s="1">
        <v>379</v>
      </c>
      <c r="M106" s="1">
        <v>379</v>
      </c>
      <c r="N106" s="1" t="s">
        <v>59</v>
      </c>
      <c r="O106" s="24" t="str">
        <f>+VLOOKUP(N106,'base de clientes'!A:B,2,0)</f>
        <v>ANULADO</v>
      </c>
      <c r="P106" s="1" t="s">
        <v>2</v>
      </c>
      <c r="Q106" s="1" t="s">
        <v>2</v>
      </c>
      <c r="R106" s="26">
        <v>0</v>
      </c>
      <c r="S106" s="78">
        <v>0</v>
      </c>
      <c r="T106" s="1" t="s">
        <v>2</v>
      </c>
      <c r="U106" s="1" t="s">
        <v>2</v>
      </c>
      <c r="V106" s="78">
        <v>0</v>
      </c>
      <c r="W106" s="1" t="s">
        <v>1</v>
      </c>
      <c r="Y106" s="3">
        <f t="shared" si="7"/>
        <v>0</v>
      </c>
    </row>
    <row r="107" spans="1:25" x14ac:dyDescent="0.25">
      <c r="A107" s="1" t="s">
        <v>292</v>
      </c>
      <c r="B107" s="1" t="s">
        <v>306</v>
      </c>
      <c r="C107" s="5" t="str">
        <f t="shared" si="8"/>
        <v>29</v>
      </c>
      <c r="D107" s="5" t="str">
        <f t="shared" si="9"/>
        <v>06</v>
      </c>
      <c r="E107" s="4" t="s">
        <v>27</v>
      </c>
      <c r="F107" s="4" t="s">
        <v>28</v>
      </c>
      <c r="G107" s="22" t="str">
        <f t="shared" si="6"/>
        <v>29/06/2021</v>
      </c>
      <c r="H107" s="4" t="s">
        <v>1</v>
      </c>
      <c r="I107" s="4" t="s">
        <v>0</v>
      </c>
      <c r="J107" s="1" t="s">
        <v>514</v>
      </c>
      <c r="K107" s="1" t="s">
        <v>515</v>
      </c>
      <c r="L107" s="1">
        <v>380</v>
      </c>
      <c r="M107" s="1">
        <v>380</v>
      </c>
      <c r="N107" s="1" t="s">
        <v>553</v>
      </c>
      <c r="O107" s="24" t="str">
        <f>+VLOOKUP(N107,'base de clientes'!A:B,2,0)</f>
        <v>DE SANTIS S.A DE C.V.</v>
      </c>
      <c r="P107" s="1" t="s">
        <v>2</v>
      </c>
      <c r="Q107" s="1" t="s">
        <v>2</v>
      </c>
      <c r="R107" s="26">
        <v>31.2</v>
      </c>
      <c r="S107" s="78">
        <v>4.056</v>
      </c>
      <c r="T107" s="1" t="s">
        <v>2</v>
      </c>
      <c r="U107" s="1" t="s">
        <v>2</v>
      </c>
      <c r="V107" s="78">
        <v>35.256</v>
      </c>
      <c r="W107" s="1" t="s">
        <v>1</v>
      </c>
      <c r="Y107" s="3">
        <f t="shared" si="7"/>
        <v>4.0599999999999996</v>
      </c>
    </row>
    <row r="108" spans="1:25" x14ac:dyDescent="0.25">
      <c r="A108" s="1" t="s">
        <v>292</v>
      </c>
      <c r="B108" s="1" t="s">
        <v>306</v>
      </c>
      <c r="C108" s="5" t="str">
        <f t="shared" si="8"/>
        <v>29</v>
      </c>
      <c r="D108" s="5" t="str">
        <f t="shared" si="9"/>
        <v>06</v>
      </c>
      <c r="E108" s="4" t="s">
        <v>27</v>
      </c>
      <c r="F108" s="4" t="s">
        <v>28</v>
      </c>
      <c r="G108" s="22" t="str">
        <f t="shared" si="6"/>
        <v>29/06/2021</v>
      </c>
      <c r="H108" s="4" t="s">
        <v>1</v>
      </c>
      <c r="I108" s="4" t="s">
        <v>0</v>
      </c>
      <c r="J108" s="1" t="s">
        <v>514</v>
      </c>
      <c r="K108" s="1" t="s">
        <v>515</v>
      </c>
      <c r="L108" s="1">
        <v>381</v>
      </c>
      <c r="M108" s="1">
        <v>381</v>
      </c>
      <c r="N108" s="1" t="s">
        <v>553</v>
      </c>
      <c r="O108" s="24" t="str">
        <f>+VLOOKUP(N108,'base de clientes'!A:B,2,0)</f>
        <v>DE SANTIS S.A DE C.V.</v>
      </c>
      <c r="P108" s="1" t="s">
        <v>2</v>
      </c>
      <c r="Q108" s="1" t="s">
        <v>2</v>
      </c>
      <c r="R108" s="26">
        <v>25.66</v>
      </c>
      <c r="S108" s="78">
        <v>3.3358000000000003</v>
      </c>
      <c r="T108" s="1" t="s">
        <v>2</v>
      </c>
      <c r="U108" s="1" t="s">
        <v>2</v>
      </c>
      <c r="V108" s="78">
        <v>28.995799999999999</v>
      </c>
      <c r="W108" s="1" t="s">
        <v>1</v>
      </c>
      <c r="Y108" s="3">
        <f t="shared" si="7"/>
        <v>3.34</v>
      </c>
    </row>
    <row r="109" spans="1:25" x14ac:dyDescent="0.25">
      <c r="A109" s="1" t="s">
        <v>292</v>
      </c>
      <c r="B109" s="1" t="s">
        <v>306</v>
      </c>
      <c r="C109" s="5" t="str">
        <f t="shared" si="8"/>
        <v>29</v>
      </c>
      <c r="D109" s="5" t="str">
        <f t="shared" si="9"/>
        <v>06</v>
      </c>
      <c r="E109" s="4" t="s">
        <v>27</v>
      </c>
      <c r="F109" s="4" t="s">
        <v>28</v>
      </c>
      <c r="G109" s="22" t="str">
        <f>+C109&amp;F109&amp;D109&amp;F109&amp;E109</f>
        <v>29/06/2021</v>
      </c>
      <c r="H109" s="4" t="s">
        <v>1</v>
      </c>
      <c r="I109" s="4" t="s">
        <v>0</v>
      </c>
      <c r="J109" s="1" t="s">
        <v>514</v>
      </c>
      <c r="K109" s="1" t="s">
        <v>515</v>
      </c>
      <c r="L109" s="1">
        <v>382</v>
      </c>
      <c r="M109" s="1">
        <v>382</v>
      </c>
      <c r="N109" s="1" t="s">
        <v>59</v>
      </c>
      <c r="O109" s="24" t="str">
        <f>+VLOOKUP(N109,'base de clientes'!A:B,2,0)</f>
        <v>ANULADO</v>
      </c>
      <c r="P109" s="1" t="s">
        <v>2</v>
      </c>
      <c r="Q109" s="1" t="s">
        <v>2</v>
      </c>
      <c r="R109" s="26">
        <v>0</v>
      </c>
      <c r="S109" s="78">
        <f>+R109*0.13</f>
        <v>0</v>
      </c>
      <c r="T109" s="1" t="s">
        <v>2</v>
      </c>
      <c r="U109" s="1" t="s">
        <v>2</v>
      </c>
      <c r="V109" s="78">
        <f>+R109+S109</f>
        <v>0</v>
      </c>
      <c r="W109" s="1" t="s">
        <v>1</v>
      </c>
      <c r="Y109" s="3">
        <f t="shared" si="7"/>
        <v>0</v>
      </c>
    </row>
    <row r="110" spans="1:25" x14ac:dyDescent="0.25">
      <c r="A110" s="1" t="s">
        <v>356</v>
      </c>
      <c r="B110" s="1" t="s">
        <v>357</v>
      </c>
      <c r="C110" s="5" t="str">
        <f t="shared" si="8"/>
        <v>01</v>
      </c>
      <c r="D110" s="5" t="str">
        <f t="shared" ref="D110:D131" si="10">+RIGHT(B110,2)</f>
        <v>07</v>
      </c>
      <c r="E110" s="4" t="s">
        <v>27</v>
      </c>
      <c r="F110" s="4" t="s">
        <v>28</v>
      </c>
      <c r="G110" s="22" t="str">
        <f t="shared" ref="G110:G131" si="11">+C110&amp;F110&amp;D110&amp;F110&amp;E110</f>
        <v>01/07/2021</v>
      </c>
      <c r="H110" s="4" t="s">
        <v>1</v>
      </c>
      <c r="I110" s="4" t="s">
        <v>0</v>
      </c>
      <c r="J110" s="1" t="s">
        <v>514</v>
      </c>
      <c r="K110" s="1" t="s">
        <v>515</v>
      </c>
      <c r="L110" s="1">
        <v>383</v>
      </c>
      <c r="M110" s="1">
        <v>383</v>
      </c>
      <c r="N110" s="1" t="s">
        <v>59</v>
      </c>
      <c r="O110" s="24" t="str">
        <f>+VLOOKUP(N110,'base de clientes'!A:B,2,0)</f>
        <v>ANULADO</v>
      </c>
      <c r="P110" s="1" t="s">
        <v>2</v>
      </c>
      <c r="Q110" s="1" t="s">
        <v>2</v>
      </c>
      <c r="R110" s="26">
        <v>0</v>
      </c>
      <c r="S110" s="78">
        <f t="shared" ref="S110:S141" si="12">+R110*0.13</f>
        <v>0</v>
      </c>
      <c r="T110" s="1" t="s">
        <v>2</v>
      </c>
      <c r="U110" s="1" t="s">
        <v>2</v>
      </c>
      <c r="V110" s="78">
        <f t="shared" ref="V110:V141" si="13">+R110+S110</f>
        <v>0</v>
      </c>
      <c r="W110" s="1" t="s">
        <v>1</v>
      </c>
      <c r="Y110" s="3">
        <f t="shared" si="7"/>
        <v>0</v>
      </c>
    </row>
    <row r="111" spans="1:25" x14ac:dyDescent="0.25">
      <c r="A111" s="1" t="s">
        <v>356</v>
      </c>
      <c r="B111" s="1" t="s">
        <v>357</v>
      </c>
      <c r="C111" s="5" t="str">
        <f t="shared" si="8"/>
        <v>01</v>
      </c>
      <c r="D111" s="5" t="str">
        <f t="shared" si="10"/>
        <v>07</v>
      </c>
      <c r="E111" s="4" t="s">
        <v>27</v>
      </c>
      <c r="F111" s="4" t="s">
        <v>28</v>
      </c>
      <c r="G111" s="22" t="str">
        <f t="shared" si="11"/>
        <v>01/07/2021</v>
      </c>
      <c r="H111" s="4" t="s">
        <v>1</v>
      </c>
      <c r="I111" s="4" t="s">
        <v>0</v>
      </c>
      <c r="J111" s="1" t="s">
        <v>514</v>
      </c>
      <c r="K111" s="1" t="s">
        <v>515</v>
      </c>
      <c r="L111" s="1">
        <v>384</v>
      </c>
      <c r="M111" s="1">
        <v>384</v>
      </c>
      <c r="N111" s="1" t="s">
        <v>59</v>
      </c>
      <c r="O111" s="24" t="str">
        <f>+VLOOKUP(N111,'base de clientes'!A:B,2,0)</f>
        <v>ANULADO</v>
      </c>
      <c r="P111" s="1" t="s">
        <v>2</v>
      </c>
      <c r="Q111" s="1" t="s">
        <v>2</v>
      </c>
      <c r="R111" s="26">
        <v>0</v>
      </c>
      <c r="S111" s="78">
        <f t="shared" si="12"/>
        <v>0</v>
      </c>
      <c r="T111" s="1" t="s">
        <v>2</v>
      </c>
      <c r="U111" s="1" t="s">
        <v>2</v>
      </c>
      <c r="V111" s="78">
        <f t="shared" si="13"/>
        <v>0</v>
      </c>
      <c r="W111" s="1" t="s">
        <v>1</v>
      </c>
      <c r="Y111" s="3">
        <f t="shared" si="7"/>
        <v>0</v>
      </c>
    </row>
    <row r="112" spans="1:25" x14ac:dyDescent="0.25">
      <c r="A112" s="1" t="s">
        <v>356</v>
      </c>
      <c r="B112" s="1" t="s">
        <v>357</v>
      </c>
      <c r="C112" s="5" t="str">
        <f t="shared" si="8"/>
        <v>01</v>
      </c>
      <c r="D112" s="5" t="str">
        <f t="shared" si="10"/>
        <v>07</v>
      </c>
      <c r="E112" s="4" t="s">
        <v>27</v>
      </c>
      <c r="F112" s="4" t="s">
        <v>28</v>
      </c>
      <c r="G112" s="22" t="str">
        <f t="shared" si="11"/>
        <v>01/07/2021</v>
      </c>
      <c r="H112" s="4" t="s">
        <v>1</v>
      </c>
      <c r="I112" s="4" t="s">
        <v>0</v>
      </c>
      <c r="J112" s="1" t="s">
        <v>514</v>
      </c>
      <c r="K112" s="1" t="s">
        <v>515</v>
      </c>
      <c r="L112" s="1">
        <v>385</v>
      </c>
      <c r="M112" s="1">
        <v>385</v>
      </c>
      <c r="N112" s="1" t="s">
        <v>59</v>
      </c>
      <c r="O112" s="24" t="str">
        <f>+VLOOKUP(N112,'base de clientes'!A:B,2,0)</f>
        <v>ANULADO</v>
      </c>
      <c r="P112" s="1" t="s">
        <v>2</v>
      </c>
      <c r="Q112" s="1" t="s">
        <v>2</v>
      </c>
      <c r="R112" s="26">
        <v>0</v>
      </c>
      <c r="S112" s="78">
        <f t="shared" si="12"/>
        <v>0</v>
      </c>
      <c r="T112" s="1" t="s">
        <v>2</v>
      </c>
      <c r="U112" s="1" t="s">
        <v>2</v>
      </c>
      <c r="V112" s="78">
        <f t="shared" si="13"/>
        <v>0</v>
      </c>
      <c r="W112" s="1" t="s">
        <v>1</v>
      </c>
      <c r="Y112" s="3">
        <f t="shared" si="7"/>
        <v>0</v>
      </c>
    </row>
    <row r="113" spans="1:25" x14ac:dyDescent="0.25">
      <c r="A113" s="1" t="s">
        <v>356</v>
      </c>
      <c r="B113" s="1" t="s">
        <v>357</v>
      </c>
      <c r="C113" s="5" t="str">
        <f t="shared" si="8"/>
        <v>01</v>
      </c>
      <c r="D113" s="5" t="str">
        <f t="shared" si="10"/>
        <v>07</v>
      </c>
      <c r="E113" s="4" t="s">
        <v>27</v>
      </c>
      <c r="F113" s="4" t="s">
        <v>28</v>
      </c>
      <c r="G113" s="22" t="str">
        <f t="shared" si="11"/>
        <v>01/07/2021</v>
      </c>
      <c r="H113" s="4" t="s">
        <v>1</v>
      </c>
      <c r="I113" s="4" t="s">
        <v>0</v>
      </c>
      <c r="J113" s="1" t="s">
        <v>514</v>
      </c>
      <c r="K113" s="1" t="s">
        <v>515</v>
      </c>
      <c r="L113" s="1">
        <v>386</v>
      </c>
      <c r="M113" s="1">
        <v>386</v>
      </c>
      <c r="N113" s="1" t="s">
        <v>547</v>
      </c>
      <c r="O113" s="24" t="str">
        <f>+VLOOKUP(N113,'base de clientes'!A:B,2,0)</f>
        <v>HERBERT ERNESTO SACA VIDES</v>
      </c>
      <c r="P113" s="1" t="s">
        <v>2</v>
      </c>
      <c r="Q113" s="1" t="s">
        <v>2</v>
      </c>
      <c r="R113" s="26">
        <v>852.5</v>
      </c>
      <c r="S113" s="78">
        <f t="shared" si="12"/>
        <v>110.825</v>
      </c>
      <c r="T113" s="1" t="s">
        <v>2</v>
      </c>
      <c r="U113" s="1" t="s">
        <v>2</v>
      </c>
      <c r="V113" s="78">
        <f t="shared" si="13"/>
        <v>963.32500000000005</v>
      </c>
      <c r="W113" s="1" t="s">
        <v>1</v>
      </c>
      <c r="Y113" s="3">
        <f t="shared" si="7"/>
        <v>110.83</v>
      </c>
    </row>
    <row r="114" spans="1:25" x14ac:dyDescent="0.25">
      <c r="A114" s="1" t="s">
        <v>356</v>
      </c>
      <c r="B114" s="1" t="s">
        <v>357</v>
      </c>
      <c r="C114" s="5" t="str">
        <f t="shared" si="8"/>
        <v>01</v>
      </c>
      <c r="D114" s="5" t="str">
        <f t="shared" si="10"/>
        <v>07</v>
      </c>
      <c r="E114" s="4" t="s">
        <v>27</v>
      </c>
      <c r="F114" s="4" t="s">
        <v>28</v>
      </c>
      <c r="G114" s="22" t="str">
        <f t="shared" si="11"/>
        <v>01/07/2021</v>
      </c>
      <c r="H114" s="4" t="s">
        <v>1</v>
      </c>
      <c r="I114" s="4" t="s">
        <v>0</v>
      </c>
      <c r="J114" s="1" t="s">
        <v>514</v>
      </c>
      <c r="K114" s="1" t="s">
        <v>515</v>
      </c>
      <c r="L114" s="1">
        <v>387</v>
      </c>
      <c r="M114" s="1">
        <v>387</v>
      </c>
      <c r="N114" s="1" t="s">
        <v>537</v>
      </c>
      <c r="O114" s="24" t="str">
        <f>+VLOOKUP(N114,'base de clientes'!A:B,2,0)</f>
        <v>CARLOS ARMANDO MORENO ALVARENGA</v>
      </c>
      <c r="P114" s="1" t="s">
        <v>2</v>
      </c>
      <c r="Q114" s="1" t="s">
        <v>2</v>
      </c>
      <c r="R114" s="26">
        <v>195</v>
      </c>
      <c r="S114" s="78">
        <f t="shared" si="12"/>
        <v>25.35</v>
      </c>
      <c r="T114" s="1" t="s">
        <v>2</v>
      </c>
      <c r="U114" s="1" t="s">
        <v>2</v>
      </c>
      <c r="V114" s="78">
        <f t="shared" si="13"/>
        <v>220.35</v>
      </c>
      <c r="W114" s="1" t="s">
        <v>1</v>
      </c>
      <c r="Y114" s="3">
        <f t="shared" si="7"/>
        <v>25.35</v>
      </c>
    </row>
    <row r="115" spans="1:25" x14ac:dyDescent="0.25">
      <c r="A115" s="1" t="s">
        <v>356</v>
      </c>
      <c r="B115" s="1" t="s">
        <v>372</v>
      </c>
      <c r="C115" s="5" t="str">
        <f t="shared" si="8"/>
        <v>03</v>
      </c>
      <c r="D115" s="5" t="str">
        <f t="shared" si="10"/>
        <v>07</v>
      </c>
      <c r="E115" s="4" t="s">
        <v>27</v>
      </c>
      <c r="F115" s="4" t="s">
        <v>28</v>
      </c>
      <c r="G115" s="22" t="str">
        <f t="shared" si="11"/>
        <v>03/07/2021</v>
      </c>
      <c r="H115" s="4" t="s">
        <v>1</v>
      </c>
      <c r="I115" s="4" t="s">
        <v>0</v>
      </c>
      <c r="J115" s="1" t="s">
        <v>514</v>
      </c>
      <c r="K115" s="1" t="s">
        <v>515</v>
      </c>
      <c r="L115" s="1">
        <v>388</v>
      </c>
      <c r="M115" s="1">
        <v>388</v>
      </c>
      <c r="N115" s="1" t="s">
        <v>559</v>
      </c>
      <c r="O115" s="24" t="str">
        <f>+VLOOKUP(N115,'base de clientes'!A:B,2,0)</f>
        <v>AGRIMAC S.A DE C.V.</v>
      </c>
      <c r="P115" s="1" t="s">
        <v>2</v>
      </c>
      <c r="Q115" s="1" t="s">
        <v>2</v>
      </c>
      <c r="R115" s="26">
        <v>1368.75</v>
      </c>
      <c r="S115" s="78">
        <f t="shared" si="12"/>
        <v>177.9375</v>
      </c>
      <c r="T115" s="1" t="s">
        <v>2</v>
      </c>
      <c r="U115" s="1" t="s">
        <v>2</v>
      </c>
      <c r="V115" s="78">
        <f t="shared" si="13"/>
        <v>1546.6875</v>
      </c>
      <c r="W115" s="1" t="s">
        <v>1</v>
      </c>
      <c r="Y115" s="3">
        <f t="shared" si="7"/>
        <v>177.94</v>
      </c>
    </row>
    <row r="116" spans="1:25" x14ac:dyDescent="0.25">
      <c r="A116" s="1" t="s">
        <v>356</v>
      </c>
      <c r="B116" s="1" t="s">
        <v>372</v>
      </c>
      <c r="C116" s="5" t="str">
        <f t="shared" si="8"/>
        <v>03</v>
      </c>
      <c r="D116" s="5" t="str">
        <f t="shared" si="10"/>
        <v>07</v>
      </c>
      <c r="E116" s="4" t="s">
        <v>27</v>
      </c>
      <c r="F116" s="4" t="s">
        <v>28</v>
      </c>
      <c r="G116" s="22" t="str">
        <f t="shared" si="11"/>
        <v>03/07/2021</v>
      </c>
      <c r="H116" s="4" t="s">
        <v>1</v>
      </c>
      <c r="I116" s="4" t="s">
        <v>0</v>
      </c>
      <c r="J116" s="1" t="s">
        <v>514</v>
      </c>
      <c r="K116" s="1" t="s">
        <v>515</v>
      </c>
      <c r="L116" s="1">
        <v>389</v>
      </c>
      <c r="M116" s="1">
        <v>389</v>
      </c>
      <c r="N116" s="1" t="s">
        <v>580</v>
      </c>
      <c r="O116" s="24" t="str">
        <f>+VLOOKUP(N116,'base de clientes'!A:B,2,0)</f>
        <v>JUAN MANUEL DIAS ROMERO</v>
      </c>
      <c r="P116" s="1" t="s">
        <v>2</v>
      </c>
      <c r="Q116" s="1" t="s">
        <v>2</v>
      </c>
      <c r="R116" s="26">
        <v>547.5</v>
      </c>
      <c r="S116" s="78">
        <f t="shared" si="12"/>
        <v>71.174999999999997</v>
      </c>
      <c r="T116" s="1" t="s">
        <v>2</v>
      </c>
      <c r="U116" s="1" t="s">
        <v>2</v>
      </c>
      <c r="V116" s="78">
        <f t="shared" si="13"/>
        <v>618.67499999999995</v>
      </c>
      <c r="W116" s="1" t="s">
        <v>1</v>
      </c>
      <c r="Y116" s="3">
        <f t="shared" si="7"/>
        <v>71.180000000000007</v>
      </c>
    </row>
    <row r="117" spans="1:25" x14ac:dyDescent="0.25">
      <c r="A117" s="1" t="s">
        <v>356</v>
      </c>
      <c r="B117" s="1" t="s">
        <v>372</v>
      </c>
      <c r="C117" s="5" t="str">
        <f t="shared" si="8"/>
        <v>03</v>
      </c>
      <c r="D117" s="5" t="str">
        <f t="shared" si="10"/>
        <v>07</v>
      </c>
      <c r="E117" s="4" t="s">
        <v>27</v>
      </c>
      <c r="F117" s="4" t="s">
        <v>28</v>
      </c>
      <c r="G117" s="22" t="str">
        <f t="shared" si="11"/>
        <v>03/07/2021</v>
      </c>
      <c r="H117" s="4" t="s">
        <v>1</v>
      </c>
      <c r="I117" s="4" t="s">
        <v>0</v>
      </c>
      <c r="J117" s="1" t="s">
        <v>514</v>
      </c>
      <c r="K117" s="1" t="s">
        <v>515</v>
      </c>
      <c r="L117" s="1">
        <v>390</v>
      </c>
      <c r="M117" s="1">
        <v>390</v>
      </c>
      <c r="N117" s="1" t="s">
        <v>59</v>
      </c>
      <c r="O117" s="24" t="str">
        <f>+VLOOKUP(N117,'base de clientes'!A:B,2,0)</f>
        <v>ANULADO</v>
      </c>
      <c r="P117" s="1" t="s">
        <v>2</v>
      </c>
      <c r="Q117" s="1" t="s">
        <v>2</v>
      </c>
      <c r="R117" s="26">
        <v>0</v>
      </c>
      <c r="S117" s="78">
        <f t="shared" si="12"/>
        <v>0</v>
      </c>
      <c r="T117" s="1" t="s">
        <v>2</v>
      </c>
      <c r="U117" s="1" t="s">
        <v>2</v>
      </c>
      <c r="V117" s="78">
        <f t="shared" si="13"/>
        <v>0</v>
      </c>
      <c r="W117" s="1" t="s">
        <v>1</v>
      </c>
      <c r="Y117" s="3">
        <f t="shared" si="7"/>
        <v>0</v>
      </c>
    </row>
    <row r="118" spans="1:25" x14ac:dyDescent="0.25">
      <c r="A118" s="1" t="s">
        <v>356</v>
      </c>
      <c r="B118" s="1" t="s">
        <v>359</v>
      </c>
      <c r="C118" s="5" t="str">
        <f t="shared" si="8"/>
        <v>05</v>
      </c>
      <c r="D118" s="5" t="str">
        <f t="shared" si="10"/>
        <v>07</v>
      </c>
      <c r="E118" s="4" t="s">
        <v>27</v>
      </c>
      <c r="F118" s="4" t="s">
        <v>28</v>
      </c>
      <c r="G118" s="22" t="str">
        <f t="shared" si="11"/>
        <v>05/07/2021</v>
      </c>
      <c r="H118" s="4" t="s">
        <v>1</v>
      </c>
      <c r="I118" s="4" t="s">
        <v>0</v>
      </c>
      <c r="J118" s="1" t="s">
        <v>514</v>
      </c>
      <c r="K118" s="1" t="s">
        <v>515</v>
      </c>
      <c r="L118" s="1">
        <v>391</v>
      </c>
      <c r="M118" s="1">
        <v>391</v>
      </c>
      <c r="N118" s="1" t="s">
        <v>589</v>
      </c>
      <c r="O118" s="24" t="str">
        <f>+VLOOKUP(N118,'base de clientes'!A:B,2,0)</f>
        <v>CARLOS ALFONSO MENDEZ GARCIA</v>
      </c>
      <c r="P118" s="1" t="s">
        <v>2</v>
      </c>
      <c r="Q118" s="1" t="s">
        <v>2</v>
      </c>
      <c r="R118" s="26">
        <v>165</v>
      </c>
      <c r="S118" s="78">
        <f t="shared" si="12"/>
        <v>21.45</v>
      </c>
      <c r="T118" s="1" t="s">
        <v>2</v>
      </c>
      <c r="U118" s="1" t="s">
        <v>2</v>
      </c>
      <c r="V118" s="78">
        <f t="shared" si="13"/>
        <v>186.45</v>
      </c>
      <c r="W118" s="1" t="s">
        <v>1</v>
      </c>
      <c r="Y118" s="3">
        <f t="shared" si="7"/>
        <v>21.45</v>
      </c>
    </row>
    <row r="119" spans="1:25" x14ac:dyDescent="0.25">
      <c r="A119" s="1" t="s">
        <v>356</v>
      </c>
      <c r="B119" s="1" t="s">
        <v>359</v>
      </c>
      <c r="C119" s="5" t="str">
        <f t="shared" si="8"/>
        <v>05</v>
      </c>
      <c r="D119" s="5" t="str">
        <f t="shared" si="10"/>
        <v>07</v>
      </c>
      <c r="E119" s="4" t="s">
        <v>27</v>
      </c>
      <c r="F119" s="4" t="s">
        <v>28</v>
      </c>
      <c r="G119" s="22" t="str">
        <f t="shared" si="11"/>
        <v>05/07/2021</v>
      </c>
      <c r="H119" s="4" t="s">
        <v>1</v>
      </c>
      <c r="I119" s="4" t="s">
        <v>0</v>
      </c>
      <c r="J119" s="1" t="s">
        <v>514</v>
      </c>
      <c r="K119" s="1" t="s">
        <v>515</v>
      </c>
      <c r="L119" s="1">
        <v>392</v>
      </c>
      <c r="M119" s="1">
        <v>392</v>
      </c>
      <c r="N119" s="1" t="s">
        <v>59</v>
      </c>
      <c r="O119" s="24" t="str">
        <f>+VLOOKUP(N119,'base de clientes'!A:B,2,0)</f>
        <v>ANULADO</v>
      </c>
      <c r="P119" s="1" t="s">
        <v>2</v>
      </c>
      <c r="Q119" s="1" t="s">
        <v>2</v>
      </c>
      <c r="R119" s="26">
        <v>0</v>
      </c>
      <c r="S119" s="78">
        <f t="shared" si="12"/>
        <v>0</v>
      </c>
      <c r="T119" s="1" t="s">
        <v>2</v>
      </c>
      <c r="U119" s="1" t="s">
        <v>2</v>
      </c>
      <c r="V119" s="78">
        <f t="shared" si="13"/>
        <v>0</v>
      </c>
      <c r="W119" s="1" t="s">
        <v>1</v>
      </c>
      <c r="Y119" s="3">
        <f t="shared" si="7"/>
        <v>0</v>
      </c>
    </row>
    <row r="120" spans="1:25" x14ac:dyDescent="0.25">
      <c r="A120" s="1" t="s">
        <v>356</v>
      </c>
      <c r="B120" s="1" t="s">
        <v>360</v>
      </c>
      <c r="C120" s="5" t="str">
        <f t="shared" si="8"/>
        <v>06</v>
      </c>
      <c r="D120" s="5" t="str">
        <f t="shared" si="10"/>
        <v>07</v>
      </c>
      <c r="E120" s="4" t="s">
        <v>27</v>
      </c>
      <c r="F120" s="4" t="s">
        <v>28</v>
      </c>
      <c r="G120" s="22" t="str">
        <f t="shared" si="11"/>
        <v>06/07/2021</v>
      </c>
      <c r="H120" s="4" t="s">
        <v>1</v>
      </c>
      <c r="I120" s="4" t="s">
        <v>0</v>
      </c>
      <c r="J120" s="1" t="s">
        <v>514</v>
      </c>
      <c r="K120" s="1" t="s">
        <v>515</v>
      </c>
      <c r="L120" s="1">
        <v>393</v>
      </c>
      <c r="M120" s="1">
        <v>393</v>
      </c>
      <c r="N120" s="1" t="s">
        <v>591</v>
      </c>
      <c r="O120" s="24" t="str">
        <f>+VLOOKUP(N120,'base de clientes'!A:B,2,0)</f>
        <v>INGENIO CENTRAL AZUCARERO</v>
      </c>
      <c r="P120" s="1" t="s">
        <v>2</v>
      </c>
      <c r="Q120" s="1" t="s">
        <v>2</v>
      </c>
      <c r="R120" s="26">
        <v>4321.5</v>
      </c>
      <c r="S120" s="78">
        <f t="shared" si="12"/>
        <v>561.79500000000007</v>
      </c>
      <c r="T120" s="1" t="s">
        <v>2</v>
      </c>
      <c r="U120" s="1" t="s">
        <v>2</v>
      </c>
      <c r="V120" s="78">
        <f t="shared" si="13"/>
        <v>4883.2950000000001</v>
      </c>
      <c r="W120" s="1" t="s">
        <v>1</v>
      </c>
      <c r="Y120" s="3">
        <f t="shared" si="7"/>
        <v>561.79999999999995</v>
      </c>
    </row>
    <row r="121" spans="1:25" x14ac:dyDescent="0.25">
      <c r="A121" s="1" t="s">
        <v>356</v>
      </c>
      <c r="B121" s="1" t="s">
        <v>360</v>
      </c>
      <c r="C121" s="5" t="str">
        <f t="shared" si="8"/>
        <v>06</v>
      </c>
      <c r="D121" s="5" t="str">
        <f t="shared" si="10"/>
        <v>07</v>
      </c>
      <c r="E121" s="4" t="s">
        <v>27</v>
      </c>
      <c r="F121" s="4" t="s">
        <v>28</v>
      </c>
      <c r="G121" s="22" t="str">
        <f t="shared" si="11"/>
        <v>06/07/2021</v>
      </c>
      <c r="H121" s="4" t="s">
        <v>1</v>
      </c>
      <c r="I121" s="4" t="s">
        <v>0</v>
      </c>
      <c r="J121" s="1" t="s">
        <v>514</v>
      </c>
      <c r="K121" s="1" t="s">
        <v>515</v>
      </c>
      <c r="L121" s="1">
        <v>394</v>
      </c>
      <c r="M121" s="1">
        <v>394</v>
      </c>
      <c r="N121" s="1" t="s">
        <v>89</v>
      </c>
      <c r="O121" s="24" t="str">
        <f>+VLOOKUP(N121,'base de clientes'!A:B,2,0)</f>
        <v>O &amp; M MANTENIMIENTO Y SERVICIOS S.A DE C.V</v>
      </c>
      <c r="P121" s="1" t="s">
        <v>2</v>
      </c>
      <c r="Q121" s="1" t="s">
        <v>2</v>
      </c>
      <c r="R121" s="26">
        <v>506.16</v>
      </c>
      <c r="S121" s="78">
        <f t="shared" si="12"/>
        <v>65.80080000000001</v>
      </c>
      <c r="T121" s="1" t="s">
        <v>2</v>
      </c>
      <c r="U121" s="1" t="s">
        <v>2</v>
      </c>
      <c r="V121" s="78">
        <f t="shared" si="13"/>
        <v>571.96080000000006</v>
      </c>
      <c r="W121" s="1" t="s">
        <v>1</v>
      </c>
      <c r="Y121" s="3">
        <f t="shared" si="7"/>
        <v>65.8</v>
      </c>
    </row>
    <row r="122" spans="1:25" x14ac:dyDescent="0.25">
      <c r="A122" s="1" t="s">
        <v>356</v>
      </c>
      <c r="B122" s="1" t="s">
        <v>360</v>
      </c>
      <c r="C122" s="5" t="str">
        <f t="shared" si="8"/>
        <v>06</v>
      </c>
      <c r="D122" s="5" t="str">
        <f t="shared" si="10"/>
        <v>07</v>
      </c>
      <c r="E122" s="4" t="s">
        <v>27</v>
      </c>
      <c r="F122" s="4" t="s">
        <v>28</v>
      </c>
      <c r="G122" s="22" t="str">
        <f t="shared" si="11"/>
        <v>06/07/2021</v>
      </c>
      <c r="H122" s="4" t="s">
        <v>1</v>
      </c>
      <c r="I122" s="4" t="s">
        <v>0</v>
      </c>
      <c r="J122" s="1" t="s">
        <v>514</v>
      </c>
      <c r="K122" s="1" t="s">
        <v>515</v>
      </c>
      <c r="L122" s="1">
        <v>395</v>
      </c>
      <c r="M122" s="1">
        <v>395</v>
      </c>
      <c r="N122" s="1" t="s">
        <v>89</v>
      </c>
      <c r="O122" s="24" t="str">
        <f>+VLOOKUP(N122,'base de clientes'!A:B,2,0)</f>
        <v>O &amp; M MANTENIMIENTO Y SERVICIOS S.A DE C.V</v>
      </c>
      <c r="P122" s="1" t="s">
        <v>2</v>
      </c>
      <c r="Q122" s="1" t="s">
        <v>2</v>
      </c>
      <c r="R122" s="26">
        <v>298.45999999999998</v>
      </c>
      <c r="S122" s="78">
        <f t="shared" si="12"/>
        <v>38.799799999999998</v>
      </c>
      <c r="T122" s="1" t="s">
        <v>2</v>
      </c>
      <c r="U122" s="1" t="s">
        <v>2</v>
      </c>
      <c r="V122" s="78">
        <f t="shared" si="13"/>
        <v>337.25979999999998</v>
      </c>
      <c r="W122" s="1" t="s">
        <v>1</v>
      </c>
      <c r="Y122" s="3">
        <f t="shared" si="7"/>
        <v>38.799999999999997</v>
      </c>
    </row>
    <row r="123" spans="1:25" x14ac:dyDescent="0.25">
      <c r="A123" s="1" t="s">
        <v>356</v>
      </c>
      <c r="B123" s="1" t="s">
        <v>360</v>
      </c>
      <c r="C123" s="5" t="str">
        <f t="shared" si="8"/>
        <v>06</v>
      </c>
      <c r="D123" s="5" t="str">
        <f t="shared" si="10"/>
        <v>07</v>
      </c>
      <c r="E123" s="4" t="s">
        <v>27</v>
      </c>
      <c r="F123" s="4" t="s">
        <v>28</v>
      </c>
      <c r="G123" s="22" t="str">
        <f t="shared" si="11"/>
        <v>06/07/2021</v>
      </c>
      <c r="H123" s="4" t="s">
        <v>1</v>
      </c>
      <c r="I123" s="4" t="s">
        <v>0</v>
      </c>
      <c r="J123" s="1" t="s">
        <v>514</v>
      </c>
      <c r="K123" s="1" t="s">
        <v>515</v>
      </c>
      <c r="L123" s="1">
        <v>396</v>
      </c>
      <c r="M123" s="1">
        <v>396</v>
      </c>
      <c r="N123" s="1" t="s">
        <v>89</v>
      </c>
      <c r="O123" s="24" t="str">
        <f>+VLOOKUP(N123,'base de clientes'!A:B,2,0)</f>
        <v>O &amp; M MANTENIMIENTO Y SERVICIOS S.A DE C.V</v>
      </c>
      <c r="P123" s="1" t="s">
        <v>2</v>
      </c>
      <c r="Q123" s="1" t="s">
        <v>2</v>
      </c>
      <c r="R123" s="26">
        <v>169.92</v>
      </c>
      <c r="S123" s="78">
        <f t="shared" si="12"/>
        <v>22.089600000000001</v>
      </c>
      <c r="T123" s="1" t="s">
        <v>2</v>
      </c>
      <c r="U123" s="1" t="s">
        <v>2</v>
      </c>
      <c r="V123" s="78">
        <f t="shared" si="13"/>
        <v>192.00959999999998</v>
      </c>
      <c r="W123" s="1" t="s">
        <v>1</v>
      </c>
      <c r="Y123" s="3">
        <f t="shared" si="7"/>
        <v>22.09</v>
      </c>
    </row>
    <row r="124" spans="1:25" x14ac:dyDescent="0.25">
      <c r="A124" s="1" t="s">
        <v>356</v>
      </c>
      <c r="B124" s="1" t="s">
        <v>375</v>
      </c>
      <c r="C124" s="5" t="str">
        <f t="shared" si="8"/>
        <v>07</v>
      </c>
      <c r="D124" s="5" t="str">
        <f t="shared" si="10"/>
        <v>07</v>
      </c>
      <c r="E124" s="4" t="s">
        <v>27</v>
      </c>
      <c r="F124" s="4" t="s">
        <v>28</v>
      </c>
      <c r="G124" s="22" t="str">
        <f t="shared" si="11"/>
        <v>07/07/2021</v>
      </c>
      <c r="H124" s="4" t="s">
        <v>1</v>
      </c>
      <c r="I124" s="4" t="s">
        <v>0</v>
      </c>
      <c r="J124" s="1" t="s">
        <v>514</v>
      </c>
      <c r="K124" s="1" t="s">
        <v>515</v>
      </c>
      <c r="L124" s="1">
        <v>397</v>
      </c>
      <c r="M124" s="1">
        <v>397</v>
      </c>
      <c r="N124" s="1" t="s">
        <v>553</v>
      </c>
      <c r="O124" s="24" t="str">
        <f>+VLOOKUP(N124,'base de clientes'!A:B,2,0)</f>
        <v>DE SANTIS S.A DE C.V.</v>
      </c>
      <c r="P124" s="1" t="s">
        <v>2</v>
      </c>
      <c r="Q124" s="1" t="s">
        <v>2</v>
      </c>
      <c r="R124" s="26">
        <v>13.72</v>
      </c>
      <c r="S124" s="78">
        <f t="shared" si="12"/>
        <v>1.7836000000000001</v>
      </c>
      <c r="T124" s="1" t="s">
        <v>2</v>
      </c>
      <c r="U124" s="1" t="s">
        <v>2</v>
      </c>
      <c r="V124" s="78">
        <f t="shared" si="13"/>
        <v>15.5036</v>
      </c>
      <c r="W124" s="1" t="s">
        <v>1</v>
      </c>
      <c r="Y124" s="3">
        <f t="shared" si="7"/>
        <v>1.78</v>
      </c>
    </row>
    <row r="125" spans="1:25" x14ac:dyDescent="0.25">
      <c r="A125" s="1" t="s">
        <v>356</v>
      </c>
      <c r="B125" s="1" t="s">
        <v>375</v>
      </c>
      <c r="C125" s="5" t="str">
        <f t="shared" si="8"/>
        <v>07</v>
      </c>
      <c r="D125" s="5" t="str">
        <f t="shared" si="10"/>
        <v>07</v>
      </c>
      <c r="E125" s="4" t="s">
        <v>27</v>
      </c>
      <c r="F125" s="4" t="s">
        <v>28</v>
      </c>
      <c r="G125" s="22" t="str">
        <f t="shared" si="11"/>
        <v>07/07/2021</v>
      </c>
      <c r="H125" s="4" t="s">
        <v>1</v>
      </c>
      <c r="I125" s="4" t="s">
        <v>0</v>
      </c>
      <c r="J125" s="1" t="s">
        <v>514</v>
      </c>
      <c r="K125" s="1" t="s">
        <v>515</v>
      </c>
      <c r="L125" s="1">
        <v>398</v>
      </c>
      <c r="M125" s="1">
        <v>398</v>
      </c>
      <c r="N125" s="1" t="s">
        <v>559</v>
      </c>
      <c r="O125" s="24" t="str">
        <f>+VLOOKUP(N125,'base de clientes'!A:B,2,0)</f>
        <v>AGRIMAC S.A DE C.V.</v>
      </c>
      <c r="P125" s="1" t="s">
        <v>2</v>
      </c>
      <c r="Q125" s="1" t="s">
        <v>2</v>
      </c>
      <c r="R125" s="26">
        <v>912.5</v>
      </c>
      <c r="S125" s="78">
        <f t="shared" si="12"/>
        <v>118.625</v>
      </c>
      <c r="T125" s="1" t="s">
        <v>2</v>
      </c>
      <c r="U125" s="1" t="s">
        <v>2</v>
      </c>
      <c r="V125" s="78">
        <f t="shared" si="13"/>
        <v>1031.125</v>
      </c>
      <c r="W125" s="1" t="s">
        <v>1</v>
      </c>
    </row>
    <row r="126" spans="1:25" x14ac:dyDescent="0.25">
      <c r="A126" s="1" t="s">
        <v>356</v>
      </c>
      <c r="B126" s="1" t="s">
        <v>361</v>
      </c>
      <c r="C126" s="5" t="str">
        <f t="shared" si="8"/>
        <v>08</v>
      </c>
      <c r="D126" s="5" t="str">
        <f t="shared" si="10"/>
        <v>07</v>
      </c>
      <c r="E126" s="4" t="s">
        <v>27</v>
      </c>
      <c r="F126" s="4" t="s">
        <v>28</v>
      </c>
      <c r="G126" s="22" t="str">
        <f t="shared" si="11"/>
        <v>08/07/2021</v>
      </c>
      <c r="H126" s="4" t="s">
        <v>1</v>
      </c>
      <c r="I126" s="4" t="s">
        <v>0</v>
      </c>
      <c r="J126" s="1" t="s">
        <v>514</v>
      </c>
      <c r="K126" s="1" t="s">
        <v>515</v>
      </c>
      <c r="L126" s="1">
        <v>399</v>
      </c>
      <c r="M126" s="1">
        <v>399</v>
      </c>
      <c r="N126" s="1" t="s">
        <v>81</v>
      </c>
      <c r="O126" s="24" t="str">
        <f>+VLOOKUP(N126,'base de clientes'!A:B,2,0)</f>
        <v>ORGANIKA S.A DE C.V</v>
      </c>
      <c r="P126" s="1" t="s">
        <v>2</v>
      </c>
      <c r="Q126" s="1" t="s">
        <v>2</v>
      </c>
      <c r="R126" s="26">
        <v>48.32</v>
      </c>
      <c r="S126" s="78">
        <f t="shared" si="12"/>
        <v>6.2816000000000001</v>
      </c>
      <c r="T126" s="1" t="s">
        <v>2</v>
      </c>
      <c r="U126" s="1" t="s">
        <v>2</v>
      </c>
      <c r="V126" s="78">
        <f t="shared" si="13"/>
        <v>54.601599999999998</v>
      </c>
      <c r="W126" s="1" t="s">
        <v>1</v>
      </c>
    </row>
    <row r="127" spans="1:25" x14ac:dyDescent="0.25">
      <c r="A127" s="1" t="s">
        <v>356</v>
      </c>
      <c r="B127" s="1" t="s">
        <v>53</v>
      </c>
      <c r="C127" s="5" t="str">
        <f t="shared" si="8"/>
        <v>10</v>
      </c>
      <c r="D127" s="5" t="str">
        <f t="shared" si="10"/>
        <v>07</v>
      </c>
      <c r="E127" s="4" t="s">
        <v>27</v>
      </c>
      <c r="F127" s="4" t="s">
        <v>28</v>
      </c>
      <c r="G127" s="22" t="str">
        <f t="shared" si="11"/>
        <v>10/07/2021</v>
      </c>
      <c r="H127" s="4" t="s">
        <v>1</v>
      </c>
      <c r="I127" s="4" t="s">
        <v>0</v>
      </c>
      <c r="J127" s="1" t="s">
        <v>514</v>
      </c>
      <c r="K127" s="1" t="s">
        <v>515</v>
      </c>
      <c r="L127" s="1">
        <v>400</v>
      </c>
      <c r="M127" s="1">
        <v>400</v>
      </c>
      <c r="N127" s="1" t="s">
        <v>576</v>
      </c>
      <c r="O127" s="24" t="str">
        <f>+VLOOKUP(N127,'base de clientes'!A:B,2,0)</f>
        <v>DESARROLLADORA AMERICANA DE SERVICIOS</v>
      </c>
      <c r="P127" s="1" t="s">
        <v>2</v>
      </c>
      <c r="Q127" s="1" t="s">
        <v>2</v>
      </c>
      <c r="R127" s="26">
        <v>712.32</v>
      </c>
      <c r="S127" s="78">
        <f t="shared" si="12"/>
        <v>92.601600000000005</v>
      </c>
      <c r="T127" s="1" t="s">
        <v>2</v>
      </c>
      <c r="U127" s="1" t="s">
        <v>2</v>
      </c>
      <c r="V127" s="78">
        <f t="shared" si="13"/>
        <v>804.92160000000001</v>
      </c>
      <c r="W127" s="1" t="s">
        <v>1</v>
      </c>
    </row>
    <row r="128" spans="1:25" x14ac:dyDescent="0.25">
      <c r="A128" s="1" t="s">
        <v>356</v>
      </c>
      <c r="B128" s="1" t="s">
        <v>53</v>
      </c>
      <c r="C128" s="5" t="str">
        <f t="shared" si="8"/>
        <v>10</v>
      </c>
      <c r="D128" s="5" t="str">
        <f t="shared" si="10"/>
        <v>07</v>
      </c>
      <c r="E128" s="4" t="s">
        <v>27</v>
      </c>
      <c r="F128" s="4" t="s">
        <v>28</v>
      </c>
      <c r="G128" s="22" t="str">
        <f t="shared" si="11"/>
        <v>10/07/2021</v>
      </c>
      <c r="H128" s="4" t="s">
        <v>1</v>
      </c>
      <c r="I128" s="4" t="s">
        <v>0</v>
      </c>
      <c r="J128" s="1" t="s">
        <v>514</v>
      </c>
      <c r="K128" s="1" t="s">
        <v>515</v>
      </c>
      <c r="L128" s="1">
        <v>401</v>
      </c>
      <c r="M128" s="1">
        <v>401</v>
      </c>
      <c r="N128" s="1" t="s">
        <v>59</v>
      </c>
      <c r="O128" s="24" t="str">
        <f>+VLOOKUP(N128,'base de clientes'!A:B,2,0)</f>
        <v>ANULADO</v>
      </c>
      <c r="P128" s="1" t="s">
        <v>2</v>
      </c>
      <c r="Q128" s="1" t="s">
        <v>2</v>
      </c>
      <c r="R128" s="26">
        <v>0</v>
      </c>
      <c r="S128" s="78">
        <f t="shared" si="12"/>
        <v>0</v>
      </c>
      <c r="T128" s="1" t="s">
        <v>2</v>
      </c>
      <c r="U128" s="1" t="s">
        <v>2</v>
      </c>
      <c r="V128" s="78">
        <f t="shared" si="13"/>
        <v>0</v>
      </c>
      <c r="W128" s="1" t="s">
        <v>1</v>
      </c>
    </row>
    <row r="129" spans="1:23" x14ac:dyDescent="0.25">
      <c r="A129" s="1" t="s">
        <v>356</v>
      </c>
      <c r="B129" s="1" t="s">
        <v>53</v>
      </c>
      <c r="C129" s="5" t="str">
        <f t="shared" si="8"/>
        <v>10</v>
      </c>
      <c r="D129" s="5" t="str">
        <f t="shared" si="10"/>
        <v>07</v>
      </c>
      <c r="E129" s="4" t="s">
        <v>27</v>
      </c>
      <c r="F129" s="4" t="s">
        <v>28</v>
      </c>
      <c r="G129" s="22" t="str">
        <f t="shared" si="11"/>
        <v>10/07/2021</v>
      </c>
      <c r="H129" s="4" t="s">
        <v>1</v>
      </c>
      <c r="I129" s="4" t="s">
        <v>0</v>
      </c>
      <c r="J129" s="1" t="s">
        <v>514</v>
      </c>
      <c r="K129" s="1" t="s">
        <v>515</v>
      </c>
      <c r="L129" s="1">
        <v>402</v>
      </c>
      <c r="M129" s="1">
        <v>402</v>
      </c>
      <c r="N129" s="1" t="s">
        <v>59</v>
      </c>
      <c r="O129" s="24" t="str">
        <f>+VLOOKUP(N129,'base de clientes'!A:B,2,0)</f>
        <v>ANULADO</v>
      </c>
      <c r="P129" s="1" t="s">
        <v>2</v>
      </c>
      <c r="Q129" s="1" t="s">
        <v>2</v>
      </c>
      <c r="R129" s="26">
        <v>0</v>
      </c>
      <c r="S129" s="78">
        <f t="shared" si="12"/>
        <v>0</v>
      </c>
      <c r="T129" s="1" t="s">
        <v>2</v>
      </c>
      <c r="U129" s="1" t="s">
        <v>2</v>
      </c>
      <c r="V129" s="78">
        <f t="shared" si="13"/>
        <v>0</v>
      </c>
      <c r="W129" s="1" t="s">
        <v>1</v>
      </c>
    </row>
    <row r="130" spans="1:23" x14ac:dyDescent="0.25">
      <c r="A130" s="1" t="s">
        <v>356</v>
      </c>
      <c r="B130" s="1" t="s">
        <v>362</v>
      </c>
      <c r="C130" s="5" t="str">
        <f t="shared" si="8"/>
        <v>12</v>
      </c>
      <c r="D130" s="5" t="str">
        <f t="shared" si="10"/>
        <v>07</v>
      </c>
      <c r="E130" s="4" t="s">
        <v>27</v>
      </c>
      <c r="F130" s="4" t="s">
        <v>28</v>
      </c>
      <c r="G130" s="22" t="str">
        <f t="shared" si="11"/>
        <v>12/07/2021</v>
      </c>
      <c r="H130" s="4" t="s">
        <v>1</v>
      </c>
      <c r="I130" s="4" t="s">
        <v>0</v>
      </c>
      <c r="J130" s="1" t="s">
        <v>514</v>
      </c>
      <c r="K130" s="1" t="s">
        <v>515</v>
      </c>
      <c r="L130" s="1">
        <v>403</v>
      </c>
      <c r="M130" s="1">
        <v>403</v>
      </c>
      <c r="N130" s="1" t="s">
        <v>535</v>
      </c>
      <c r="O130" s="24" t="str">
        <f>+VLOOKUP(N130,'base de clientes'!A:B,2,0)</f>
        <v>NUTRIENTES AGRICOLAS S.A DE C.V.</v>
      </c>
      <c r="P130" s="1" t="s">
        <v>2</v>
      </c>
      <c r="Q130" s="1" t="s">
        <v>2</v>
      </c>
      <c r="R130" s="26">
        <v>735.3</v>
      </c>
      <c r="S130" s="78">
        <f t="shared" si="12"/>
        <v>95.588999999999999</v>
      </c>
      <c r="T130" s="1" t="s">
        <v>2</v>
      </c>
      <c r="U130" s="1" t="s">
        <v>2</v>
      </c>
      <c r="V130" s="78">
        <f t="shared" si="13"/>
        <v>830.8889999999999</v>
      </c>
      <c r="W130" s="1" t="s">
        <v>1</v>
      </c>
    </row>
    <row r="131" spans="1:23" x14ac:dyDescent="0.25">
      <c r="A131" s="1" t="s">
        <v>356</v>
      </c>
      <c r="B131" s="1" t="s">
        <v>363</v>
      </c>
      <c r="C131" s="5" t="str">
        <f t="shared" si="8"/>
        <v>13</v>
      </c>
      <c r="D131" s="5" t="str">
        <f t="shared" si="10"/>
        <v>07</v>
      </c>
      <c r="E131" s="4" t="s">
        <v>27</v>
      </c>
      <c r="F131" s="4" t="s">
        <v>28</v>
      </c>
      <c r="G131" s="22" t="str">
        <f t="shared" si="11"/>
        <v>13/07/2021</v>
      </c>
      <c r="H131" s="4" t="s">
        <v>1</v>
      </c>
      <c r="I131" s="4" t="s">
        <v>0</v>
      </c>
      <c r="J131" s="1" t="s">
        <v>514</v>
      </c>
      <c r="K131" s="1" t="s">
        <v>515</v>
      </c>
      <c r="L131" s="1">
        <v>404</v>
      </c>
      <c r="M131" s="1">
        <v>404</v>
      </c>
      <c r="N131" s="1" t="s">
        <v>99</v>
      </c>
      <c r="O131" s="24" t="str">
        <f>+VLOOKUP(N131,'base de clientes'!A:B,2,0)</f>
        <v>JESV INC SUCURSAL EL SALVADOR</v>
      </c>
      <c r="P131" s="1" t="s">
        <v>2</v>
      </c>
      <c r="Q131" s="1" t="s">
        <v>2</v>
      </c>
      <c r="R131" s="26">
        <v>206.24</v>
      </c>
      <c r="S131" s="78">
        <f t="shared" si="12"/>
        <v>26.811200000000003</v>
      </c>
      <c r="T131" s="1" t="s">
        <v>2</v>
      </c>
      <c r="U131" s="1" t="s">
        <v>2</v>
      </c>
      <c r="V131" s="78">
        <f t="shared" si="13"/>
        <v>233.05120000000002</v>
      </c>
      <c r="W131" s="1" t="s">
        <v>1</v>
      </c>
    </row>
    <row r="132" spans="1:23" x14ac:dyDescent="0.25">
      <c r="A132" s="1" t="s">
        <v>356</v>
      </c>
      <c r="B132" s="1" t="s">
        <v>263</v>
      </c>
      <c r="C132" s="5" t="str">
        <f t="shared" si="8"/>
        <v>14</v>
      </c>
      <c r="D132" s="5" t="str">
        <f t="shared" ref="D132:D141" si="14">+RIGHT(B132,2)</f>
        <v>07</v>
      </c>
      <c r="E132" s="4" t="s">
        <v>27</v>
      </c>
      <c r="F132" s="4" t="s">
        <v>28</v>
      </c>
      <c r="G132" s="22" t="str">
        <f t="shared" ref="G132:G141" si="15">+C132&amp;F132&amp;D132&amp;F132&amp;E132</f>
        <v>14/07/2021</v>
      </c>
      <c r="H132" s="4" t="s">
        <v>1</v>
      </c>
      <c r="I132" s="4" t="s">
        <v>0</v>
      </c>
      <c r="J132" s="1" t="s">
        <v>514</v>
      </c>
      <c r="K132" s="1" t="s">
        <v>515</v>
      </c>
      <c r="L132" s="1">
        <v>405</v>
      </c>
      <c r="M132" s="1">
        <v>405</v>
      </c>
      <c r="N132" s="1" t="s">
        <v>101</v>
      </c>
      <c r="O132" s="24" t="str">
        <f>+VLOOKUP(N132,'base de clientes'!A:B,2,0)</f>
        <v>ADINCE S.A DE C.V.</v>
      </c>
      <c r="P132" s="1" t="s">
        <v>2</v>
      </c>
      <c r="Q132" s="1" t="s">
        <v>2</v>
      </c>
      <c r="R132" s="26">
        <v>455.89</v>
      </c>
      <c r="S132" s="78">
        <f t="shared" si="12"/>
        <v>59.265700000000002</v>
      </c>
      <c r="T132" s="1" t="s">
        <v>2</v>
      </c>
      <c r="U132" s="1" t="s">
        <v>2</v>
      </c>
      <c r="V132" s="78">
        <f t="shared" si="13"/>
        <v>515.15570000000002</v>
      </c>
      <c r="W132" s="1" t="s">
        <v>1</v>
      </c>
    </row>
    <row r="133" spans="1:23" x14ac:dyDescent="0.25">
      <c r="A133" s="1" t="s">
        <v>356</v>
      </c>
      <c r="B133" s="1" t="s">
        <v>365</v>
      </c>
      <c r="C133" s="5" t="str">
        <f t="shared" si="8"/>
        <v>20</v>
      </c>
      <c r="D133" s="5" t="str">
        <f t="shared" si="14"/>
        <v>07</v>
      </c>
      <c r="E133" s="4" t="s">
        <v>27</v>
      </c>
      <c r="F133" s="4" t="s">
        <v>28</v>
      </c>
      <c r="G133" s="22" t="str">
        <f t="shared" si="15"/>
        <v>20/07/2021</v>
      </c>
      <c r="H133" s="4" t="s">
        <v>1</v>
      </c>
      <c r="I133" s="4" t="s">
        <v>0</v>
      </c>
      <c r="J133" s="1" t="s">
        <v>514</v>
      </c>
      <c r="K133" s="1" t="s">
        <v>515</v>
      </c>
      <c r="L133" s="1">
        <v>406</v>
      </c>
      <c r="M133" s="1">
        <v>406</v>
      </c>
      <c r="N133" s="1" t="s">
        <v>83</v>
      </c>
      <c r="O133" s="24" t="str">
        <f>+VLOOKUP(N133,'base de clientes'!A:B,2,0)</f>
        <v>CARDEU S.A DE C.V</v>
      </c>
      <c r="P133" s="1" t="s">
        <v>2</v>
      </c>
      <c r="Q133" s="1" t="s">
        <v>2</v>
      </c>
      <c r="R133" s="26">
        <v>139.81</v>
      </c>
      <c r="S133" s="78">
        <f t="shared" si="12"/>
        <v>18.1753</v>
      </c>
      <c r="T133" s="1" t="s">
        <v>2</v>
      </c>
      <c r="U133" s="1" t="s">
        <v>2</v>
      </c>
      <c r="V133" s="78">
        <f t="shared" si="13"/>
        <v>157.9853</v>
      </c>
      <c r="W133" s="1" t="s">
        <v>1</v>
      </c>
    </row>
    <row r="134" spans="1:23" x14ac:dyDescent="0.25">
      <c r="A134" s="1" t="s">
        <v>356</v>
      </c>
      <c r="B134" s="1" t="s">
        <v>365</v>
      </c>
      <c r="C134" s="5" t="str">
        <f t="shared" si="8"/>
        <v>20</v>
      </c>
      <c r="D134" s="5" t="str">
        <f t="shared" si="14"/>
        <v>07</v>
      </c>
      <c r="E134" s="4" t="s">
        <v>27</v>
      </c>
      <c r="F134" s="4" t="s">
        <v>28</v>
      </c>
      <c r="G134" s="22" t="str">
        <f t="shared" si="15"/>
        <v>20/07/2021</v>
      </c>
      <c r="H134" s="4" t="s">
        <v>1</v>
      </c>
      <c r="I134" s="4" t="s">
        <v>0</v>
      </c>
      <c r="J134" s="1" t="s">
        <v>514</v>
      </c>
      <c r="K134" s="1" t="s">
        <v>515</v>
      </c>
      <c r="L134" s="1">
        <v>407</v>
      </c>
      <c r="M134" s="1">
        <v>407</v>
      </c>
      <c r="N134" s="1" t="s">
        <v>593</v>
      </c>
      <c r="O134" s="24" t="str">
        <f>+VLOOKUP(N134,'base de clientes'!A:B,2,0)</f>
        <v>TRE INVERSIONES S.A DE C.V.</v>
      </c>
      <c r="P134" s="1" t="s">
        <v>2</v>
      </c>
      <c r="Q134" s="1" t="s">
        <v>2</v>
      </c>
      <c r="R134" s="26">
        <v>1772.25</v>
      </c>
      <c r="S134" s="78">
        <f t="shared" si="12"/>
        <v>230.39250000000001</v>
      </c>
      <c r="T134" s="1" t="s">
        <v>2</v>
      </c>
      <c r="U134" s="1" t="s">
        <v>2</v>
      </c>
      <c r="V134" s="78">
        <f t="shared" si="13"/>
        <v>2002.6424999999999</v>
      </c>
      <c r="W134" s="1" t="s">
        <v>1</v>
      </c>
    </row>
    <row r="135" spans="1:23" x14ac:dyDescent="0.25">
      <c r="A135" s="1" t="s">
        <v>356</v>
      </c>
      <c r="B135" s="1" t="s">
        <v>367</v>
      </c>
      <c r="C135" s="5" t="str">
        <f t="shared" si="8"/>
        <v>21</v>
      </c>
      <c r="D135" s="5" t="str">
        <f t="shared" si="14"/>
        <v>07</v>
      </c>
      <c r="E135" s="4" t="s">
        <v>27</v>
      </c>
      <c r="F135" s="4" t="s">
        <v>28</v>
      </c>
      <c r="G135" s="22" t="str">
        <f t="shared" si="15"/>
        <v>21/07/2021</v>
      </c>
      <c r="H135" s="4" t="s">
        <v>1</v>
      </c>
      <c r="I135" s="4" t="s">
        <v>0</v>
      </c>
      <c r="J135" s="1" t="s">
        <v>514</v>
      </c>
      <c r="K135" s="1" t="s">
        <v>515</v>
      </c>
      <c r="L135" s="1">
        <v>408</v>
      </c>
      <c r="M135" s="1">
        <v>408</v>
      </c>
      <c r="N135" s="1" t="s">
        <v>541</v>
      </c>
      <c r="O135" s="24" t="str">
        <f>+VLOOKUP(N135,'base de clientes'!A:B,2,0)</f>
        <v>CARLOS JIMENEZ</v>
      </c>
      <c r="P135" s="1" t="s">
        <v>2</v>
      </c>
      <c r="Q135" s="1" t="s">
        <v>2</v>
      </c>
      <c r="R135" s="26">
        <v>11.5</v>
      </c>
      <c r="S135" s="78">
        <f t="shared" si="12"/>
        <v>1.4950000000000001</v>
      </c>
      <c r="T135" s="1" t="s">
        <v>2</v>
      </c>
      <c r="U135" s="1" t="s">
        <v>2</v>
      </c>
      <c r="V135" s="78">
        <f t="shared" si="13"/>
        <v>12.995000000000001</v>
      </c>
      <c r="W135" s="1" t="s">
        <v>1</v>
      </c>
    </row>
    <row r="136" spans="1:23" x14ac:dyDescent="0.25">
      <c r="A136" s="1" t="s">
        <v>356</v>
      </c>
      <c r="B136" s="1" t="s">
        <v>366</v>
      </c>
      <c r="C136" s="5" t="str">
        <f t="shared" si="8"/>
        <v>22</v>
      </c>
      <c r="D136" s="5" t="str">
        <f t="shared" si="14"/>
        <v>07</v>
      </c>
      <c r="E136" s="4" t="s">
        <v>27</v>
      </c>
      <c r="F136" s="4" t="s">
        <v>28</v>
      </c>
      <c r="G136" s="22" t="str">
        <f t="shared" si="15"/>
        <v>22/07/2021</v>
      </c>
      <c r="H136" s="4" t="s">
        <v>1</v>
      </c>
      <c r="I136" s="4" t="s">
        <v>0</v>
      </c>
      <c r="J136" s="1" t="s">
        <v>514</v>
      </c>
      <c r="K136" s="1" t="s">
        <v>515</v>
      </c>
      <c r="L136" s="1">
        <v>409</v>
      </c>
      <c r="M136" s="1">
        <v>409</v>
      </c>
      <c r="N136" s="1" t="s">
        <v>595</v>
      </c>
      <c r="O136" s="24" t="str">
        <f>+VLOOKUP(N136,'base de clientes'!A:B,2,0)</f>
        <v>J&amp;J CSL COMALAPA SERVICES S.A DE C.V.</v>
      </c>
      <c r="P136" s="1" t="s">
        <v>2</v>
      </c>
      <c r="Q136" s="1" t="s">
        <v>2</v>
      </c>
      <c r="R136" s="26">
        <v>38.94</v>
      </c>
      <c r="S136" s="78">
        <f t="shared" si="12"/>
        <v>5.0621999999999998</v>
      </c>
      <c r="T136" s="1" t="s">
        <v>2</v>
      </c>
      <c r="U136" s="1" t="s">
        <v>2</v>
      </c>
      <c r="V136" s="78">
        <f t="shared" si="13"/>
        <v>44.002199999999995</v>
      </c>
      <c r="W136" s="1" t="s">
        <v>1</v>
      </c>
    </row>
    <row r="137" spans="1:23" x14ac:dyDescent="0.25">
      <c r="A137" s="1" t="s">
        <v>356</v>
      </c>
      <c r="B137" s="1" t="s">
        <v>366</v>
      </c>
      <c r="C137" s="5" t="str">
        <f t="shared" si="8"/>
        <v>22</v>
      </c>
      <c r="D137" s="5" t="str">
        <f t="shared" si="14"/>
        <v>07</v>
      </c>
      <c r="E137" s="4" t="s">
        <v>27</v>
      </c>
      <c r="F137" s="4" t="s">
        <v>28</v>
      </c>
      <c r="G137" s="22" t="str">
        <f t="shared" si="15"/>
        <v>22/07/2021</v>
      </c>
      <c r="H137" s="4" t="s">
        <v>1</v>
      </c>
      <c r="I137" s="4" t="s">
        <v>0</v>
      </c>
      <c r="J137" s="1" t="s">
        <v>514</v>
      </c>
      <c r="K137" s="1" t="s">
        <v>515</v>
      </c>
      <c r="L137" s="1">
        <v>410</v>
      </c>
      <c r="M137" s="1">
        <v>410</v>
      </c>
      <c r="N137" s="1" t="s">
        <v>568</v>
      </c>
      <c r="O137" s="24" t="str">
        <f>+VLOOKUP(N137,'base de clientes'!A:B,2,0)</f>
        <v>EDUARDO ARIAS DIAZ</v>
      </c>
      <c r="P137" s="1" t="s">
        <v>2</v>
      </c>
      <c r="Q137" s="1" t="s">
        <v>2</v>
      </c>
      <c r="R137" s="26">
        <v>130</v>
      </c>
      <c r="S137" s="78">
        <f t="shared" si="12"/>
        <v>16.900000000000002</v>
      </c>
      <c r="T137" s="1" t="s">
        <v>2</v>
      </c>
      <c r="U137" s="1" t="s">
        <v>2</v>
      </c>
      <c r="V137" s="78">
        <f t="shared" si="13"/>
        <v>146.9</v>
      </c>
      <c r="W137" s="1" t="s">
        <v>1</v>
      </c>
    </row>
    <row r="138" spans="1:23" x14ac:dyDescent="0.25">
      <c r="A138" s="1" t="s">
        <v>356</v>
      </c>
      <c r="B138" s="1" t="s">
        <v>371</v>
      </c>
      <c r="C138" s="5" t="str">
        <f t="shared" si="8"/>
        <v>23</v>
      </c>
      <c r="D138" s="5" t="str">
        <f t="shared" si="14"/>
        <v>07</v>
      </c>
      <c r="E138" s="4" t="s">
        <v>27</v>
      </c>
      <c r="F138" s="4" t="s">
        <v>28</v>
      </c>
      <c r="G138" s="22" t="str">
        <f t="shared" si="15"/>
        <v>23/07/2021</v>
      </c>
      <c r="H138" s="4" t="s">
        <v>1</v>
      </c>
      <c r="I138" s="4" t="s">
        <v>0</v>
      </c>
      <c r="J138" s="1" t="s">
        <v>514</v>
      </c>
      <c r="K138" s="1" t="s">
        <v>515</v>
      </c>
      <c r="L138" s="1">
        <v>411</v>
      </c>
      <c r="M138" s="1">
        <v>411</v>
      </c>
      <c r="N138" s="1" t="s">
        <v>597</v>
      </c>
      <c r="O138" s="24" t="str">
        <f>+VLOOKUP(N138,'base de clientes'!A:B,2,0)</f>
        <v>PACIFIC TRADING, S.A DE C.V.</v>
      </c>
      <c r="P138" s="1" t="s">
        <v>2</v>
      </c>
      <c r="Q138" s="1" t="s">
        <v>2</v>
      </c>
      <c r="R138" s="26">
        <v>295</v>
      </c>
      <c r="S138" s="78">
        <f t="shared" si="12"/>
        <v>38.35</v>
      </c>
      <c r="T138" s="1" t="s">
        <v>2</v>
      </c>
      <c r="U138" s="1" t="s">
        <v>2</v>
      </c>
      <c r="V138" s="78">
        <f t="shared" si="13"/>
        <v>333.35</v>
      </c>
      <c r="W138" s="1" t="s">
        <v>1</v>
      </c>
    </row>
    <row r="139" spans="1:23" x14ac:dyDescent="0.25">
      <c r="A139" s="1" t="s">
        <v>356</v>
      </c>
      <c r="B139" s="1" t="s">
        <v>368</v>
      </c>
      <c r="C139" s="5" t="str">
        <f t="shared" si="8"/>
        <v>26</v>
      </c>
      <c r="D139" s="5" t="str">
        <f t="shared" si="14"/>
        <v>07</v>
      </c>
      <c r="E139" s="4" t="s">
        <v>27</v>
      </c>
      <c r="F139" s="4" t="s">
        <v>28</v>
      </c>
      <c r="G139" s="22" t="str">
        <f t="shared" si="15"/>
        <v>26/07/2021</v>
      </c>
      <c r="H139" s="4" t="s">
        <v>1</v>
      </c>
      <c r="I139" s="4" t="s">
        <v>0</v>
      </c>
      <c r="J139" s="1" t="s">
        <v>514</v>
      </c>
      <c r="K139" s="1" t="s">
        <v>515</v>
      </c>
      <c r="L139" s="1">
        <v>412</v>
      </c>
      <c r="M139" s="1">
        <v>412</v>
      </c>
      <c r="N139" s="1" t="s">
        <v>566</v>
      </c>
      <c r="O139" s="24" t="str">
        <f>+VLOOKUP(N139,'base de clientes'!A:B,2,0)</f>
        <v>JOSE RODOLFO ARIAS RODRIGUEZ</v>
      </c>
      <c r="P139" s="1" t="s">
        <v>2</v>
      </c>
      <c r="Q139" s="1" t="s">
        <v>2</v>
      </c>
      <c r="R139" s="26">
        <v>240</v>
      </c>
      <c r="S139" s="78">
        <f t="shared" si="12"/>
        <v>31.200000000000003</v>
      </c>
      <c r="T139" s="1" t="s">
        <v>2</v>
      </c>
      <c r="U139" s="1" t="s">
        <v>2</v>
      </c>
      <c r="V139" s="78">
        <f t="shared" si="13"/>
        <v>271.2</v>
      </c>
      <c r="W139" s="1" t="s">
        <v>1</v>
      </c>
    </row>
    <row r="140" spans="1:23" x14ac:dyDescent="0.25">
      <c r="A140" s="1" t="s">
        <v>356</v>
      </c>
      <c r="B140" s="1" t="s">
        <v>377</v>
      </c>
      <c r="C140" s="5" t="str">
        <f t="shared" si="8"/>
        <v>28</v>
      </c>
      <c r="D140" s="5" t="str">
        <f t="shared" si="14"/>
        <v>07</v>
      </c>
      <c r="E140" s="4" t="s">
        <v>27</v>
      </c>
      <c r="F140" s="4" t="s">
        <v>28</v>
      </c>
      <c r="G140" s="22" t="str">
        <f t="shared" si="15"/>
        <v>28/07/2021</v>
      </c>
      <c r="H140" s="4" t="s">
        <v>1</v>
      </c>
      <c r="I140" s="4" t="s">
        <v>0</v>
      </c>
      <c r="J140" s="1" t="s">
        <v>514</v>
      </c>
      <c r="K140" s="1" t="s">
        <v>515</v>
      </c>
      <c r="L140" s="1">
        <v>413</v>
      </c>
      <c r="M140" s="1">
        <v>413</v>
      </c>
      <c r="N140" s="1" t="s">
        <v>81</v>
      </c>
      <c r="O140" s="24" t="str">
        <f>+VLOOKUP(N140,'base de clientes'!A:B,2,0)</f>
        <v>ORGANIKA S.A DE C.V</v>
      </c>
      <c r="P140" s="1" t="s">
        <v>2</v>
      </c>
      <c r="Q140" s="1" t="s">
        <v>2</v>
      </c>
      <c r="R140" s="26">
        <v>13.27</v>
      </c>
      <c r="S140" s="78">
        <f t="shared" si="12"/>
        <v>1.7251000000000001</v>
      </c>
      <c r="T140" s="1" t="s">
        <v>2</v>
      </c>
      <c r="U140" s="1" t="s">
        <v>2</v>
      </c>
      <c r="V140" s="78">
        <f t="shared" si="13"/>
        <v>14.995099999999999</v>
      </c>
      <c r="W140" s="1" t="s">
        <v>1</v>
      </c>
    </row>
    <row r="141" spans="1:23" x14ac:dyDescent="0.25">
      <c r="A141" s="1" t="s">
        <v>356</v>
      </c>
      <c r="B141" s="1" t="s">
        <v>369</v>
      </c>
      <c r="C141" s="5" t="str">
        <f t="shared" si="8"/>
        <v>30</v>
      </c>
      <c r="D141" s="5" t="str">
        <f t="shared" si="14"/>
        <v>07</v>
      </c>
      <c r="E141" s="4" t="s">
        <v>27</v>
      </c>
      <c r="F141" s="4" t="s">
        <v>28</v>
      </c>
      <c r="G141" s="22" t="str">
        <f t="shared" si="15"/>
        <v>30/07/2021</v>
      </c>
      <c r="H141" s="4" t="s">
        <v>1</v>
      </c>
      <c r="I141" s="4" t="s">
        <v>0</v>
      </c>
      <c r="J141" s="1" t="s">
        <v>514</v>
      </c>
      <c r="K141" s="1" t="s">
        <v>515</v>
      </c>
      <c r="L141" s="1">
        <v>414</v>
      </c>
      <c r="M141" s="1">
        <v>414</v>
      </c>
      <c r="N141" s="1" t="s">
        <v>547</v>
      </c>
      <c r="O141" s="24" t="str">
        <f>+VLOOKUP(N141,'base de clientes'!A:B,2,0)</f>
        <v>HERBERT ERNESTO SACA VIDES</v>
      </c>
      <c r="P141" s="1" t="s">
        <v>2</v>
      </c>
      <c r="Q141" s="1" t="s">
        <v>2</v>
      </c>
      <c r="R141" s="26">
        <v>600.5</v>
      </c>
      <c r="S141" s="78">
        <f t="shared" si="12"/>
        <v>78.064999999999998</v>
      </c>
      <c r="T141" s="1" t="s">
        <v>2</v>
      </c>
      <c r="U141" s="1" t="s">
        <v>2</v>
      </c>
      <c r="V141" s="78">
        <f t="shared" si="13"/>
        <v>678.56500000000005</v>
      </c>
      <c r="W141" s="1" t="s">
        <v>1</v>
      </c>
    </row>
    <row r="142" spans="1:23" x14ac:dyDescent="0.25">
      <c r="C142" s="5"/>
      <c r="D142" s="5"/>
      <c r="G142" s="22"/>
      <c r="R142" s="3"/>
    </row>
    <row r="143" spans="1:23" x14ac:dyDescent="0.25">
      <c r="C143" s="5"/>
      <c r="D143" s="5"/>
      <c r="G143" s="22"/>
      <c r="R143" s="3"/>
    </row>
    <row r="144" spans="1:23" x14ac:dyDescent="0.25">
      <c r="C144" s="5"/>
      <c r="D144" s="5"/>
      <c r="G144" s="22"/>
      <c r="R144" s="3"/>
    </row>
    <row r="145" spans="3:18" x14ac:dyDescent="0.25">
      <c r="C145" s="5"/>
      <c r="D145" s="5"/>
      <c r="G145" s="22"/>
      <c r="R145" s="3"/>
    </row>
    <row r="146" spans="3:18" x14ac:dyDescent="0.25">
      <c r="C146" s="5"/>
      <c r="D146" s="5"/>
      <c r="G146" s="22"/>
      <c r="R146" s="3"/>
    </row>
    <row r="147" spans="3:18" x14ac:dyDescent="0.25">
      <c r="C147" s="5"/>
      <c r="D147" s="5"/>
      <c r="G147" s="22"/>
      <c r="R147" s="3"/>
    </row>
    <row r="148" spans="3:18" x14ac:dyDescent="0.25">
      <c r="C148" s="5"/>
      <c r="D148" s="5"/>
      <c r="G148" s="22"/>
      <c r="R148" s="3"/>
    </row>
    <row r="149" spans="3:18" x14ac:dyDescent="0.25">
      <c r="C149" s="5"/>
      <c r="D149" s="5"/>
      <c r="G149" s="22"/>
      <c r="R149" s="3"/>
    </row>
    <row r="150" spans="3:18" x14ac:dyDescent="0.25">
      <c r="C150" s="5"/>
      <c r="D150" s="5"/>
      <c r="G150" s="22"/>
      <c r="R150" s="3"/>
    </row>
    <row r="151" spans="3:18" x14ac:dyDescent="0.25">
      <c r="C151" s="5"/>
      <c r="D151" s="5"/>
      <c r="G151" s="22"/>
      <c r="R151" s="3"/>
    </row>
    <row r="152" spans="3:18" x14ac:dyDescent="0.25">
      <c r="C152" s="5"/>
      <c r="D152" s="5"/>
      <c r="G152" s="22"/>
      <c r="R152" s="3"/>
    </row>
    <row r="153" spans="3:18" x14ac:dyDescent="0.25">
      <c r="C153" s="5"/>
      <c r="D153" s="5"/>
      <c r="G153" s="22"/>
      <c r="R153" s="3"/>
    </row>
    <row r="154" spans="3:18" x14ac:dyDescent="0.25">
      <c r="C154" s="5"/>
      <c r="D154" s="5"/>
      <c r="G154" s="22"/>
      <c r="R154" s="3"/>
    </row>
    <row r="155" spans="3:18" x14ac:dyDescent="0.25">
      <c r="C155" s="5"/>
      <c r="D155" s="5"/>
      <c r="G155" s="22"/>
      <c r="R155" s="3"/>
    </row>
    <row r="156" spans="3:18" x14ac:dyDescent="0.25">
      <c r="C156" s="5"/>
      <c r="D156" s="5"/>
      <c r="G156" s="22"/>
      <c r="R156" s="3"/>
    </row>
    <row r="157" spans="3:18" x14ac:dyDescent="0.25">
      <c r="C157" s="5"/>
      <c r="D157" s="5"/>
      <c r="G157" s="22"/>
      <c r="R157" s="3"/>
    </row>
    <row r="158" spans="3:18" x14ac:dyDescent="0.25">
      <c r="C158" s="5"/>
      <c r="D158" s="5"/>
      <c r="G158" s="22"/>
      <c r="R158" s="3"/>
    </row>
    <row r="159" spans="3:18" x14ac:dyDescent="0.25">
      <c r="C159" s="5"/>
      <c r="D159" s="5"/>
      <c r="G159" s="22"/>
      <c r="R159" s="3"/>
    </row>
    <row r="160" spans="3:18" x14ac:dyDescent="0.25">
      <c r="C160" s="5"/>
      <c r="D160" s="5"/>
      <c r="G160" s="22"/>
      <c r="R160" s="3"/>
    </row>
    <row r="161" spans="3:18" x14ac:dyDescent="0.25">
      <c r="C161" s="5"/>
      <c r="D161" s="5"/>
      <c r="G161" s="22"/>
      <c r="R161" s="3"/>
    </row>
    <row r="162" spans="3:18" x14ac:dyDescent="0.25">
      <c r="C162" s="5"/>
      <c r="D162" s="5"/>
      <c r="G162" s="22"/>
      <c r="R162" s="3"/>
    </row>
    <row r="163" spans="3:18" x14ac:dyDescent="0.25">
      <c r="C163" s="5"/>
      <c r="D163" s="5"/>
      <c r="G163" s="22"/>
      <c r="R163" s="3"/>
    </row>
    <row r="164" spans="3:18" x14ac:dyDescent="0.25">
      <c r="C164" s="5"/>
      <c r="D164" s="5"/>
      <c r="G164" s="22"/>
      <c r="R164" s="3"/>
    </row>
    <row r="165" spans="3:18" x14ac:dyDescent="0.25">
      <c r="C165" s="5"/>
      <c r="D165" s="5"/>
      <c r="G165" s="22"/>
      <c r="R165" s="3"/>
    </row>
    <row r="166" spans="3:18" x14ac:dyDescent="0.25">
      <c r="C166" s="5"/>
      <c r="D166" s="5"/>
      <c r="G166" s="22"/>
      <c r="R166" s="3"/>
    </row>
    <row r="167" spans="3:18" x14ac:dyDescent="0.25">
      <c r="C167" s="5"/>
      <c r="D167" s="5"/>
      <c r="G167" s="22"/>
      <c r="R167" s="3"/>
    </row>
    <row r="168" spans="3:18" x14ac:dyDescent="0.25">
      <c r="C168" s="5"/>
      <c r="D168" s="5"/>
      <c r="G168" s="22"/>
      <c r="R168" s="3"/>
    </row>
    <row r="169" spans="3:18" x14ac:dyDescent="0.25">
      <c r="C169" s="5"/>
      <c r="D169" s="5"/>
      <c r="G169" s="22"/>
      <c r="R169" s="3"/>
    </row>
    <row r="170" spans="3:18" x14ac:dyDescent="0.25">
      <c r="C170" s="5"/>
      <c r="D170" s="5"/>
      <c r="G170" s="22"/>
      <c r="R170" s="3"/>
    </row>
    <row r="171" spans="3:18" x14ac:dyDescent="0.25">
      <c r="C171" s="5"/>
      <c r="D171" s="5"/>
      <c r="G171" s="22"/>
      <c r="R171" s="3"/>
    </row>
    <row r="172" spans="3:18" x14ac:dyDescent="0.25">
      <c r="C172" s="5"/>
      <c r="D172" s="5"/>
      <c r="G172" s="22"/>
      <c r="R172" s="3"/>
    </row>
    <row r="173" spans="3:18" x14ac:dyDescent="0.25">
      <c r="C173" s="5"/>
      <c r="D173" s="5"/>
      <c r="G173" s="22"/>
      <c r="R173" s="3"/>
    </row>
    <row r="174" spans="3:18" x14ac:dyDescent="0.25">
      <c r="C174" s="5"/>
      <c r="D174" s="5"/>
      <c r="G174" s="22"/>
      <c r="R174" s="3"/>
    </row>
    <row r="175" spans="3:18" x14ac:dyDescent="0.25">
      <c r="C175" s="5"/>
      <c r="D175" s="5"/>
      <c r="G175" s="22"/>
      <c r="R175" s="3"/>
    </row>
    <row r="176" spans="3:18" x14ac:dyDescent="0.25">
      <c r="C176" s="5"/>
      <c r="D176" s="5"/>
      <c r="G176" s="22"/>
      <c r="R176" s="3"/>
    </row>
    <row r="177" spans="3:18" x14ac:dyDescent="0.25">
      <c r="C177" s="5"/>
      <c r="D177" s="5"/>
      <c r="G177" s="22"/>
      <c r="R177" s="3"/>
    </row>
    <row r="178" spans="3:18" x14ac:dyDescent="0.25">
      <c r="C178" s="5"/>
      <c r="D178" s="5"/>
      <c r="G178" s="22"/>
      <c r="R178" s="3"/>
    </row>
    <row r="179" spans="3:18" x14ac:dyDescent="0.25">
      <c r="C179" s="5"/>
      <c r="D179" s="5"/>
      <c r="G179" s="22"/>
      <c r="R179" s="3"/>
    </row>
    <row r="180" spans="3:18" x14ac:dyDescent="0.25">
      <c r="C180" s="5"/>
      <c r="D180" s="5"/>
      <c r="G180" s="22"/>
      <c r="R180" s="3"/>
    </row>
    <row r="181" spans="3:18" x14ac:dyDescent="0.25">
      <c r="C181" s="5"/>
      <c r="D181" s="5"/>
      <c r="G181" s="22"/>
      <c r="R181" s="3"/>
    </row>
    <row r="182" spans="3:18" x14ac:dyDescent="0.25">
      <c r="C182" s="5"/>
      <c r="D182" s="5"/>
      <c r="G182" s="22"/>
      <c r="R182" s="3"/>
    </row>
    <row r="183" spans="3:18" x14ac:dyDescent="0.25">
      <c r="C183" s="5"/>
      <c r="D183" s="5"/>
      <c r="G183" s="22"/>
      <c r="R183" s="3"/>
    </row>
    <row r="184" spans="3:18" x14ac:dyDescent="0.25">
      <c r="C184" s="5"/>
      <c r="D184" s="5"/>
      <c r="G184" s="22"/>
      <c r="R184" s="3"/>
    </row>
    <row r="185" spans="3:18" x14ac:dyDescent="0.25">
      <c r="C185" s="5"/>
      <c r="D185" s="5"/>
      <c r="G185" s="22"/>
      <c r="R185" s="3"/>
    </row>
    <row r="186" spans="3:18" x14ac:dyDescent="0.25">
      <c r="C186" s="5"/>
      <c r="D186" s="5"/>
      <c r="G186" s="22"/>
      <c r="R186" s="3"/>
    </row>
    <row r="187" spans="3:18" x14ac:dyDescent="0.25">
      <c r="C187" s="5"/>
      <c r="D187" s="5"/>
      <c r="G187" s="22"/>
      <c r="R187" s="3"/>
    </row>
    <row r="188" spans="3:18" x14ac:dyDescent="0.25">
      <c r="C188" s="5"/>
      <c r="D188" s="5"/>
      <c r="G188" s="22"/>
      <c r="R188" s="3"/>
    </row>
    <row r="189" spans="3:18" x14ac:dyDescent="0.25">
      <c r="C189" s="5"/>
      <c r="D189" s="5"/>
      <c r="G189" s="22"/>
      <c r="R189" s="3"/>
    </row>
    <row r="5000" spans="1:22" x14ac:dyDescent="0.25">
      <c r="A5000" s="2" t="s">
        <v>324</v>
      </c>
      <c r="B5000" s="2"/>
      <c r="C5000" s="2"/>
      <c r="D5000" s="2"/>
      <c r="E5000" s="2"/>
      <c r="F5000" s="2"/>
      <c r="G5000" s="2"/>
      <c r="H5000" s="2"/>
      <c r="I5000" s="2"/>
      <c r="J5000" s="2"/>
      <c r="K5000" s="2"/>
      <c r="L5000" s="2"/>
      <c r="M5000" s="2"/>
      <c r="N5000" s="2"/>
      <c r="O5000" s="3"/>
      <c r="P5000" s="2"/>
      <c r="Q5000" s="2"/>
      <c r="R5000" s="26">
        <f>SUBTOTAL(9,R2:R4999)</f>
        <v>68613.210000000021</v>
      </c>
      <c r="S5000" s="26">
        <f>SUBTOTAL(9,S2:S4999)</f>
        <v>8919.7212</v>
      </c>
      <c r="T5000" s="2"/>
      <c r="U5000" s="2"/>
      <c r="V5000" s="26">
        <f>SUBTOTAL(9,V2:V4999)</f>
        <v>77532.931200000021</v>
      </c>
    </row>
  </sheetData>
  <autoFilter ref="A1:W141"/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I105"/>
  <sheetViews>
    <sheetView topLeftCell="A82" workbookViewId="0">
      <selection sqref="A1:B105"/>
    </sheetView>
  </sheetViews>
  <sheetFormatPr baseColWidth="10" defaultRowHeight="15" x14ac:dyDescent="0.25"/>
  <cols>
    <col min="1" max="1" width="15" style="1" bestFit="1" customWidth="1"/>
    <col min="2" max="2" width="48" bestFit="1" customWidth="1"/>
    <col min="5" max="5" width="17.28515625" bestFit="1" customWidth="1"/>
    <col min="9" max="9" width="11.42578125" style="18"/>
  </cols>
  <sheetData>
    <row r="1" spans="1:8" x14ac:dyDescent="0.25">
      <c r="A1" s="1" t="s">
        <v>222</v>
      </c>
      <c r="B1" t="s">
        <v>221</v>
      </c>
    </row>
    <row r="2" spans="1:8" x14ac:dyDescent="0.25">
      <c r="A2" s="1" t="s">
        <v>220</v>
      </c>
      <c r="B2" t="s">
        <v>219</v>
      </c>
      <c r="E2" s="1"/>
      <c r="F2" s="1"/>
      <c r="G2" s="1"/>
      <c r="H2" s="1"/>
    </row>
    <row r="3" spans="1:8" x14ac:dyDescent="0.25">
      <c r="A3" s="1" t="s">
        <v>218</v>
      </c>
      <c r="B3" t="s">
        <v>217</v>
      </c>
      <c r="E3" s="1"/>
      <c r="F3" s="1"/>
      <c r="G3" s="1"/>
      <c r="H3" s="1"/>
    </row>
    <row r="4" spans="1:8" x14ac:dyDescent="0.25">
      <c r="A4" s="1" t="s">
        <v>216</v>
      </c>
      <c r="B4" t="s">
        <v>215</v>
      </c>
      <c r="E4" s="1"/>
      <c r="F4" s="1"/>
      <c r="G4" s="1"/>
      <c r="H4" s="1"/>
    </row>
    <row r="5" spans="1:8" x14ac:dyDescent="0.25">
      <c r="A5" s="1" t="s">
        <v>214</v>
      </c>
      <c r="B5" t="s">
        <v>213</v>
      </c>
      <c r="E5" s="1"/>
      <c r="F5" s="1"/>
      <c r="G5" s="1"/>
      <c r="H5" s="1"/>
    </row>
    <row r="6" spans="1:8" x14ac:dyDescent="0.25">
      <c r="A6" s="1" t="s">
        <v>212</v>
      </c>
      <c r="B6" t="s">
        <v>211</v>
      </c>
      <c r="E6" s="1"/>
      <c r="F6" s="1"/>
      <c r="G6" s="1"/>
      <c r="H6" s="1"/>
    </row>
    <row r="7" spans="1:8" x14ac:dyDescent="0.25">
      <c r="A7" s="1" t="s">
        <v>210</v>
      </c>
      <c r="B7" t="s">
        <v>209</v>
      </c>
      <c r="E7" s="1"/>
      <c r="F7" s="1"/>
      <c r="G7" s="1"/>
      <c r="H7" s="1"/>
    </row>
    <row r="8" spans="1:8" x14ac:dyDescent="0.25">
      <c r="A8" s="1" t="s">
        <v>208</v>
      </c>
      <c r="B8" t="s">
        <v>207</v>
      </c>
      <c r="E8" s="1"/>
      <c r="F8" s="1"/>
      <c r="G8" s="1"/>
      <c r="H8" s="1"/>
    </row>
    <row r="9" spans="1:8" x14ac:dyDescent="0.25">
      <c r="A9" s="1" t="s">
        <v>206</v>
      </c>
      <c r="B9" t="s">
        <v>205</v>
      </c>
      <c r="E9" s="1"/>
      <c r="F9" s="1"/>
      <c r="G9" s="1"/>
      <c r="H9" s="1"/>
    </row>
    <row r="10" spans="1:8" x14ac:dyDescent="0.25">
      <c r="A10" s="1" t="s">
        <v>204</v>
      </c>
      <c r="B10" t="s">
        <v>203</v>
      </c>
      <c r="E10" s="1"/>
      <c r="F10" s="1"/>
      <c r="G10" s="1"/>
      <c r="H10" s="1"/>
    </row>
    <row r="11" spans="1:8" x14ac:dyDescent="0.25">
      <c r="A11" s="1" t="s">
        <v>202</v>
      </c>
      <c r="B11" t="s">
        <v>201</v>
      </c>
      <c r="E11" s="1"/>
      <c r="F11" s="1"/>
      <c r="G11" s="1"/>
      <c r="H11" s="1"/>
    </row>
    <row r="12" spans="1:8" x14ac:dyDescent="0.25">
      <c r="A12" s="1" t="s">
        <v>200</v>
      </c>
      <c r="B12" t="s">
        <v>199</v>
      </c>
      <c r="E12" s="1"/>
      <c r="F12" s="1"/>
      <c r="G12" s="1"/>
      <c r="H12" s="1"/>
    </row>
    <row r="13" spans="1:8" x14ac:dyDescent="0.25">
      <c r="A13" s="1" t="s">
        <v>198</v>
      </c>
      <c r="B13" t="s">
        <v>197</v>
      </c>
    </row>
    <row r="14" spans="1:8" x14ac:dyDescent="0.25">
      <c r="A14" s="1" t="s">
        <v>196</v>
      </c>
      <c r="B14" t="s">
        <v>195</v>
      </c>
    </row>
    <row r="15" spans="1:8" x14ac:dyDescent="0.25">
      <c r="A15" s="1" t="s">
        <v>194</v>
      </c>
      <c r="B15" t="s">
        <v>193</v>
      </c>
    </row>
    <row r="16" spans="1:8" x14ac:dyDescent="0.25">
      <c r="A16" s="1" t="s">
        <v>192</v>
      </c>
      <c r="B16" t="s">
        <v>191</v>
      </c>
    </row>
    <row r="17" spans="1:2" x14ac:dyDescent="0.25">
      <c r="A17" s="1" t="s">
        <v>190</v>
      </c>
      <c r="B17" t="s">
        <v>189</v>
      </c>
    </row>
    <row r="18" spans="1:2" x14ac:dyDescent="0.25">
      <c r="A18" s="1" t="s">
        <v>188</v>
      </c>
      <c r="B18" t="s">
        <v>187</v>
      </c>
    </row>
    <row r="19" spans="1:2" x14ac:dyDescent="0.25">
      <c r="A19" s="1" t="s">
        <v>186</v>
      </c>
      <c r="B19" t="s">
        <v>185</v>
      </c>
    </row>
    <row r="20" spans="1:2" x14ac:dyDescent="0.25">
      <c r="A20" s="1" t="s">
        <v>184</v>
      </c>
      <c r="B20" t="s">
        <v>183</v>
      </c>
    </row>
    <row r="21" spans="1:2" x14ac:dyDescent="0.25">
      <c r="A21" s="1" t="s">
        <v>182</v>
      </c>
      <c r="B21" t="s">
        <v>181</v>
      </c>
    </row>
    <row r="22" spans="1:2" x14ac:dyDescent="0.25">
      <c r="A22" s="1" t="s">
        <v>180</v>
      </c>
      <c r="B22" t="s">
        <v>179</v>
      </c>
    </row>
    <row r="23" spans="1:2" x14ac:dyDescent="0.25">
      <c r="A23" s="1" t="s">
        <v>178</v>
      </c>
      <c r="B23" t="s">
        <v>177</v>
      </c>
    </row>
    <row r="24" spans="1:2" x14ac:dyDescent="0.25">
      <c r="A24" s="1" t="s">
        <v>176</v>
      </c>
      <c r="B24" t="s">
        <v>175</v>
      </c>
    </row>
    <row r="25" spans="1:2" x14ac:dyDescent="0.25">
      <c r="A25" s="1" t="s">
        <v>174</v>
      </c>
      <c r="B25" t="s">
        <v>173</v>
      </c>
    </row>
    <row r="26" spans="1:2" x14ac:dyDescent="0.25">
      <c r="A26" s="1" t="s">
        <v>172</v>
      </c>
      <c r="B26" t="s">
        <v>171</v>
      </c>
    </row>
    <row r="27" spans="1:2" x14ac:dyDescent="0.25">
      <c r="A27" s="1" t="s">
        <v>170</v>
      </c>
      <c r="B27" t="s">
        <v>169</v>
      </c>
    </row>
    <row r="28" spans="1:2" x14ac:dyDescent="0.25">
      <c r="A28" s="1" t="s">
        <v>168</v>
      </c>
      <c r="B28" t="s">
        <v>167</v>
      </c>
    </row>
    <row r="29" spans="1:2" x14ac:dyDescent="0.25">
      <c r="A29" s="1" t="s">
        <v>166</v>
      </c>
      <c r="B29" t="s">
        <v>165</v>
      </c>
    </row>
    <row r="30" spans="1:2" x14ac:dyDescent="0.25">
      <c r="A30" s="1" t="s">
        <v>164</v>
      </c>
      <c r="B30" t="s">
        <v>163</v>
      </c>
    </row>
    <row r="31" spans="1:2" x14ac:dyDescent="0.25">
      <c r="A31" s="1" t="s">
        <v>162</v>
      </c>
      <c r="B31" t="s">
        <v>161</v>
      </c>
    </row>
    <row r="32" spans="1:2" x14ac:dyDescent="0.25">
      <c r="A32" s="1" t="s">
        <v>160</v>
      </c>
      <c r="B32" t="s">
        <v>159</v>
      </c>
    </row>
    <row r="33" spans="1:2" x14ac:dyDescent="0.25">
      <c r="A33" s="1" t="s">
        <v>158</v>
      </c>
      <c r="B33" t="s">
        <v>157</v>
      </c>
    </row>
    <row r="34" spans="1:2" x14ac:dyDescent="0.25">
      <c r="A34" s="1" t="s">
        <v>156</v>
      </c>
      <c r="B34" t="s">
        <v>155</v>
      </c>
    </row>
    <row r="35" spans="1:2" x14ac:dyDescent="0.25">
      <c r="A35" s="1" t="s">
        <v>154</v>
      </c>
      <c r="B35" t="s">
        <v>153</v>
      </c>
    </row>
    <row r="36" spans="1:2" x14ac:dyDescent="0.25">
      <c r="A36" s="1" t="s">
        <v>152</v>
      </c>
      <c r="B36" t="s">
        <v>151</v>
      </c>
    </row>
    <row r="37" spans="1:2" x14ac:dyDescent="0.25">
      <c r="A37" s="1" t="s">
        <v>150</v>
      </c>
      <c r="B37" t="s">
        <v>149</v>
      </c>
    </row>
    <row r="38" spans="1:2" x14ac:dyDescent="0.25">
      <c r="A38" s="1" t="s">
        <v>148</v>
      </c>
      <c r="B38" t="s">
        <v>147</v>
      </c>
    </row>
    <row r="39" spans="1:2" x14ac:dyDescent="0.25">
      <c r="A39" s="1" t="s">
        <v>146</v>
      </c>
      <c r="B39" t="s">
        <v>145</v>
      </c>
    </row>
    <row r="40" spans="1:2" x14ac:dyDescent="0.25">
      <c r="A40" s="1" t="s">
        <v>144</v>
      </c>
      <c r="B40" t="s">
        <v>143</v>
      </c>
    </row>
    <row r="41" spans="1:2" x14ac:dyDescent="0.25">
      <c r="A41" s="1" t="s">
        <v>142</v>
      </c>
      <c r="B41" t="s">
        <v>141</v>
      </c>
    </row>
    <row r="42" spans="1:2" x14ac:dyDescent="0.25">
      <c r="A42" s="1" t="s">
        <v>140</v>
      </c>
      <c r="B42" t="s">
        <v>139</v>
      </c>
    </row>
    <row r="43" spans="1:2" x14ac:dyDescent="0.25">
      <c r="A43" s="1" t="s">
        <v>138</v>
      </c>
      <c r="B43" t="s">
        <v>137</v>
      </c>
    </row>
    <row r="44" spans="1:2" x14ac:dyDescent="0.25">
      <c r="A44" s="1" t="s">
        <v>136</v>
      </c>
      <c r="B44" t="s">
        <v>135</v>
      </c>
    </row>
    <row r="45" spans="1:2" x14ac:dyDescent="0.25">
      <c r="A45" s="1" t="s">
        <v>134</v>
      </c>
      <c r="B45" t="s">
        <v>133</v>
      </c>
    </row>
    <row r="46" spans="1:2" x14ac:dyDescent="0.25">
      <c r="A46" s="1" t="s">
        <v>132</v>
      </c>
      <c r="B46" t="s">
        <v>131</v>
      </c>
    </row>
    <row r="47" spans="1:2" x14ac:dyDescent="0.25">
      <c r="A47" s="1" t="s">
        <v>130</v>
      </c>
      <c r="B47" t="s">
        <v>129</v>
      </c>
    </row>
    <row r="48" spans="1:2" x14ac:dyDescent="0.25">
      <c r="A48" s="1" t="s">
        <v>59</v>
      </c>
      <c r="B48" s="1" t="s">
        <v>128</v>
      </c>
    </row>
    <row r="49" spans="1:2" x14ac:dyDescent="0.25">
      <c r="A49" s="1" t="s">
        <v>127</v>
      </c>
      <c r="B49" t="s">
        <v>126</v>
      </c>
    </row>
    <row r="50" spans="1:2" x14ac:dyDescent="0.25">
      <c r="A50" s="1" t="s">
        <v>125</v>
      </c>
      <c r="B50" t="s">
        <v>124</v>
      </c>
    </row>
    <row r="51" spans="1:2" x14ac:dyDescent="0.25">
      <c r="A51" s="1" t="s">
        <v>123</v>
      </c>
      <c r="B51" t="s">
        <v>122</v>
      </c>
    </row>
    <row r="52" spans="1:2" x14ac:dyDescent="0.25">
      <c r="A52" s="1" t="s">
        <v>121</v>
      </c>
      <c r="B52" t="s">
        <v>120</v>
      </c>
    </row>
    <row r="53" spans="1:2" x14ac:dyDescent="0.25">
      <c r="A53" s="1" t="s">
        <v>119</v>
      </c>
      <c r="B53" t="s">
        <v>118</v>
      </c>
    </row>
    <row r="54" spans="1:2" x14ac:dyDescent="0.25">
      <c r="A54" s="1" t="s">
        <v>117</v>
      </c>
      <c r="B54" t="s">
        <v>116</v>
      </c>
    </row>
    <row r="55" spans="1:2" x14ac:dyDescent="0.25">
      <c r="A55" s="1" t="s">
        <v>115</v>
      </c>
      <c r="B55" t="s">
        <v>114</v>
      </c>
    </row>
    <row r="56" spans="1:2" x14ac:dyDescent="0.25">
      <c r="A56" s="1" t="s">
        <v>113</v>
      </c>
      <c r="B56" t="s">
        <v>112</v>
      </c>
    </row>
    <row r="57" spans="1:2" x14ac:dyDescent="0.25">
      <c r="A57" s="1" t="s">
        <v>111</v>
      </c>
      <c r="B57" t="s">
        <v>110</v>
      </c>
    </row>
    <row r="58" spans="1:2" x14ac:dyDescent="0.25">
      <c r="A58" s="1" t="s">
        <v>109</v>
      </c>
      <c r="B58" t="s">
        <v>108</v>
      </c>
    </row>
    <row r="59" spans="1:2" x14ac:dyDescent="0.25">
      <c r="A59" s="1" t="s">
        <v>107</v>
      </c>
      <c r="B59" t="s">
        <v>106</v>
      </c>
    </row>
    <row r="60" spans="1:2" x14ac:dyDescent="0.25">
      <c r="A60" s="1" t="s">
        <v>105</v>
      </c>
      <c r="B60" t="s">
        <v>104</v>
      </c>
    </row>
    <row r="61" spans="1:2" x14ac:dyDescent="0.25">
      <c r="A61" s="1" t="s">
        <v>103</v>
      </c>
      <c r="B61" t="s">
        <v>102</v>
      </c>
    </row>
    <row r="62" spans="1:2" x14ac:dyDescent="0.25">
      <c r="A62" s="1" t="s">
        <v>101</v>
      </c>
      <c r="B62" t="s">
        <v>100</v>
      </c>
    </row>
    <row r="63" spans="1:2" x14ac:dyDescent="0.25">
      <c r="A63" s="1" t="s">
        <v>99</v>
      </c>
      <c r="B63" t="s">
        <v>98</v>
      </c>
    </row>
    <row r="64" spans="1:2" x14ac:dyDescent="0.25">
      <c r="A64" s="1" t="s">
        <v>97</v>
      </c>
      <c r="B64" t="s">
        <v>96</v>
      </c>
    </row>
    <row r="65" spans="1:2" x14ac:dyDescent="0.25">
      <c r="A65" s="1" t="s">
        <v>95</v>
      </c>
      <c r="B65" t="s">
        <v>94</v>
      </c>
    </row>
    <row r="66" spans="1:2" x14ac:dyDescent="0.25">
      <c r="A66" s="1" t="s">
        <v>93</v>
      </c>
      <c r="B66" t="s">
        <v>92</v>
      </c>
    </row>
    <row r="67" spans="1:2" x14ac:dyDescent="0.25">
      <c r="A67" s="1" t="s">
        <v>91</v>
      </c>
      <c r="B67" t="s">
        <v>90</v>
      </c>
    </row>
    <row r="68" spans="1:2" x14ac:dyDescent="0.25">
      <c r="A68" s="1" t="s">
        <v>89</v>
      </c>
      <c r="B68" t="s">
        <v>88</v>
      </c>
    </row>
    <row r="69" spans="1:2" x14ac:dyDescent="0.25">
      <c r="A69" s="1" t="s">
        <v>87</v>
      </c>
      <c r="B69" t="s">
        <v>86</v>
      </c>
    </row>
    <row r="70" spans="1:2" x14ac:dyDescent="0.25">
      <c r="A70" s="1" t="s">
        <v>85</v>
      </c>
      <c r="B70" t="s">
        <v>84</v>
      </c>
    </row>
    <row r="71" spans="1:2" x14ac:dyDescent="0.25">
      <c r="A71" s="1" t="s">
        <v>83</v>
      </c>
      <c r="B71" t="s">
        <v>82</v>
      </c>
    </row>
    <row r="72" spans="1:2" x14ac:dyDescent="0.25">
      <c r="A72" s="1" t="s">
        <v>81</v>
      </c>
      <c r="B72" t="s">
        <v>80</v>
      </c>
    </row>
    <row r="73" spans="1:2" x14ac:dyDescent="0.25">
      <c r="A73" s="1" t="s">
        <v>79</v>
      </c>
      <c r="B73" t="s">
        <v>78</v>
      </c>
    </row>
    <row r="74" spans="1:2" x14ac:dyDescent="0.25">
      <c r="A74" s="1" t="s">
        <v>77</v>
      </c>
      <c r="B74" t="s">
        <v>76</v>
      </c>
    </row>
    <row r="75" spans="1:2" x14ac:dyDescent="0.25">
      <c r="A75" s="1" t="s">
        <v>75</v>
      </c>
      <c r="B75" t="s">
        <v>74</v>
      </c>
    </row>
    <row r="76" spans="1:2" x14ac:dyDescent="0.25">
      <c r="A76" s="1" t="s">
        <v>535</v>
      </c>
      <c r="B76" t="s">
        <v>536</v>
      </c>
    </row>
    <row r="77" spans="1:2" x14ac:dyDescent="0.25">
      <c r="A77" s="1" t="s">
        <v>537</v>
      </c>
      <c r="B77" t="s">
        <v>538</v>
      </c>
    </row>
    <row r="78" spans="1:2" x14ac:dyDescent="0.25">
      <c r="A78" s="1" t="s">
        <v>539</v>
      </c>
      <c r="B78" s="68" t="s">
        <v>540</v>
      </c>
    </row>
    <row r="79" spans="1:2" x14ac:dyDescent="0.25">
      <c r="A79" s="1" t="s">
        <v>541</v>
      </c>
      <c r="B79" t="s">
        <v>542</v>
      </c>
    </row>
    <row r="80" spans="1:2" x14ac:dyDescent="0.25">
      <c r="A80" s="1" t="s">
        <v>543</v>
      </c>
      <c r="B80" t="s">
        <v>544</v>
      </c>
    </row>
    <row r="81" spans="1:2" x14ac:dyDescent="0.25">
      <c r="A81" s="1" t="s">
        <v>545</v>
      </c>
      <c r="B81" t="s">
        <v>546</v>
      </c>
    </row>
    <row r="82" spans="1:2" x14ac:dyDescent="0.25">
      <c r="A82" s="1" t="s">
        <v>547</v>
      </c>
      <c r="B82" t="s">
        <v>548</v>
      </c>
    </row>
    <row r="83" spans="1:2" x14ac:dyDescent="0.25">
      <c r="A83" s="1" t="s">
        <v>549</v>
      </c>
      <c r="B83" t="s">
        <v>550</v>
      </c>
    </row>
    <row r="84" spans="1:2" x14ac:dyDescent="0.25">
      <c r="A84" s="1" t="s">
        <v>551</v>
      </c>
      <c r="B84" t="s">
        <v>552</v>
      </c>
    </row>
    <row r="85" spans="1:2" x14ac:dyDescent="0.25">
      <c r="A85" s="1" t="s">
        <v>553</v>
      </c>
      <c r="B85" t="s">
        <v>554</v>
      </c>
    </row>
    <row r="86" spans="1:2" x14ac:dyDescent="0.25">
      <c r="A86" s="1" t="s">
        <v>555</v>
      </c>
      <c r="B86" t="s">
        <v>556</v>
      </c>
    </row>
    <row r="87" spans="1:2" x14ac:dyDescent="0.25">
      <c r="A87" s="1" t="s">
        <v>557</v>
      </c>
      <c r="B87" t="s">
        <v>558</v>
      </c>
    </row>
    <row r="88" spans="1:2" x14ac:dyDescent="0.25">
      <c r="A88" s="1" t="s">
        <v>559</v>
      </c>
      <c r="B88" t="s">
        <v>560</v>
      </c>
    </row>
    <row r="89" spans="1:2" x14ac:dyDescent="0.25">
      <c r="A89" s="1" t="s">
        <v>561</v>
      </c>
      <c r="B89" t="s">
        <v>562</v>
      </c>
    </row>
    <row r="90" spans="1:2" x14ac:dyDescent="0.25">
      <c r="A90" s="1" t="s">
        <v>564</v>
      </c>
      <c r="B90" t="s">
        <v>565</v>
      </c>
    </row>
    <row r="91" spans="1:2" x14ac:dyDescent="0.25">
      <c r="A91" s="1" t="s">
        <v>566</v>
      </c>
      <c r="B91" t="s">
        <v>567</v>
      </c>
    </row>
    <row r="92" spans="1:2" x14ac:dyDescent="0.25">
      <c r="A92" s="1" t="s">
        <v>568</v>
      </c>
      <c r="B92" s="70" t="s">
        <v>569</v>
      </c>
    </row>
    <row r="93" spans="1:2" x14ac:dyDescent="0.25">
      <c r="A93" s="1" t="s">
        <v>570</v>
      </c>
      <c r="B93" t="s">
        <v>571</v>
      </c>
    </row>
    <row r="94" spans="1:2" x14ac:dyDescent="0.25">
      <c r="A94" s="1" t="s">
        <v>572</v>
      </c>
      <c r="B94" t="s">
        <v>573</v>
      </c>
    </row>
    <row r="95" spans="1:2" x14ac:dyDescent="0.25">
      <c r="A95" s="1" t="s">
        <v>574</v>
      </c>
      <c r="B95" t="s">
        <v>575</v>
      </c>
    </row>
    <row r="96" spans="1:2" x14ac:dyDescent="0.25">
      <c r="A96" s="1" t="s">
        <v>576</v>
      </c>
      <c r="B96" t="s">
        <v>577</v>
      </c>
    </row>
    <row r="97" spans="1:2" x14ac:dyDescent="0.25">
      <c r="A97" s="1" t="s">
        <v>578</v>
      </c>
      <c r="B97" t="s">
        <v>579</v>
      </c>
    </row>
    <row r="98" spans="1:2" x14ac:dyDescent="0.25">
      <c r="A98" s="1" t="s">
        <v>580</v>
      </c>
      <c r="B98" t="s">
        <v>581</v>
      </c>
    </row>
    <row r="99" spans="1:2" x14ac:dyDescent="0.25">
      <c r="A99" s="1" t="s">
        <v>582</v>
      </c>
      <c r="B99" t="s">
        <v>583</v>
      </c>
    </row>
    <row r="100" spans="1:2" x14ac:dyDescent="0.25">
      <c r="A100" s="1" t="s">
        <v>584</v>
      </c>
      <c r="B100" s="69" t="s">
        <v>585</v>
      </c>
    </row>
    <row r="101" spans="1:2" x14ac:dyDescent="0.25">
      <c r="A101" s="1" t="s">
        <v>589</v>
      </c>
      <c r="B101" s="69" t="s">
        <v>590</v>
      </c>
    </row>
    <row r="102" spans="1:2" x14ac:dyDescent="0.25">
      <c r="A102" s="1" t="s">
        <v>591</v>
      </c>
      <c r="B102" t="s">
        <v>592</v>
      </c>
    </row>
    <row r="103" spans="1:2" x14ac:dyDescent="0.25">
      <c r="A103" s="1" t="s">
        <v>593</v>
      </c>
      <c r="B103" t="s">
        <v>594</v>
      </c>
    </row>
    <row r="104" spans="1:2" x14ac:dyDescent="0.25">
      <c r="A104" s="1" t="s">
        <v>595</v>
      </c>
      <c r="B104" t="s">
        <v>596</v>
      </c>
    </row>
    <row r="105" spans="1:2" x14ac:dyDescent="0.25">
      <c r="A105" s="1" t="s">
        <v>597</v>
      </c>
      <c r="B105" t="s">
        <v>598</v>
      </c>
    </row>
  </sheetData>
  <dataValidations count="1">
    <dataValidation allowBlank="1" showInputMessage="1" showErrorMessage="1" errorTitle="Error" error="debe ingresar un nombre que tenga entre 3 y 40 carácteres " promptTitle=" " sqref="B78"/>
  </dataValidations>
  <pageMargins left="0.7" right="0.7" top="0.75" bottom="0.75" header="0.3" footer="0.3"/>
  <pageSetup orientation="landscape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1999"/>
  <sheetViews>
    <sheetView zoomScaleNormal="100" workbookViewId="0">
      <selection activeCell="F2" sqref="F2"/>
    </sheetView>
  </sheetViews>
  <sheetFormatPr baseColWidth="10" defaultRowHeight="15" x14ac:dyDescent="0.25"/>
  <cols>
    <col min="2" max="2" width="15" style="1" bestFit="1" customWidth="1"/>
    <col min="3" max="6" width="11.42578125" style="1"/>
    <col min="7" max="8" width="11.42578125" style="34"/>
    <col min="9" max="9" width="11.42578125" style="1"/>
  </cols>
  <sheetData>
    <row r="1" spans="1:9" x14ac:dyDescent="0.25">
      <c r="A1" t="s">
        <v>21</v>
      </c>
      <c r="B1" s="1" t="s">
        <v>222</v>
      </c>
      <c r="C1" s="1" t="s">
        <v>4</v>
      </c>
      <c r="D1" s="1" t="s">
        <v>332</v>
      </c>
      <c r="E1" s="1" t="s">
        <v>239</v>
      </c>
      <c r="F1" s="1" t="s">
        <v>331</v>
      </c>
      <c r="G1" s="34" t="s">
        <v>330</v>
      </c>
      <c r="H1" s="34" t="s">
        <v>329</v>
      </c>
      <c r="I1" s="1" t="s">
        <v>60</v>
      </c>
    </row>
    <row r="2" spans="1:9" x14ac:dyDescent="0.25">
      <c r="A2" t="s">
        <v>265</v>
      </c>
      <c r="D2" s="1" t="s">
        <v>325</v>
      </c>
      <c r="G2" s="18"/>
      <c r="H2" s="18"/>
      <c r="I2" s="1" t="s">
        <v>290</v>
      </c>
    </row>
    <row r="3" spans="1:9" x14ac:dyDescent="0.25">
      <c r="G3" s="18"/>
      <c r="H3" s="18"/>
    </row>
    <row r="4" spans="1:9" x14ac:dyDescent="0.25">
      <c r="G4" s="18"/>
      <c r="H4" s="18"/>
    </row>
    <row r="5" spans="1:9" x14ac:dyDescent="0.25">
      <c r="G5" s="18"/>
      <c r="H5" s="18"/>
    </row>
    <row r="6" spans="1:9" x14ac:dyDescent="0.25">
      <c r="G6" s="18"/>
      <c r="H6" s="18"/>
    </row>
    <row r="7" spans="1:9" x14ac:dyDescent="0.25">
      <c r="G7" s="18"/>
      <c r="H7" s="18"/>
    </row>
    <row r="8" spans="1:9" x14ac:dyDescent="0.25">
      <c r="G8" s="18"/>
      <c r="H8" s="18"/>
    </row>
    <row r="9" spans="1:9" x14ac:dyDescent="0.25">
      <c r="G9" s="18"/>
      <c r="H9" s="18"/>
    </row>
    <row r="10" spans="1:9" x14ac:dyDescent="0.25">
      <c r="G10" s="18"/>
      <c r="H10" s="18"/>
    </row>
    <row r="11" spans="1:9" x14ac:dyDescent="0.25">
      <c r="G11" s="18"/>
      <c r="H11" s="18"/>
    </row>
    <row r="12" spans="1:9" x14ac:dyDescent="0.25">
      <c r="G12" s="18"/>
      <c r="H12" s="18"/>
    </row>
    <row r="13" spans="1:9" x14ac:dyDescent="0.25">
      <c r="G13" s="18"/>
      <c r="H13" s="18"/>
    </row>
    <row r="14" spans="1:9" x14ac:dyDescent="0.25">
      <c r="G14" s="18"/>
      <c r="H14" s="18"/>
    </row>
    <row r="1999" spans="1:9" x14ac:dyDescent="0.25">
      <c r="A1999" s="64" t="s">
        <v>324</v>
      </c>
      <c r="B1999" s="63"/>
      <c r="C1999" s="63"/>
      <c r="D1999" s="63"/>
      <c r="E1999" s="63"/>
      <c r="F1999" s="63"/>
      <c r="G1999" s="35">
        <f>SUBTOTAL(9,G2:G1998)</f>
        <v>0</v>
      </c>
      <c r="H1999" s="35">
        <f>SUBTOTAL(9,H2:H1998)</f>
        <v>0</v>
      </c>
      <c r="I1999" s="6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99"/>
  <sheetViews>
    <sheetView workbookViewId="0">
      <selection activeCell="F2" sqref="F2"/>
    </sheetView>
  </sheetViews>
  <sheetFormatPr baseColWidth="10" defaultRowHeight="15" x14ac:dyDescent="0.25"/>
  <cols>
    <col min="1" max="1" width="15" style="1" bestFit="1" customWidth="1"/>
    <col min="2" max="5" width="11.42578125" style="1"/>
    <col min="6" max="7" width="11.42578125" style="34"/>
    <col min="8" max="8" width="11.42578125" style="1"/>
  </cols>
  <sheetData>
    <row r="1" spans="1:8" x14ac:dyDescent="0.25">
      <c r="A1" s="1" t="s">
        <v>222</v>
      </c>
      <c r="B1" s="1" t="s">
        <v>4</v>
      </c>
      <c r="C1" s="1" t="s">
        <v>332</v>
      </c>
      <c r="D1" s="1" t="s">
        <v>239</v>
      </c>
      <c r="E1" s="1" t="s">
        <v>331</v>
      </c>
      <c r="F1" s="34" t="s">
        <v>619</v>
      </c>
      <c r="G1" s="34" t="s">
        <v>618</v>
      </c>
      <c r="H1" s="1" t="s">
        <v>617</v>
      </c>
    </row>
    <row r="2" spans="1:8" x14ac:dyDescent="0.3">
      <c r="A2" s="1" t="s">
        <v>475</v>
      </c>
      <c r="B2" s="1" t="s">
        <v>380</v>
      </c>
      <c r="C2" s="1" t="s">
        <v>0</v>
      </c>
      <c r="D2" s="1" t="s">
        <v>616</v>
      </c>
      <c r="E2" s="1" t="s">
        <v>615</v>
      </c>
      <c r="F2" s="18">
        <v>100.89</v>
      </c>
      <c r="G2" s="18">
        <v>1.01</v>
      </c>
      <c r="H2" s="1" t="s">
        <v>412</v>
      </c>
    </row>
    <row r="3" spans="1:8" x14ac:dyDescent="0.25">
      <c r="A3" s="1" t="s">
        <v>475</v>
      </c>
      <c r="B3" s="1" t="s">
        <v>456</v>
      </c>
      <c r="C3" s="1" t="s">
        <v>0</v>
      </c>
      <c r="D3" s="1" t="s">
        <v>616</v>
      </c>
      <c r="E3" s="1" t="s">
        <v>624</v>
      </c>
      <c r="F3" s="18">
        <v>151.33000000000001</v>
      </c>
      <c r="G3" s="18">
        <v>1.51</v>
      </c>
      <c r="H3" s="1" t="s">
        <v>412</v>
      </c>
    </row>
    <row r="4" spans="1:8" x14ac:dyDescent="0.25">
      <c r="A4" s="1" t="s">
        <v>394</v>
      </c>
      <c r="B4" s="1" t="s">
        <v>632</v>
      </c>
      <c r="C4" s="1" t="s">
        <v>0</v>
      </c>
      <c r="D4" s="1" t="s">
        <v>58</v>
      </c>
      <c r="E4" s="1" t="s">
        <v>631</v>
      </c>
      <c r="F4" s="18">
        <v>476</v>
      </c>
      <c r="G4" s="18">
        <v>4.76</v>
      </c>
      <c r="H4" s="1" t="s">
        <v>412</v>
      </c>
    </row>
    <row r="5" spans="1:8" x14ac:dyDescent="0.25">
      <c r="A5" s="1" t="s">
        <v>394</v>
      </c>
      <c r="B5" s="1" t="s">
        <v>454</v>
      </c>
      <c r="C5" s="1" t="s">
        <v>0</v>
      </c>
      <c r="D5" s="1" t="s">
        <v>58</v>
      </c>
      <c r="E5" s="1" t="s">
        <v>633</v>
      </c>
      <c r="F5" s="18">
        <v>1190</v>
      </c>
      <c r="G5" s="18">
        <v>11.9</v>
      </c>
      <c r="H5" s="1" t="s">
        <v>412</v>
      </c>
    </row>
    <row r="6" spans="1:8" x14ac:dyDescent="0.25">
      <c r="A6" s="1" t="s">
        <v>394</v>
      </c>
      <c r="B6" s="1" t="s">
        <v>563</v>
      </c>
      <c r="C6" s="1" t="s">
        <v>0</v>
      </c>
      <c r="D6" s="1" t="s">
        <v>58</v>
      </c>
      <c r="E6" s="1" t="s">
        <v>634</v>
      </c>
      <c r="F6" s="34">
        <v>363</v>
      </c>
      <c r="G6" s="34">
        <v>3.63</v>
      </c>
      <c r="H6" s="1" t="s">
        <v>412</v>
      </c>
    </row>
    <row r="7" spans="1:8" x14ac:dyDescent="0.25">
      <c r="A7" s="1" t="s">
        <v>394</v>
      </c>
      <c r="B7" s="1" t="s">
        <v>274</v>
      </c>
      <c r="C7" s="1" t="s">
        <v>0</v>
      </c>
      <c r="D7" s="1" t="s">
        <v>58</v>
      </c>
      <c r="E7" s="1" t="s">
        <v>635</v>
      </c>
      <c r="F7" s="34">
        <v>212</v>
      </c>
      <c r="G7" s="34">
        <v>2.12</v>
      </c>
      <c r="H7" s="1" t="s">
        <v>412</v>
      </c>
    </row>
    <row r="8" spans="1:8" x14ac:dyDescent="0.25">
      <c r="A8" s="1" t="s">
        <v>394</v>
      </c>
      <c r="B8" s="1" t="s">
        <v>477</v>
      </c>
      <c r="C8" s="1" t="s">
        <v>0</v>
      </c>
      <c r="D8" s="1" t="s">
        <v>58</v>
      </c>
      <c r="E8" s="1" t="s">
        <v>636</v>
      </c>
      <c r="F8" s="34">
        <v>3628</v>
      </c>
      <c r="G8" s="34">
        <v>36.28</v>
      </c>
      <c r="H8" s="1" t="s">
        <v>412</v>
      </c>
    </row>
    <row r="9" spans="1:8" x14ac:dyDescent="0.25">
      <c r="A9" s="1" t="s">
        <v>394</v>
      </c>
      <c r="B9" s="1" t="s">
        <v>637</v>
      </c>
      <c r="C9" s="1" t="s">
        <v>0</v>
      </c>
      <c r="D9" s="1" t="s">
        <v>58</v>
      </c>
      <c r="E9" s="1" t="s">
        <v>611</v>
      </c>
      <c r="F9" s="34">
        <v>468.8</v>
      </c>
      <c r="G9" s="34">
        <v>4.6900000000000004</v>
      </c>
      <c r="H9" s="1" t="s">
        <v>412</v>
      </c>
    </row>
    <row r="10" spans="1:8" x14ac:dyDescent="0.25">
      <c r="A10" s="1" t="s">
        <v>394</v>
      </c>
      <c r="B10" s="1" t="s">
        <v>637</v>
      </c>
      <c r="C10" s="1" t="s">
        <v>0</v>
      </c>
      <c r="D10" s="1" t="s">
        <v>58</v>
      </c>
      <c r="E10" s="1" t="s">
        <v>638</v>
      </c>
      <c r="F10" s="34">
        <v>1060</v>
      </c>
      <c r="G10" s="34">
        <v>10.6</v>
      </c>
      <c r="H10" s="1" t="s">
        <v>412</v>
      </c>
    </row>
    <row r="11" spans="1:8" x14ac:dyDescent="0.25">
      <c r="A11" s="1" t="s">
        <v>394</v>
      </c>
      <c r="B11" s="1" t="s">
        <v>273</v>
      </c>
      <c r="C11" s="1" t="s">
        <v>0</v>
      </c>
      <c r="D11" s="1" t="s">
        <v>58</v>
      </c>
      <c r="E11" s="1" t="s">
        <v>54</v>
      </c>
      <c r="F11" s="34">
        <v>252.2</v>
      </c>
      <c r="G11" s="34">
        <v>2.52</v>
      </c>
      <c r="H11" s="1" t="s">
        <v>412</v>
      </c>
    </row>
    <row r="12" spans="1:8" x14ac:dyDescent="0.25">
      <c r="A12" s="1" t="s">
        <v>385</v>
      </c>
      <c r="B12" s="1" t="s">
        <v>586</v>
      </c>
      <c r="C12" s="1" t="s">
        <v>0</v>
      </c>
      <c r="D12" s="1" t="s">
        <v>355</v>
      </c>
      <c r="E12" s="1" t="s">
        <v>639</v>
      </c>
      <c r="F12" s="34">
        <v>600</v>
      </c>
      <c r="G12" s="34">
        <v>6</v>
      </c>
      <c r="H12" s="1" t="s">
        <v>412</v>
      </c>
    </row>
    <row r="13" spans="1:8" x14ac:dyDescent="0.25">
      <c r="A13" s="1" t="s">
        <v>385</v>
      </c>
      <c r="B13" s="1" t="s">
        <v>354</v>
      </c>
      <c r="C13" s="1" t="s">
        <v>0</v>
      </c>
      <c r="D13" s="1" t="s">
        <v>355</v>
      </c>
      <c r="E13" s="1" t="s">
        <v>640</v>
      </c>
      <c r="F13" s="34">
        <v>480</v>
      </c>
      <c r="G13" s="34">
        <v>4.8</v>
      </c>
      <c r="H13" s="1" t="s">
        <v>412</v>
      </c>
    </row>
    <row r="14" spans="1:8" x14ac:dyDescent="0.25">
      <c r="A14" s="1" t="s">
        <v>385</v>
      </c>
      <c r="B14" s="1" t="s">
        <v>642</v>
      </c>
      <c r="C14" s="1" t="s">
        <v>0</v>
      </c>
      <c r="D14" s="1" t="s">
        <v>355</v>
      </c>
      <c r="E14" s="1" t="s">
        <v>641</v>
      </c>
      <c r="F14" s="34">
        <v>480</v>
      </c>
      <c r="G14" s="34">
        <v>4.8</v>
      </c>
      <c r="H14" s="1" t="s">
        <v>412</v>
      </c>
    </row>
    <row r="1999" spans="6:7" x14ac:dyDescent="0.25">
      <c r="F1999" s="34">
        <f>SUM(F2:F1998)</f>
        <v>9462.2200000000012</v>
      </c>
      <c r="G1999" s="34">
        <f>SUM(G2:G1998)</f>
        <v>94.61999999999999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2998"/>
  <sheetViews>
    <sheetView workbookViewId="0">
      <selection activeCell="A2" sqref="A2"/>
    </sheetView>
  </sheetViews>
  <sheetFormatPr baseColWidth="10" defaultRowHeight="15" x14ac:dyDescent="0.25"/>
  <cols>
    <col min="2" max="3" width="11.42578125" style="1"/>
    <col min="4" max="4" width="32.28515625" style="1" bestFit="1" customWidth="1"/>
    <col min="5" max="5" width="15" style="1" bestFit="1" customWidth="1"/>
    <col min="6" max="6" width="11.42578125" style="1"/>
    <col min="7" max="7" width="11.42578125" style="34"/>
    <col min="8" max="8" width="11.42578125" style="1"/>
    <col min="9" max="9" width="11.42578125" style="34"/>
    <col min="10" max="19" width="11.42578125" style="1"/>
  </cols>
  <sheetData>
    <row r="1" spans="1:19" x14ac:dyDescent="0.25">
      <c r="A1" t="s">
        <v>21</v>
      </c>
      <c r="B1" s="1" t="s">
        <v>351</v>
      </c>
      <c r="C1" s="1" t="s">
        <v>350</v>
      </c>
      <c r="D1" s="1" t="s">
        <v>349</v>
      </c>
      <c r="E1" s="1" t="s">
        <v>222</v>
      </c>
      <c r="F1" s="1" t="s">
        <v>348</v>
      </c>
      <c r="G1" s="34" t="s">
        <v>347</v>
      </c>
      <c r="H1" s="1" t="s">
        <v>346</v>
      </c>
      <c r="I1" s="34" t="s">
        <v>345</v>
      </c>
      <c r="J1" s="1" t="s">
        <v>344</v>
      </c>
      <c r="K1" s="1" t="s">
        <v>343</v>
      </c>
      <c r="L1" s="1" t="s">
        <v>342</v>
      </c>
      <c r="M1" s="1" t="s">
        <v>341</v>
      </c>
      <c r="N1" s="1" t="s">
        <v>340</v>
      </c>
      <c r="O1" s="1" t="s">
        <v>339</v>
      </c>
      <c r="P1" s="1" t="s">
        <v>338</v>
      </c>
      <c r="Q1" s="1" t="s">
        <v>337</v>
      </c>
      <c r="R1" s="1" t="s">
        <v>336</v>
      </c>
      <c r="S1" s="1" t="s">
        <v>335</v>
      </c>
    </row>
    <row r="2" spans="1:19" x14ac:dyDescent="0.25">
      <c r="A2" t="s">
        <v>265</v>
      </c>
      <c r="B2" s="1" t="s">
        <v>1</v>
      </c>
      <c r="C2" s="1" t="s">
        <v>334</v>
      </c>
      <c r="G2" s="18">
        <v>0</v>
      </c>
      <c r="H2" s="1" t="s">
        <v>57</v>
      </c>
      <c r="I2" s="34">
        <v>0</v>
      </c>
      <c r="J2" s="1" t="s">
        <v>57</v>
      </c>
      <c r="K2" s="1" t="s">
        <v>57</v>
      </c>
      <c r="L2" s="1" t="s">
        <v>57</v>
      </c>
      <c r="M2" s="1" t="s">
        <v>57</v>
      </c>
      <c r="N2" s="1" t="s">
        <v>57</v>
      </c>
      <c r="O2" s="1" t="s">
        <v>57</v>
      </c>
      <c r="P2" s="1" t="s">
        <v>57</v>
      </c>
      <c r="Q2" s="1" t="s">
        <v>57</v>
      </c>
      <c r="R2" s="1" t="s">
        <v>57</v>
      </c>
      <c r="S2" s="1" t="s">
        <v>333</v>
      </c>
    </row>
    <row r="3" spans="1:19" x14ac:dyDescent="0.25">
      <c r="G3" s="18"/>
    </row>
    <row r="4" spans="1:19" x14ac:dyDescent="0.25">
      <c r="G4" s="18"/>
    </row>
    <row r="5" spans="1:19" x14ac:dyDescent="0.25">
      <c r="G5" s="18"/>
    </row>
    <row r="6" spans="1:19" x14ac:dyDescent="0.25">
      <c r="G6" s="18"/>
    </row>
    <row r="12" spans="1:19" x14ac:dyDescent="0.25">
      <c r="I12" s="77"/>
    </row>
    <row r="13" spans="1:19" x14ac:dyDescent="0.25">
      <c r="I13" s="18"/>
    </row>
    <row r="14" spans="1:19" x14ac:dyDescent="0.25">
      <c r="I14" s="18"/>
    </row>
    <row r="15" spans="1:19" x14ac:dyDescent="0.25">
      <c r="I15" s="18"/>
    </row>
    <row r="17" spans="9:9" x14ac:dyDescent="0.25">
      <c r="I17" s="18"/>
    </row>
    <row r="18" spans="9:9" x14ac:dyDescent="0.25">
      <c r="I18" s="18"/>
    </row>
    <row r="19" spans="9:9" x14ac:dyDescent="0.25">
      <c r="I19" s="18"/>
    </row>
    <row r="2998" spans="1:9" x14ac:dyDescent="0.25">
      <c r="A2998" s="64" t="s">
        <v>324</v>
      </c>
      <c r="B2998" s="63"/>
      <c r="C2998" s="63"/>
      <c r="D2998" s="63"/>
      <c r="E2998" s="63"/>
      <c r="F2998" s="63"/>
      <c r="G2998" s="35">
        <f>SUBTOTAL(9,G1:G2997)</f>
        <v>0</v>
      </c>
      <c r="H2998" s="63"/>
      <c r="I2998" s="35">
        <f>SUBTOTAL(9,I1:I2997)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20"/>
  <sheetViews>
    <sheetView workbookViewId="0">
      <selection activeCell="G25" sqref="G25"/>
    </sheetView>
  </sheetViews>
  <sheetFormatPr baseColWidth="10" defaultRowHeight="15" x14ac:dyDescent="0.25"/>
  <cols>
    <col min="1" max="1" width="11.85546875" bestFit="1" customWidth="1"/>
  </cols>
  <sheetData>
    <row r="1" spans="1:13" ht="15.75" thickBot="1" x14ac:dyDescent="0.3"/>
    <row r="2" spans="1:13" x14ac:dyDescent="0.25">
      <c r="A2" s="80" t="s">
        <v>587</v>
      </c>
      <c r="B2" s="81"/>
      <c r="C2" s="81"/>
      <c r="D2" s="82"/>
      <c r="E2" s="89"/>
      <c r="F2" s="90"/>
      <c r="G2" s="95" t="s">
        <v>312</v>
      </c>
      <c r="H2" s="95" t="s">
        <v>313</v>
      </c>
      <c r="I2" s="95" t="s">
        <v>314</v>
      </c>
      <c r="J2" s="95" t="s">
        <v>315</v>
      </c>
      <c r="K2" s="95" t="s">
        <v>324</v>
      </c>
      <c r="L2" s="91" t="s">
        <v>352</v>
      </c>
      <c r="M2" s="92"/>
    </row>
    <row r="3" spans="1:13" ht="15.75" thickBot="1" x14ac:dyDescent="0.3">
      <c r="A3" s="83"/>
      <c r="B3" s="84"/>
      <c r="C3" s="84"/>
      <c r="D3" s="85"/>
      <c r="E3" s="40"/>
      <c r="F3" s="40"/>
      <c r="G3" s="96"/>
      <c r="H3" s="96"/>
      <c r="I3" s="96"/>
      <c r="J3" s="96"/>
      <c r="K3" s="96"/>
      <c r="L3" s="93"/>
      <c r="M3" s="94"/>
    </row>
    <row r="4" spans="1:13" x14ac:dyDescent="0.25">
      <c r="A4" s="83"/>
      <c r="B4" s="84"/>
      <c r="C4" s="84"/>
      <c r="D4" s="85"/>
      <c r="E4" s="40"/>
      <c r="F4" s="40"/>
      <c r="G4" s="41">
        <f>+'CONSUMIDOR 2021'!L1000</f>
        <v>0</v>
      </c>
      <c r="H4" s="41">
        <f>+'VENTAS CONTRIBUYENTE 2021'!R5000</f>
        <v>68613.210000000021</v>
      </c>
      <c r="I4" s="41">
        <f>+'CONSUMIDOR 2021'!O1000</f>
        <v>1372.5</v>
      </c>
      <c r="J4" s="41">
        <f>+'CONSUMIDOR 2021'!R1000</f>
        <v>0</v>
      </c>
      <c r="K4" s="42"/>
      <c r="L4" s="43"/>
      <c r="M4" s="44"/>
    </row>
    <row r="5" spans="1:13" x14ac:dyDescent="0.25">
      <c r="A5" s="83"/>
      <c r="B5" s="84"/>
      <c r="C5" s="84"/>
      <c r="D5" s="85"/>
      <c r="E5" s="40"/>
      <c r="F5" s="40"/>
      <c r="G5" s="41"/>
      <c r="H5" s="41"/>
      <c r="I5" s="45">
        <f>+I4/1.13</f>
        <v>1214.6017699115046</v>
      </c>
      <c r="J5" s="41"/>
      <c r="K5" s="42"/>
      <c r="L5" s="43"/>
      <c r="M5" s="44"/>
    </row>
    <row r="6" spans="1:13" x14ac:dyDescent="0.25">
      <c r="A6" s="83"/>
      <c r="B6" s="84"/>
      <c r="C6" s="84"/>
      <c r="D6" s="85"/>
      <c r="E6" s="40"/>
      <c r="F6" s="40"/>
      <c r="G6" s="41"/>
      <c r="H6" s="41"/>
      <c r="I6" s="41"/>
      <c r="J6" s="41"/>
      <c r="K6" s="42"/>
      <c r="L6" s="43"/>
      <c r="M6" s="44"/>
    </row>
    <row r="7" spans="1:13" ht="15.75" thickBot="1" x14ac:dyDescent="0.3">
      <c r="A7" s="83"/>
      <c r="B7" s="84"/>
      <c r="C7" s="84"/>
      <c r="D7" s="85"/>
      <c r="E7" s="40"/>
      <c r="F7" s="40"/>
      <c r="G7" s="41"/>
      <c r="H7" s="41"/>
      <c r="I7" s="41"/>
      <c r="J7" s="41"/>
      <c r="K7" s="42"/>
      <c r="L7" s="43"/>
      <c r="M7" s="44"/>
    </row>
    <row r="8" spans="1:13" ht="15.75" thickBot="1" x14ac:dyDescent="0.3">
      <c r="A8" s="83"/>
      <c r="B8" s="84"/>
      <c r="C8" s="84"/>
      <c r="D8" s="85"/>
      <c r="E8" s="40"/>
      <c r="F8" s="40"/>
      <c r="G8" s="41"/>
      <c r="H8" s="41"/>
      <c r="I8" s="45">
        <f>+I7/1.13</f>
        <v>0</v>
      </c>
      <c r="J8" s="41"/>
      <c r="K8" s="42"/>
      <c r="L8" s="66" t="s">
        <v>353</v>
      </c>
      <c r="M8" s="44"/>
    </row>
    <row r="9" spans="1:13" ht="15.75" thickBot="1" x14ac:dyDescent="0.3">
      <c r="A9" s="83"/>
      <c r="B9" s="84"/>
      <c r="C9" s="84"/>
      <c r="D9" s="85"/>
      <c r="E9" s="40"/>
      <c r="F9" s="40"/>
      <c r="G9" s="36">
        <f>SUM(G4:G8)</f>
        <v>0</v>
      </c>
      <c r="H9" s="36">
        <f>+H4+H7</f>
        <v>68613.210000000021</v>
      </c>
      <c r="I9" s="36">
        <f>+I8+I5</f>
        <v>1214.6017699115046</v>
      </c>
      <c r="J9" s="36">
        <f>+J4</f>
        <v>0</v>
      </c>
      <c r="K9" s="36">
        <f>SUM(G9:J9)</f>
        <v>69827.811769911525</v>
      </c>
      <c r="L9" s="65">
        <f>+K9*0.0175</f>
        <v>1221.9867059734518</v>
      </c>
      <c r="M9" s="44"/>
    </row>
    <row r="10" spans="1:13" x14ac:dyDescent="0.25">
      <c r="A10" s="83"/>
      <c r="B10" s="84"/>
      <c r="C10" s="84"/>
      <c r="D10" s="85"/>
      <c r="E10" s="40"/>
      <c r="F10" s="40"/>
      <c r="G10" s="49"/>
      <c r="H10" s="49"/>
      <c r="I10" s="49"/>
      <c r="J10" s="49"/>
      <c r="K10" s="49"/>
      <c r="L10" s="99">
        <f>+'RET 10%'!I2998</f>
        <v>0</v>
      </c>
      <c r="M10" s="97">
        <f>+L9+L10</f>
        <v>1221.9867059734518</v>
      </c>
    </row>
    <row r="11" spans="1:13" ht="15.75" thickBot="1" x14ac:dyDescent="0.3">
      <c r="A11" s="83"/>
      <c r="B11" s="84"/>
      <c r="C11" s="84"/>
      <c r="D11" s="85"/>
      <c r="E11" s="40"/>
      <c r="F11" s="40"/>
      <c r="G11" s="49"/>
      <c r="H11" s="49"/>
      <c r="I11" s="49"/>
      <c r="J11" s="49"/>
      <c r="K11" s="49" t="s">
        <v>316</v>
      </c>
      <c r="L11" s="100"/>
      <c r="M11" s="98"/>
    </row>
    <row r="12" spans="1:13" ht="15.75" thickBot="1" x14ac:dyDescent="0.3">
      <c r="A12" s="83"/>
      <c r="B12" s="84"/>
      <c r="C12" s="84"/>
      <c r="D12" s="85"/>
      <c r="E12" s="40"/>
      <c r="F12" s="40"/>
      <c r="G12" s="49"/>
      <c r="H12" s="49"/>
      <c r="I12" s="49"/>
      <c r="J12" s="49"/>
      <c r="K12" s="49"/>
      <c r="L12" s="50"/>
      <c r="M12" s="44"/>
    </row>
    <row r="13" spans="1:13" ht="15.75" thickBot="1" x14ac:dyDescent="0.3">
      <c r="A13" s="83"/>
      <c r="B13" s="84"/>
      <c r="C13" s="84"/>
      <c r="D13" s="85"/>
      <c r="E13" s="38"/>
      <c r="F13" s="51" t="s">
        <v>317</v>
      </c>
      <c r="G13" s="36" t="s">
        <v>318</v>
      </c>
      <c r="H13" s="37"/>
      <c r="I13" s="67" t="s">
        <v>319</v>
      </c>
      <c r="J13" s="49"/>
      <c r="K13" s="49">
        <f>+K9+G9</f>
        <v>69827.811769911525</v>
      </c>
      <c r="L13" s="50"/>
      <c r="M13" s="44"/>
    </row>
    <row r="14" spans="1:13" x14ac:dyDescent="0.25">
      <c r="A14" s="83"/>
      <c r="B14" s="84"/>
      <c r="C14" s="84"/>
      <c r="D14" s="85"/>
      <c r="E14" s="40" t="s">
        <v>320</v>
      </c>
      <c r="F14" s="41">
        <f>+'COMPRAS 2021'!P5000</f>
        <v>58900.340000000011</v>
      </c>
      <c r="G14" s="41">
        <f>+'COMPRAS 2021'!M5000</f>
        <v>13.889999999999997</v>
      </c>
      <c r="H14" s="42" t="s">
        <v>320</v>
      </c>
      <c r="I14" s="52">
        <f>+H9+I9</f>
        <v>69827.811769911525</v>
      </c>
      <c r="J14" s="49"/>
      <c r="K14" s="49">
        <f>+K13/K9</f>
        <v>1</v>
      </c>
      <c r="L14" s="50">
        <f>+K14*F15-F15</f>
        <v>0</v>
      </c>
      <c r="M14" s="44"/>
    </row>
    <row r="15" spans="1:13" x14ac:dyDescent="0.25">
      <c r="A15" s="83"/>
      <c r="B15" s="84"/>
      <c r="C15" s="84"/>
      <c r="D15" s="85"/>
      <c r="E15" s="40" t="s">
        <v>321</v>
      </c>
      <c r="F15" s="41">
        <f>+F14*0.13</f>
        <v>7657.0442000000021</v>
      </c>
      <c r="G15" s="41"/>
      <c r="H15" s="42" t="s">
        <v>321</v>
      </c>
      <c r="I15" s="52">
        <f>+I14*0.13</f>
        <v>9077.6155300884984</v>
      </c>
      <c r="J15" s="49"/>
      <c r="K15" s="49"/>
      <c r="L15" s="50"/>
      <c r="M15" s="44"/>
    </row>
    <row r="16" spans="1:13" ht="15.75" thickBot="1" x14ac:dyDescent="0.3">
      <c r="A16" s="83"/>
      <c r="B16" s="84"/>
      <c r="C16" s="84"/>
      <c r="D16" s="85"/>
      <c r="E16" s="40"/>
      <c r="F16" s="41"/>
      <c r="G16" s="41"/>
      <c r="H16" s="42"/>
      <c r="I16" s="52"/>
      <c r="J16" s="49"/>
      <c r="K16" s="49"/>
      <c r="L16" s="53">
        <f>+L9+L10+J18</f>
        <v>2547.938036061948</v>
      </c>
      <c r="M16" s="44"/>
    </row>
    <row r="17" spans="1:13" ht="15.75" thickTop="1" x14ac:dyDescent="0.25">
      <c r="A17" s="83"/>
      <c r="B17" s="84"/>
      <c r="C17" s="84"/>
      <c r="D17" s="85"/>
      <c r="E17" s="40"/>
      <c r="F17" s="54"/>
      <c r="G17" s="39" t="s">
        <v>322</v>
      </c>
      <c r="H17" s="42"/>
      <c r="I17" s="55" t="s">
        <v>323</v>
      </c>
      <c r="J17" s="49"/>
      <c r="K17" s="49"/>
      <c r="L17" s="50"/>
      <c r="M17" s="44"/>
    </row>
    <row r="18" spans="1:13" ht="15.75" thickBot="1" x14ac:dyDescent="0.3">
      <c r="A18" s="83"/>
      <c r="B18" s="84"/>
      <c r="C18" s="84"/>
      <c r="D18" s="85"/>
      <c r="E18" s="40"/>
      <c r="F18" s="56">
        <f>+F15+F16</f>
        <v>7657.0442000000021</v>
      </c>
      <c r="G18" s="46">
        <f>+L14</f>
        <v>0</v>
      </c>
      <c r="H18" s="47">
        <f>+I15-G19</f>
        <v>1420.5713300884963</v>
      </c>
      <c r="I18" s="57">
        <f>+'RET 1%'!$H$1999</f>
        <v>0</v>
      </c>
      <c r="J18" s="58">
        <f>+H18-I18-I19</f>
        <v>1325.9513300884964</v>
      </c>
      <c r="K18" s="49"/>
      <c r="L18" s="50"/>
      <c r="M18" s="44"/>
    </row>
    <row r="19" spans="1:13" ht="15.75" thickBot="1" x14ac:dyDescent="0.3">
      <c r="A19" s="83"/>
      <c r="B19" s="84"/>
      <c r="C19" s="84"/>
      <c r="D19" s="85"/>
      <c r="E19" s="40"/>
      <c r="F19" s="40"/>
      <c r="G19" s="59">
        <f>+F18-G18</f>
        <v>7657.0442000000021</v>
      </c>
      <c r="H19" s="79" t="s">
        <v>620</v>
      </c>
      <c r="I19" s="49">
        <f>+PERCEPCION!G1999</f>
        <v>94.61999999999999</v>
      </c>
      <c r="J19" s="49"/>
      <c r="K19" s="49"/>
      <c r="L19" s="50"/>
      <c r="M19" s="44"/>
    </row>
    <row r="20" spans="1:13" ht="15.75" thickBot="1" x14ac:dyDescent="0.3">
      <c r="A20" s="86"/>
      <c r="B20" s="87"/>
      <c r="C20" s="87"/>
      <c r="D20" s="88"/>
      <c r="E20" s="60"/>
      <c r="F20" s="60"/>
      <c r="G20" s="61"/>
      <c r="H20" s="61"/>
      <c r="I20" s="61"/>
      <c r="J20" s="61"/>
      <c r="K20" s="61"/>
      <c r="L20" s="62"/>
      <c r="M20" s="48"/>
    </row>
  </sheetData>
  <mergeCells count="10">
    <mergeCell ref="A2:D20"/>
    <mergeCell ref="E2:F2"/>
    <mergeCell ref="L2:M3"/>
    <mergeCell ref="G2:G3"/>
    <mergeCell ref="H2:H3"/>
    <mergeCell ref="I2:I3"/>
    <mergeCell ref="J2:J3"/>
    <mergeCell ref="K2:K3"/>
    <mergeCell ref="M10:M11"/>
    <mergeCell ref="L10:L11"/>
  </mergeCells>
  <conditionalFormatting sqref="L2 L15:M20 M13:M14 L12:M12 L4:M10">
    <cfRule type="containsText" dxfId="1" priority="2" operator="containsText" text="DATO">
      <formula>NOT(ISERROR(SEARCH("DATO",L2)))</formula>
    </cfRule>
  </conditionalFormatting>
  <conditionalFormatting sqref="L13:L14">
    <cfRule type="containsText" dxfId="0" priority="1" operator="containsText" text="DATO">
      <formula>NOT(ISERROR(SEARCH("DATO",L13)))</formula>
    </cfRule>
  </conditionalFormatting>
  <pageMargins left="0.7" right="0.7" top="0.75" bottom="0.75" header="0.3" footer="0.3"/>
  <pageSetup orientation="landscape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COMPRAS 2021</vt:lpstr>
      <vt:lpstr>CONSUMIDOR 2021</vt:lpstr>
      <vt:lpstr>VENTAS CONTRIBUYENTE 2021</vt:lpstr>
      <vt:lpstr>base de clientes</vt:lpstr>
      <vt:lpstr>RET 1%</vt:lpstr>
      <vt:lpstr>PERCEPCION</vt:lpstr>
      <vt:lpstr>RET 10%</vt:lpstr>
      <vt:lpstr>DECLARACION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Audicorp</dc:creator>
  <cp:lastModifiedBy>pablo</cp:lastModifiedBy>
  <cp:lastPrinted>2021-05-13T13:54:31Z</cp:lastPrinted>
  <dcterms:created xsi:type="dcterms:W3CDTF">2021-04-05T22:54:25Z</dcterms:created>
  <dcterms:modified xsi:type="dcterms:W3CDTF">2022-11-23T23:31:43Z</dcterms:modified>
</cp:coreProperties>
</file>