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640" windowHeight="11760" activeTab="3"/>
  </bookViews>
  <sheets>
    <sheet name="COMPRAS" sheetId="1" r:id="rId1"/>
    <sheet name="VENTAS CCF" sheetId="2" r:id="rId2"/>
    <sheet name="base de clientes" sheetId="3" r:id="rId3"/>
    <sheet name="Hoja1" sheetId="4" r:id="rId4"/>
  </sheets>
  <externalReferences>
    <externalReference r:id="rId5"/>
    <externalReference r:id="rId6"/>
  </externalReferences>
  <definedNames>
    <definedName name="_xlnm._FilterDatabase" localSheetId="0" hidden="1">COMPRAS!$A$1:$X$130</definedName>
    <definedName name="_xlnm._FilterDatabase" localSheetId="1" hidden="1">'VENTAS CCF'!$A$1:$W$1</definedName>
    <definedName name="_xlnm.Print_Area" localSheetId="0">COMPRAS!$A$1:$U$193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3" i="1" l="1"/>
  <c r="U103" i="1" s="1"/>
  <c r="T102" i="1"/>
  <c r="X102" i="1" s="1"/>
  <c r="T101" i="1"/>
  <c r="X101" i="1" s="1"/>
  <c r="T100" i="1"/>
  <c r="X100" i="1" s="1"/>
  <c r="T98" i="1"/>
  <c r="U98" i="1" s="1"/>
  <c r="T97" i="1"/>
  <c r="X97" i="1" s="1"/>
  <c r="T96" i="1"/>
  <c r="X96" i="1" s="1"/>
  <c r="T95" i="1"/>
  <c r="X95" i="1" s="1"/>
  <c r="T79" i="1"/>
  <c r="U79" i="1" s="1"/>
  <c r="T94" i="1"/>
  <c r="X94" i="1" s="1"/>
  <c r="T80" i="1"/>
  <c r="X80" i="1" s="1"/>
  <c r="T93" i="1"/>
  <c r="X93" i="1" s="1"/>
  <c r="T91" i="1"/>
  <c r="U91" i="1" s="1"/>
  <c r="T83" i="1"/>
  <c r="X83" i="1" s="1"/>
  <c r="T92" i="1"/>
  <c r="X92" i="1" s="1"/>
  <c r="T90" i="1"/>
  <c r="X90" i="1" s="1"/>
  <c r="T89" i="1"/>
  <c r="U89" i="1" s="1"/>
  <c r="T88" i="1"/>
  <c r="X88" i="1" s="1"/>
  <c r="T84" i="1"/>
  <c r="X84" i="1" s="1"/>
  <c r="T82" i="1"/>
  <c r="X82" i="1" s="1"/>
  <c r="T81" i="1"/>
  <c r="U81" i="1" s="1"/>
  <c r="T99" i="1"/>
  <c r="X99" i="1" s="1"/>
  <c r="T87" i="1"/>
  <c r="X87" i="1" s="1"/>
  <c r="T86" i="1"/>
  <c r="X86" i="1" s="1"/>
  <c r="L103" i="1"/>
  <c r="L102" i="1"/>
  <c r="L101" i="1"/>
  <c r="L100" i="1"/>
  <c r="L98" i="1"/>
  <c r="L97" i="1"/>
  <c r="L96" i="1"/>
  <c r="L95" i="1"/>
  <c r="L79" i="1"/>
  <c r="L94" i="1"/>
  <c r="L80" i="1"/>
  <c r="L93" i="1"/>
  <c r="L91" i="1"/>
  <c r="L83" i="1"/>
  <c r="L92" i="1"/>
  <c r="L90" i="1"/>
  <c r="L89" i="1"/>
  <c r="L88" i="1"/>
  <c r="L84" i="1"/>
  <c r="L82" i="1"/>
  <c r="L81" i="1"/>
  <c r="L99" i="1"/>
  <c r="L87" i="1"/>
  <c r="L86" i="1"/>
  <c r="S108" i="2"/>
  <c r="V108" i="2" s="1"/>
  <c r="S104" i="2"/>
  <c r="V104" i="2" s="1"/>
  <c r="S100" i="2"/>
  <c r="V100" i="2" s="1"/>
  <c r="S96" i="2"/>
  <c r="V96" i="2" s="1"/>
  <c r="S92" i="2"/>
  <c r="V92" i="2" s="1"/>
  <c r="S88" i="2"/>
  <c r="V88" i="2" s="1"/>
  <c r="S84" i="2"/>
  <c r="V84" i="2" s="1"/>
  <c r="S80" i="2"/>
  <c r="V80" i="2" s="1"/>
  <c r="S76" i="2"/>
  <c r="V76" i="2" s="1"/>
  <c r="S109" i="2"/>
  <c r="V109" i="2" s="1"/>
  <c r="S107" i="2"/>
  <c r="V107" i="2" s="1"/>
  <c r="S106" i="2"/>
  <c r="V106" i="2" s="1"/>
  <c r="S105" i="2"/>
  <c r="V105" i="2" s="1"/>
  <c r="S103" i="2"/>
  <c r="V103" i="2" s="1"/>
  <c r="S102" i="2"/>
  <c r="V102" i="2" s="1"/>
  <c r="S101" i="2"/>
  <c r="V101" i="2" s="1"/>
  <c r="S99" i="2"/>
  <c r="V99" i="2" s="1"/>
  <c r="S98" i="2"/>
  <c r="V98" i="2" s="1"/>
  <c r="S97" i="2"/>
  <c r="V97" i="2" s="1"/>
  <c r="S95" i="2"/>
  <c r="V95" i="2" s="1"/>
  <c r="S94" i="2"/>
  <c r="V94" i="2" s="1"/>
  <c r="S93" i="2"/>
  <c r="V93" i="2" s="1"/>
  <c r="S91" i="2"/>
  <c r="V91" i="2" s="1"/>
  <c r="S90" i="2"/>
  <c r="V90" i="2" s="1"/>
  <c r="S89" i="2"/>
  <c r="V89" i="2" s="1"/>
  <c r="S87" i="2"/>
  <c r="V87" i="2" s="1"/>
  <c r="S86" i="2"/>
  <c r="V86" i="2" s="1"/>
  <c r="S85" i="2"/>
  <c r="V85" i="2" s="1"/>
  <c r="S83" i="2"/>
  <c r="V83" i="2" s="1"/>
  <c r="S82" i="2"/>
  <c r="V82" i="2" s="1"/>
  <c r="S81" i="2"/>
  <c r="V81" i="2" s="1"/>
  <c r="S79" i="2"/>
  <c r="V79" i="2" s="1"/>
  <c r="S78" i="2"/>
  <c r="V78" i="2" s="1"/>
  <c r="S77" i="2"/>
  <c r="V77" i="2" s="1"/>
  <c r="S75" i="2"/>
  <c r="V75" i="2" s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U102" i="1" l="1"/>
  <c r="G77" i="2"/>
  <c r="G84" i="2"/>
  <c r="G88" i="2"/>
  <c r="G100" i="2"/>
  <c r="G104" i="2"/>
  <c r="Y79" i="2"/>
  <c r="G81" i="2"/>
  <c r="G97" i="2"/>
  <c r="Y80" i="2"/>
  <c r="X81" i="1"/>
  <c r="U88" i="1"/>
  <c r="U94" i="1"/>
  <c r="G78" i="2"/>
  <c r="G90" i="2"/>
  <c r="G94" i="2"/>
  <c r="G106" i="2"/>
  <c r="Y88" i="2"/>
  <c r="Y98" i="2"/>
  <c r="Y103" i="2"/>
  <c r="Y89" i="2"/>
  <c r="Y99" i="2"/>
  <c r="Y105" i="2"/>
  <c r="G83" i="2"/>
  <c r="G89" i="2"/>
  <c r="G93" i="2"/>
  <c r="G99" i="2"/>
  <c r="G101" i="2"/>
  <c r="G103" i="2"/>
  <c r="G105" i="2"/>
  <c r="G109" i="2"/>
  <c r="Y85" i="2"/>
  <c r="Y93" i="2"/>
  <c r="Y101" i="2"/>
  <c r="Y106" i="2"/>
  <c r="Y86" i="2"/>
  <c r="Y97" i="2"/>
  <c r="Y102" i="2"/>
  <c r="Y109" i="2"/>
  <c r="U83" i="1"/>
  <c r="U97" i="1"/>
  <c r="U100" i="1"/>
  <c r="X98" i="1"/>
  <c r="U95" i="1"/>
  <c r="X79" i="1"/>
  <c r="U93" i="1"/>
  <c r="X91" i="1"/>
  <c r="U90" i="1"/>
  <c r="X89" i="1"/>
  <c r="U82" i="1"/>
  <c r="U99" i="1"/>
  <c r="U86" i="1"/>
  <c r="X103" i="1"/>
  <c r="U87" i="1"/>
  <c r="U84" i="1"/>
  <c r="U92" i="1"/>
  <c r="U80" i="1"/>
  <c r="U96" i="1"/>
  <c r="U101" i="1"/>
  <c r="Y108" i="2"/>
  <c r="Y107" i="2"/>
  <c r="Y104" i="2"/>
  <c r="Y100" i="2"/>
  <c r="Y96" i="2"/>
  <c r="Y95" i="2"/>
  <c r="Y94" i="2"/>
  <c r="Y92" i="2"/>
  <c r="Y91" i="2"/>
  <c r="Y90" i="2"/>
  <c r="Y87" i="2"/>
  <c r="G87" i="2"/>
  <c r="G85" i="2"/>
  <c r="Y84" i="2"/>
  <c r="Y83" i="2"/>
  <c r="Y82" i="2"/>
  <c r="Y81" i="2"/>
  <c r="Y78" i="2"/>
  <c r="Y77" i="2"/>
  <c r="Y76" i="2"/>
  <c r="Y75" i="2"/>
  <c r="G76" i="2"/>
  <c r="G108" i="2"/>
  <c r="G75" i="2"/>
  <c r="G80" i="2"/>
  <c r="G82" i="2"/>
  <c r="G91" i="2"/>
  <c r="G96" i="2"/>
  <c r="G98" i="2"/>
  <c r="G107" i="2"/>
  <c r="G92" i="2"/>
  <c r="G79" i="2"/>
  <c r="G86" i="2"/>
  <c r="G95" i="2"/>
  <c r="G102" i="2"/>
  <c r="T53" i="1"/>
  <c r="T54" i="1"/>
  <c r="T55" i="1"/>
  <c r="T56" i="1"/>
  <c r="T57" i="1"/>
  <c r="T58" i="1"/>
  <c r="T59" i="1"/>
  <c r="T60" i="1"/>
  <c r="T61" i="1"/>
  <c r="T62" i="1"/>
  <c r="T63" i="1"/>
  <c r="T64" i="1"/>
  <c r="T85" i="1"/>
  <c r="X85" i="1" s="1"/>
  <c r="T65" i="1"/>
  <c r="T66" i="1"/>
  <c r="T67" i="1"/>
  <c r="T68" i="1"/>
  <c r="T69" i="1"/>
  <c r="S72" i="2" l="1"/>
  <c r="S71" i="2"/>
  <c r="S70" i="2"/>
  <c r="S69" i="2"/>
  <c r="S68" i="2"/>
  <c r="S67" i="2"/>
  <c r="V67" i="2" s="1"/>
  <c r="S66" i="2"/>
  <c r="S65" i="2"/>
  <c r="S64" i="2"/>
  <c r="S63" i="2"/>
  <c r="S62" i="2"/>
  <c r="S61" i="2"/>
  <c r="V61" i="2" s="1"/>
  <c r="S60" i="2"/>
  <c r="S74" i="2"/>
  <c r="S73" i="2"/>
  <c r="S59" i="2"/>
  <c r="V59" i="2" s="1"/>
  <c r="S58" i="2"/>
  <c r="V58" i="2" s="1"/>
  <c r="S57" i="2"/>
  <c r="V57" i="2" s="1"/>
  <c r="S56" i="2"/>
  <c r="V56" i="2" s="1"/>
  <c r="S55" i="2"/>
  <c r="V55" i="2" s="1"/>
  <c r="S54" i="2"/>
  <c r="V54" i="2" s="1"/>
  <c r="S53" i="2"/>
  <c r="V53" i="2" s="1"/>
  <c r="S52" i="2"/>
  <c r="V52" i="2" s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O72" i="2"/>
  <c r="D72" i="2"/>
  <c r="C72" i="2"/>
  <c r="O71" i="2"/>
  <c r="D71" i="2"/>
  <c r="C71" i="2"/>
  <c r="O70" i="2"/>
  <c r="D70" i="2"/>
  <c r="C70" i="2"/>
  <c r="O69" i="2"/>
  <c r="D69" i="2"/>
  <c r="C69" i="2"/>
  <c r="O68" i="2"/>
  <c r="D68" i="2"/>
  <c r="C68" i="2"/>
  <c r="O67" i="2"/>
  <c r="D67" i="2"/>
  <c r="C67" i="2"/>
  <c r="O66" i="2"/>
  <c r="D66" i="2"/>
  <c r="C66" i="2"/>
  <c r="O65" i="2"/>
  <c r="D65" i="2"/>
  <c r="C65" i="2"/>
  <c r="O64" i="2"/>
  <c r="D64" i="2"/>
  <c r="C64" i="2"/>
  <c r="O63" i="2"/>
  <c r="D63" i="2"/>
  <c r="C63" i="2"/>
  <c r="O62" i="2"/>
  <c r="D62" i="2"/>
  <c r="C62" i="2"/>
  <c r="O61" i="2"/>
  <c r="D61" i="2"/>
  <c r="C61" i="2"/>
  <c r="O60" i="2"/>
  <c r="D60" i="2"/>
  <c r="C60" i="2"/>
  <c r="O74" i="2"/>
  <c r="D74" i="2"/>
  <c r="C74" i="2"/>
  <c r="O73" i="2"/>
  <c r="D73" i="2"/>
  <c r="C73" i="2"/>
  <c r="O59" i="2"/>
  <c r="D59" i="2"/>
  <c r="C59" i="2"/>
  <c r="O58" i="2"/>
  <c r="D58" i="2"/>
  <c r="C58" i="2"/>
  <c r="O57" i="2"/>
  <c r="D57" i="2"/>
  <c r="C57" i="2"/>
  <c r="O56" i="2"/>
  <c r="D56" i="2"/>
  <c r="C56" i="2"/>
  <c r="O55" i="2"/>
  <c r="D55" i="2"/>
  <c r="C55" i="2"/>
  <c r="O54" i="2"/>
  <c r="D54" i="2"/>
  <c r="C54" i="2"/>
  <c r="O53" i="2"/>
  <c r="D53" i="2"/>
  <c r="C53" i="2"/>
  <c r="O52" i="2"/>
  <c r="D52" i="2"/>
  <c r="C52" i="2"/>
  <c r="O51" i="2"/>
  <c r="D51" i="2"/>
  <c r="C51" i="2"/>
  <c r="O50" i="2"/>
  <c r="D50" i="2"/>
  <c r="C50" i="2"/>
  <c r="O49" i="2"/>
  <c r="D49" i="2"/>
  <c r="C49" i="2"/>
  <c r="O48" i="2"/>
  <c r="D48" i="2"/>
  <c r="C48" i="2"/>
  <c r="O47" i="2"/>
  <c r="D47" i="2"/>
  <c r="C47" i="2"/>
  <c r="O46" i="2"/>
  <c r="D46" i="2"/>
  <c r="C46" i="2"/>
  <c r="V45" i="2"/>
  <c r="O45" i="2"/>
  <c r="D45" i="2"/>
  <c r="C45" i="2"/>
  <c r="O44" i="2"/>
  <c r="D44" i="2"/>
  <c r="C44" i="2"/>
  <c r="O43" i="2"/>
  <c r="D43" i="2"/>
  <c r="C43" i="2"/>
  <c r="O42" i="2"/>
  <c r="D42" i="2"/>
  <c r="C42" i="2"/>
  <c r="O41" i="2"/>
  <c r="D41" i="2"/>
  <c r="C41" i="2"/>
  <c r="O40" i="2"/>
  <c r="D40" i="2"/>
  <c r="C40" i="2"/>
  <c r="O39" i="2"/>
  <c r="D39" i="2"/>
  <c r="C39" i="2"/>
  <c r="O38" i="2"/>
  <c r="D38" i="2"/>
  <c r="C38" i="2"/>
  <c r="O37" i="2"/>
  <c r="D37" i="2"/>
  <c r="C37" i="2"/>
  <c r="O36" i="2"/>
  <c r="D36" i="2"/>
  <c r="C36" i="2"/>
  <c r="O35" i="2"/>
  <c r="D35" i="2"/>
  <c r="C35" i="2"/>
  <c r="O34" i="2"/>
  <c r="D34" i="2"/>
  <c r="C34" i="2"/>
  <c r="M57" i="1"/>
  <c r="T75" i="1"/>
  <c r="X75" i="1" s="1"/>
  <c r="X55" i="1"/>
  <c r="X65" i="1"/>
  <c r="X67" i="1"/>
  <c r="T74" i="1"/>
  <c r="X74" i="1" s="1"/>
  <c r="T73" i="1"/>
  <c r="X73" i="1" s="1"/>
  <c r="X63" i="1"/>
  <c r="T70" i="1"/>
  <c r="X70" i="1" s="1"/>
  <c r="X69" i="1"/>
  <c r="X68" i="1"/>
  <c r="T78" i="1"/>
  <c r="X78" i="1" s="1"/>
  <c r="X66" i="1"/>
  <c r="X62" i="1"/>
  <c r="X59" i="1"/>
  <c r="U85" i="1"/>
  <c r="X56" i="1"/>
  <c r="U58" i="1"/>
  <c r="T77" i="1"/>
  <c r="X77" i="1" s="1"/>
  <c r="T72" i="1"/>
  <c r="U72" i="1" s="1"/>
  <c r="X57" i="1"/>
  <c r="U54" i="1"/>
  <c r="X61" i="1"/>
  <c r="U60" i="1"/>
  <c r="T76" i="1"/>
  <c r="X76" i="1" s="1"/>
  <c r="T71" i="1"/>
  <c r="U71" i="1" s="1"/>
  <c r="X64" i="1"/>
  <c r="X53" i="1"/>
  <c r="D103" i="1"/>
  <c r="C103" i="1"/>
  <c r="D102" i="1"/>
  <c r="C102" i="1"/>
  <c r="D101" i="1"/>
  <c r="C101" i="1"/>
  <c r="D100" i="1"/>
  <c r="C100" i="1"/>
  <c r="D98" i="1"/>
  <c r="C98" i="1"/>
  <c r="D97" i="1"/>
  <c r="C97" i="1"/>
  <c r="D96" i="1"/>
  <c r="C96" i="1"/>
  <c r="D95" i="1"/>
  <c r="C95" i="1"/>
  <c r="D79" i="1"/>
  <c r="C79" i="1"/>
  <c r="D94" i="1"/>
  <c r="C94" i="1"/>
  <c r="D80" i="1"/>
  <c r="C80" i="1"/>
  <c r="D93" i="1"/>
  <c r="C93" i="1"/>
  <c r="D91" i="1"/>
  <c r="C91" i="1"/>
  <c r="D83" i="1"/>
  <c r="C83" i="1"/>
  <c r="D92" i="1"/>
  <c r="C92" i="1"/>
  <c r="D90" i="1"/>
  <c r="C90" i="1"/>
  <c r="D89" i="1"/>
  <c r="C89" i="1"/>
  <c r="D88" i="1"/>
  <c r="C88" i="1"/>
  <c r="D84" i="1"/>
  <c r="C84" i="1"/>
  <c r="D82" i="1"/>
  <c r="C82" i="1"/>
  <c r="D81" i="1"/>
  <c r="C81" i="1"/>
  <c r="D99" i="1"/>
  <c r="C99" i="1"/>
  <c r="D87" i="1"/>
  <c r="C87" i="1"/>
  <c r="D86" i="1"/>
  <c r="C86" i="1"/>
  <c r="U75" i="1"/>
  <c r="L75" i="1"/>
  <c r="D75" i="1"/>
  <c r="C75" i="1"/>
  <c r="U55" i="1"/>
  <c r="L55" i="1"/>
  <c r="D55" i="1"/>
  <c r="C55" i="1"/>
  <c r="U65" i="1"/>
  <c r="L65" i="1"/>
  <c r="D65" i="1"/>
  <c r="C65" i="1"/>
  <c r="U67" i="1"/>
  <c r="L67" i="1"/>
  <c r="D67" i="1"/>
  <c r="C67" i="1"/>
  <c r="U74" i="1"/>
  <c r="L74" i="1"/>
  <c r="D74" i="1"/>
  <c r="C74" i="1"/>
  <c r="L73" i="1"/>
  <c r="D73" i="1"/>
  <c r="C73" i="1"/>
  <c r="U63" i="1"/>
  <c r="L63" i="1"/>
  <c r="D63" i="1"/>
  <c r="C63" i="1"/>
  <c r="U70" i="1"/>
  <c r="L70" i="1"/>
  <c r="D70" i="1"/>
  <c r="C70" i="1"/>
  <c r="U69" i="1"/>
  <c r="L69" i="1"/>
  <c r="D69" i="1"/>
  <c r="C69" i="1"/>
  <c r="U68" i="1"/>
  <c r="L68" i="1"/>
  <c r="D68" i="1"/>
  <c r="C68" i="1"/>
  <c r="L78" i="1"/>
  <c r="D78" i="1"/>
  <c r="C78" i="1"/>
  <c r="U66" i="1"/>
  <c r="L66" i="1"/>
  <c r="D66" i="1"/>
  <c r="C66" i="1"/>
  <c r="L62" i="1"/>
  <c r="D62" i="1"/>
  <c r="C62" i="1"/>
  <c r="U59" i="1"/>
  <c r="L59" i="1"/>
  <c r="D59" i="1"/>
  <c r="C59" i="1"/>
  <c r="L85" i="1"/>
  <c r="D85" i="1"/>
  <c r="C85" i="1"/>
  <c r="L56" i="1"/>
  <c r="D56" i="1"/>
  <c r="C56" i="1"/>
  <c r="L58" i="1"/>
  <c r="D58" i="1"/>
  <c r="C58" i="1"/>
  <c r="L77" i="1"/>
  <c r="D77" i="1"/>
  <c r="C77" i="1"/>
  <c r="L72" i="1"/>
  <c r="D72" i="1"/>
  <c r="C72" i="1"/>
  <c r="U57" i="1"/>
  <c r="L57" i="1"/>
  <c r="D57" i="1"/>
  <c r="C57" i="1"/>
  <c r="L54" i="1"/>
  <c r="D54" i="1"/>
  <c r="C54" i="1"/>
  <c r="U61" i="1"/>
  <c r="L61" i="1"/>
  <c r="D61" i="1"/>
  <c r="C61" i="1"/>
  <c r="L60" i="1"/>
  <c r="D60" i="1"/>
  <c r="C60" i="1"/>
  <c r="U76" i="1"/>
  <c r="L76" i="1"/>
  <c r="D76" i="1"/>
  <c r="C76" i="1"/>
  <c r="L71" i="1"/>
  <c r="D71" i="1"/>
  <c r="C71" i="1"/>
  <c r="U64" i="1"/>
  <c r="L64" i="1"/>
  <c r="D64" i="1"/>
  <c r="C64" i="1"/>
  <c r="U53" i="1"/>
  <c r="L53" i="1"/>
  <c r="D53" i="1"/>
  <c r="C53" i="1"/>
  <c r="L50" i="1"/>
  <c r="L49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51" i="1"/>
  <c r="G92" i="1" l="1"/>
  <c r="G98" i="1"/>
  <c r="V73" i="2"/>
  <c r="Y73" i="2"/>
  <c r="V74" i="2"/>
  <c r="Y74" i="2"/>
  <c r="G86" i="1"/>
  <c r="G99" i="1"/>
  <c r="G82" i="1"/>
  <c r="G88" i="1"/>
  <c r="G90" i="1"/>
  <c r="G83" i="1"/>
  <c r="G93" i="1"/>
  <c r="G95" i="1"/>
  <c r="G97" i="1"/>
  <c r="G100" i="1"/>
  <c r="G102" i="1"/>
  <c r="G103" i="1"/>
  <c r="G101" i="1"/>
  <c r="G96" i="1"/>
  <c r="G79" i="1"/>
  <c r="G94" i="1"/>
  <c r="G80" i="1"/>
  <c r="G91" i="1"/>
  <c r="G89" i="1"/>
  <c r="G84" i="1"/>
  <c r="G81" i="1"/>
  <c r="G87" i="1"/>
  <c r="U73" i="1"/>
  <c r="U77" i="1"/>
  <c r="V36" i="2"/>
  <c r="Y36" i="2"/>
  <c r="V40" i="2"/>
  <c r="Y40" i="2"/>
  <c r="V44" i="2"/>
  <c r="Y44" i="2"/>
  <c r="V48" i="2"/>
  <c r="Y48" i="2"/>
  <c r="V62" i="2"/>
  <c r="Y62" i="2"/>
  <c r="V66" i="2"/>
  <c r="Y66" i="2"/>
  <c r="V70" i="2"/>
  <c r="Y70" i="2"/>
  <c r="V37" i="2"/>
  <c r="Y37" i="2"/>
  <c r="V41" i="2"/>
  <c r="Y41" i="2"/>
  <c r="V49" i="2"/>
  <c r="Y49" i="2"/>
  <c r="V63" i="2"/>
  <c r="Y63" i="2"/>
  <c r="V71" i="2"/>
  <c r="Y71" i="2"/>
  <c r="V34" i="2"/>
  <c r="Y34" i="2"/>
  <c r="V38" i="2"/>
  <c r="Y38" i="2"/>
  <c r="V42" i="2"/>
  <c r="Y42" i="2"/>
  <c r="V46" i="2"/>
  <c r="Y46" i="2"/>
  <c r="V50" i="2"/>
  <c r="Y50" i="2"/>
  <c r="V60" i="2"/>
  <c r="Y60" i="2"/>
  <c r="V64" i="2"/>
  <c r="Y64" i="2"/>
  <c r="V68" i="2"/>
  <c r="Y68" i="2"/>
  <c r="V72" i="2"/>
  <c r="Y72" i="2"/>
  <c r="V35" i="2"/>
  <c r="Y35" i="2"/>
  <c r="V39" i="2"/>
  <c r="Y39" i="2"/>
  <c r="V43" i="2"/>
  <c r="Y43" i="2"/>
  <c r="V47" i="2"/>
  <c r="Y47" i="2"/>
  <c r="V51" i="2"/>
  <c r="Y51" i="2"/>
  <c r="V65" i="2"/>
  <c r="Y65" i="2"/>
  <c r="V69" i="2"/>
  <c r="Y69" i="2"/>
  <c r="G38" i="2"/>
  <c r="G34" i="2"/>
  <c r="G35" i="2"/>
  <c r="G39" i="2"/>
  <c r="G42" i="2"/>
  <c r="G43" i="2"/>
  <c r="G46" i="2"/>
  <c r="G47" i="2"/>
  <c r="G50" i="2"/>
  <c r="G51" i="2"/>
  <c r="G54" i="2"/>
  <c r="G55" i="2"/>
  <c r="G58" i="2"/>
  <c r="G59" i="2"/>
  <c r="G60" i="2"/>
  <c r="G61" i="2"/>
  <c r="G64" i="2"/>
  <c r="G65" i="2"/>
  <c r="G68" i="2"/>
  <c r="G69" i="2"/>
  <c r="G72" i="2"/>
  <c r="G36" i="2"/>
  <c r="G37" i="2"/>
  <c r="G40" i="2"/>
  <c r="G41" i="2"/>
  <c r="G44" i="2"/>
  <c r="G45" i="2"/>
  <c r="G48" i="2"/>
  <c r="G49" i="2"/>
  <c r="G52" i="2"/>
  <c r="G53" i="2"/>
  <c r="G56" i="2"/>
  <c r="G57" i="2"/>
  <c r="G73" i="2"/>
  <c r="G74" i="2"/>
  <c r="G62" i="2"/>
  <c r="G63" i="2"/>
  <c r="G66" i="2"/>
  <c r="G67" i="2"/>
  <c r="G70" i="2"/>
  <c r="G71" i="2"/>
  <c r="U78" i="1"/>
  <c r="U62" i="1"/>
  <c r="U56" i="1"/>
  <c r="G61" i="1"/>
  <c r="G54" i="1"/>
  <c r="G59" i="1"/>
  <c r="G62" i="1"/>
  <c r="X60" i="1"/>
  <c r="G66" i="1"/>
  <c r="X72" i="1"/>
  <c r="X71" i="1"/>
  <c r="X58" i="1"/>
  <c r="X54" i="1"/>
  <c r="G53" i="1"/>
  <c r="G64" i="1"/>
  <c r="G71" i="1"/>
  <c r="G77" i="1"/>
  <c r="G58" i="1"/>
  <c r="G60" i="1"/>
  <c r="G85" i="1"/>
  <c r="G69" i="1"/>
  <c r="G63" i="1"/>
  <c r="G73" i="1"/>
  <c r="G74" i="1"/>
  <c r="G65" i="1"/>
  <c r="G55" i="1"/>
  <c r="G75" i="1"/>
  <c r="G72" i="1"/>
  <c r="G57" i="1"/>
  <c r="G67" i="1"/>
  <c r="G56" i="1"/>
  <c r="G78" i="1"/>
  <c r="G68" i="1"/>
  <c r="G76" i="1"/>
  <c r="G70" i="1"/>
  <c r="S33" i="2" l="1"/>
  <c r="V33" i="2" s="1"/>
  <c r="S32" i="2"/>
  <c r="V32" i="2" s="1"/>
  <c r="S31" i="2"/>
  <c r="Y31" i="2" s="1"/>
  <c r="S30" i="2"/>
  <c r="V30" i="2" s="1"/>
  <c r="S29" i="2"/>
  <c r="V29" i="2" s="1"/>
  <c r="S28" i="2"/>
  <c r="V28" i="2" s="1"/>
  <c r="S27" i="2"/>
  <c r="Y27" i="2" s="1"/>
  <c r="S26" i="2"/>
  <c r="V26" i="2" s="1"/>
  <c r="S25" i="2"/>
  <c r="V25" i="2" s="1"/>
  <c r="S24" i="2"/>
  <c r="V24" i="2" s="1"/>
  <c r="S23" i="2"/>
  <c r="V23" i="2" s="1"/>
  <c r="O33" i="2"/>
  <c r="O32" i="2"/>
  <c r="O31" i="2"/>
  <c r="O30" i="2"/>
  <c r="O29" i="2"/>
  <c r="O28" i="2"/>
  <c r="O27" i="2"/>
  <c r="O26" i="2"/>
  <c r="O25" i="2"/>
  <c r="O24" i="2"/>
  <c r="O23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G4" i="2"/>
  <c r="O4" i="2"/>
  <c r="V4" i="2"/>
  <c r="Y2" i="2"/>
  <c r="G3" i="2"/>
  <c r="O3" i="2"/>
  <c r="V3" i="2"/>
  <c r="Y3" i="2"/>
  <c r="G2" i="2"/>
  <c r="O2" i="2"/>
  <c r="V2" i="2"/>
  <c r="Y4" i="2"/>
  <c r="G6" i="2"/>
  <c r="O6" i="2"/>
  <c r="V6" i="2"/>
  <c r="Y5" i="2"/>
  <c r="G5" i="2"/>
  <c r="O5" i="2"/>
  <c r="V5" i="2"/>
  <c r="Y6" i="2"/>
  <c r="G7" i="2"/>
  <c r="O7" i="2"/>
  <c r="V7" i="2"/>
  <c r="Y7" i="2"/>
  <c r="G9" i="2"/>
  <c r="O9" i="2"/>
  <c r="V9" i="2"/>
  <c r="Y8" i="2"/>
  <c r="G8" i="2"/>
  <c r="O8" i="2"/>
  <c r="V8" i="2"/>
  <c r="Y9" i="2"/>
  <c r="G10" i="2"/>
  <c r="O10" i="2"/>
  <c r="V10" i="2"/>
  <c r="Y10" i="2"/>
  <c r="G11" i="2"/>
  <c r="O11" i="2"/>
  <c r="V11" i="2"/>
  <c r="Y11" i="2"/>
  <c r="G12" i="2"/>
  <c r="O12" i="2"/>
  <c r="V12" i="2"/>
  <c r="Y12" i="2"/>
  <c r="G13" i="2"/>
  <c r="O13" i="2"/>
  <c r="V13" i="2"/>
  <c r="Y13" i="2"/>
  <c r="G14" i="2"/>
  <c r="O14" i="2"/>
  <c r="V14" i="2"/>
  <c r="Y14" i="2"/>
  <c r="G15" i="2"/>
  <c r="O15" i="2"/>
  <c r="V15" i="2"/>
  <c r="Y15" i="2"/>
  <c r="G17" i="2"/>
  <c r="O17" i="2"/>
  <c r="V17" i="2"/>
  <c r="Y16" i="2"/>
  <c r="G16" i="2"/>
  <c r="O16" i="2"/>
  <c r="V16" i="2"/>
  <c r="Y17" i="2"/>
  <c r="G19" i="2"/>
  <c r="O19" i="2"/>
  <c r="V19" i="2"/>
  <c r="Y18" i="2"/>
  <c r="G18" i="2"/>
  <c r="O18" i="2"/>
  <c r="V18" i="2"/>
  <c r="Y19" i="2"/>
  <c r="G20" i="2"/>
  <c r="O20" i="2"/>
  <c r="V20" i="2"/>
  <c r="Y20" i="2"/>
  <c r="G21" i="2"/>
  <c r="O21" i="2"/>
  <c r="V21" i="2"/>
  <c r="Y21" i="2"/>
  <c r="G22" i="2"/>
  <c r="O22" i="2"/>
  <c r="V22" i="2"/>
  <c r="Y22" i="2"/>
  <c r="G23" i="2" l="1"/>
  <c r="G31" i="2"/>
  <c r="G24" i="2"/>
  <c r="G26" i="2"/>
  <c r="G28" i="2"/>
  <c r="G30" i="2"/>
  <c r="Y24" i="2"/>
  <c r="Y32" i="2"/>
  <c r="Y23" i="2"/>
  <c r="G25" i="2"/>
  <c r="G29" i="2"/>
  <c r="G33" i="2"/>
  <c r="G32" i="2"/>
  <c r="Y30" i="2"/>
  <c r="Y28" i="2"/>
  <c r="G27" i="2"/>
  <c r="Y26" i="2"/>
  <c r="Y33" i="2"/>
  <c r="V27" i="2"/>
  <c r="Y25" i="2"/>
  <c r="Y29" i="2"/>
  <c r="V31" i="2"/>
  <c r="M34" i="1"/>
  <c r="M42" i="1"/>
  <c r="M45" i="1"/>
  <c r="M50" i="1"/>
  <c r="M40" i="1"/>
  <c r="M35" i="1"/>
  <c r="X37" i="1"/>
  <c r="X36" i="1"/>
  <c r="X39" i="1"/>
  <c r="X41" i="1"/>
  <c r="X44" i="1"/>
  <c r="X48" i="1"/>
  <c r="X52" i="1"/>
  <c r="X51" i="1"/>
  <c r="U47" i="1"/>
  <c r="X49" i="1"/>
  <c r="X32" i="1"/>
  <c r="X46" i="1"/>
  <c r="X38" i="1"/>
  <c r="X33" i="1"/>
  <c r="X34" i="1"/>
  <c r="X42" i="1"/>
  <c r="X45" i="1"/>
  <c r="X50" i="1"/>
  <c r="X40" i="1"/>
  <c r="X35" i="1"/>
  <c r="L48" i="1"/>
  <c r="L52" i="1"/>
  <c r="L43" i="1"/>
  <c r="D37" i="1"/>
  <c r="C37" i="1"/>
  <c r="D36" i="1"/>
  <c r="C36" i="1"/>
  <c r="D39" i="1"/>
  <c r="C39" i="1"/>
  <c r="D41" i="1"/>
  <c r="C41" i="1"/>
  <c r="D44" i="1"/>
  <c r="C44" i="1"/>
  <c r="D48" i="1"/>
  <c r="C48" i="1"/>
  <c r="D52" i="1"/>
  <c r="C52" i="1"/>
  <c r="D51" i="1"/>
  <c r="C51" i="1"/>
  <c r="D47" i="1"/>
  <c r="C47" i="1"/>
  <c r="D49" i="1"/>
  <c r="C49" i="1"/>
  <c r="D32" i="1"/>
  <c r="C32" i="1"/>
  <c r="D43" i="1"/>
  <c r="C43" i="1"/>
  <c r="D46" i="1"/>
  <c r="C46" i="1"/>
  <c r="D38" i="1"/>
  <c r="C38" i="1"/>
  <c r="D33" i="1"/>
  <c r="C33" i="1"/>
  <c r="D34" i="1"/>
  <c r="C34" i="1"/>
  <c r="D42" i="1"/>
  <c r="C42" i="1"/>
  <c r="D45" i="1"/>
  <c r="C45" i="1"/>
  <c r="D50" i="1"/>
  <c r="C50" i="1"/>
  <c r="D40" i="1"/>
  <c r="C40" i="1"/>
  <c r="G46" i="1" l="1"/>
  <c r="G32" i="1"/>
  <c r="G47" i="1"/>
  <c r="G52" i="1"/>
  <c r="G44" i="1"/>
  <c r="U35" i="1"/>
  <c r="G37" i="1"/>
  <c r="U44" i="1"/>
  <c r="G40" i="1"/>
  <c r="G34" i="1"/>
  <c r="G51" i="1"/>
  <c r="G41" i="1"/>
  <c r="G36" i="1"/>
  <c r="U37" i="1"/>
  <c r="U46" i="1"/>
  <c r="U39" i="1"/>
  <c r="G49" i="1"/>
  <c r="G42" i="1"/>
  <c r="U42" i="1"/>
  <c r="U52" i="1"/>
  <c r="X47" i="1"/>
  <c r="U32" i="1"/>
  <c r="U33" i="1"/>
  <c r="G33" i="1"/>
  <c r="U50" i="1"/>
  <c r="G45" i="1"/>
  <c r="U40" i="1"/>
  <c r="U45" i="1"/>
  <c r="U34" i="1"/>
  <c r="U38" i="1"/>
  <c r="U49" i="1"/>
  <c r="U51" i="1"/>
  <c r="U48" i="1"/>
  <c r="U41" i="1"/>
  <c r="U36" i="1"/>
  <c r="G48" i="1"/>
  <c r="G50" i="1"/>
  <c r="G38" i="1"/>
  <c r="G43" i="1"/>
  <c r="G39" i="1"/>
  <c r="D35" i="1"/>
  <c r="C35" i="1"/>
  <c r="G35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U19" i="1" l="1"/>
  <c r="U24" i="1"/>
  <c r="U14" i="1"/>
  <c r="X14" i="1"/>
  <c r="G19" i="1"/>
  <c r="G24" i="1"/>
  <c r="G14" i="1"/>
  <c r="X19" i="1" l="1"/>
  <c r="X24" i="1"/>
  <c r="G29" i="1" l="1"/>
  <c r="G17" i="1"/>
  <c r="G28" i="1"/>
  <c r="G2" i="1"/>
  <c r="G3" i="1"/>
  <c r="G27" i="1"/>
  <c r="G26" i="1"/>
  <c r="G25" i="1"/>
  <c r="G16" i="1"/>
  <c r="G13" i="1"/>
  <c r="G8" i="1"/>
  <c r="G22" i="1"/>
  <c r="G18" i="1"/>
  <c r="G31" i="1"/>
  <c r="G21" i="1"/>
  <c r="G7" i="1"/>
  <c r="G10" i="1"/>
  <c r="G12" i="1"/>
  <c r="G15" i="1"/>
  <c r="G6" i="1"/>
  <c r="G11" i="1"/>
  <c r="G5" i="1"/>
  <c r="G20" i="1"/>
  <c r="G23" i="1"/>
  <c r="G30" i="1"/>
  <c r="G9" i="1"/>
  <c r="G4" i="1"/>
  <c r="U29" i="1" l="1"/>
  <c r="U17" i="1"/>
  <c r="U28" i="1"/>
  <c r="U2" i="1"/>
  <c r="U3" i="1"/>
  <c r="U27" i="1"/>
  <c r="U26" i="1"/>
  <c r="U25" i="1"/>
  <c r="U16" i="1"/>
  <c r="U13" i="1"/>
  <c r="U8" i="1"/>
  <c r="U22" i="1"/>
  <c r="U18" i="1"/>
  <c r="U31" i="1"/>
  <c r="U21" i="1"/>
  <c r="U7" i="1"/>
  <c r="U10" i="1"/>
  <c r="U12" i="1"/>
  <c r="U15" i="1"/>
  <c r="U6" i="1"/>
  <c r="U11" i="1"/>
  <c r="U5" i="1"/>
  <c r="U20" i="1"/>
  <c r="U23" i="1"/>
  <c r="U30" i="1"/>
  <c r="U9" i="1"/>
  <c r="U4" i="1" l="1"/>
  <c r="X7" i="1"/>
  <c r="X23" i="1"/>
  <c r="X3" i="1"/>
  <c r="X27" i="1"/>
  <c r="X17" i="1"/>
  <c r="X29" i="1"/>
  <c r="X18" i="1"/>
  <c r="X8" i="1"/>
  <c r="X15" i="1"/>
  <c r="X4" i="1"/>
  <c r="X20" i="1" l="1"/>
  <c r="X21" i="1"/>
  <c r="X30" i="1"/>
  <c r="X12" i="1"/>
  <c r="X6" i="1"/>
  <c r="X22" i="1"/>
  <c r="X9" i="1"/>
  <c r="X5" i="1"/>
  <c r="X26" i="1"/>
  <c r="X25" i="1"/>
  <c r="X16" i="1"/>
  <c r="X11" i="1"/>
  <c r="X10" i="1"/>
  <c r="X13" i="1"/>
  <c r="X31" i="1"/>
  <c r="X2" i="1"/>
  <c r="X28" i="1"/>
  <c r="U43" i="1" l="1"/>
  <c r="X43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<sst xmlns="http://schemas.openxmlformats.org/spreadsheetml/2006/main" count="3281" uniqueCount="468">
  <si>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</si>
  <si>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</si>
  <si>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</si>
  <si>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</si>
  <si>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</si>
  <si>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</si>
  <si>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</si>
  <si>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</si>
  <si>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</si>
  <si>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</si>
  <si>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</si>
  <si>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</si>
  <si>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</si>
  <si>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</si>
  <si>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</si>
  <si>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</si>
  <si>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</si>
  <si>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</si>
  <si>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</si>
  <si>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</si>
  <si>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02101911710016</t>
  </si>
  <si>
    <t>MES</t>
  </si>
  <si>
    <t>MARZO</t>
  </si>
  <si>
    <t>27</t>
  </si>
  <si>
    <t>17</t>
  </si>
  <si>
    <t>10</t>
  </si>
  <si>
    <t>06142410141010</t>
  </si>
  <si>
    <t>1.04</t>
  </si>
  <si>
    <t>54</t>
  </si>
  <si>
    <t>2021</t>
  </si>
  <si>
    <t>/</t>
  </si>
  <si>
    <t>DIA</t>
  </si>
  <si>
    <t>06</t>
  </si>
  <si>
    <t>487</t>
  </si>
  <si>
    <t>06141807011060</t>
  </si>
  <si>
    <t>09</t>
  </si>
  <si>
    <t>4085</t>
  </si>
  <si>
    <t>05091510071011</t>
  </si>
  <si>
    <t>29</t>
  </si>
  <si>
    <t>4221</t>
  </si>
  <si>
    <t>22</t>
  </si>
  <si>
    <t>4169</t>
  </si>
  <si>
    <t>19</t>
  </si>
  <si>
    <t>08210805530029</t>
  </si>
  <si>
    <t>08</t>
  </si>
  <si>
    <t>2537</t>
  </si>
  <si>
    <t>06141702061037</t>
  </si>
  <si>
    <t>2192</t>
  </si>
  <si>
    <t>08212209761021</t>
  </si>
  <si>
    <t>767132</t>
  </si>
  <si>
    <t>15</t>
  </si>
  <si>
    <t>4126</t>
  </si>
  <si>
    <t>51677</t>
  </si>
  <si>
    <t>07021712941025</t>
  </si>
  <si>
    <t>489</t>
  </si>
  <si>
    <t>488</t>
  </si>
  <si>
    <t>8</t>
  </si>
  <si>
    <t>95000</t>
  </si>
  <si>
    <t>05110610820011</t>
  </si>
  <si>
    <t>100</t>
  </si>
  <si>
    <t>02101810771036</t>
  </si>
  <si>
    <t>465</t>
  </si>
  <si>
    <t>06140611750055</t>
  </si>
  <si>
    <t>348</t>
  </si>
  <si>
    <t>11</t>
  </si>
  <si>
    <t>48728</t>
  </si>
  <si>
    <t>06140311991017</t>
  </si>
  <si>
    <t>48827</t>
  </si>
  <si>
    <t>23</t>
  </si>
  <si>
    <t>48924</t>
  </si>
  <si>
    <t>25</t>
  </si>
  <si>
    <t>49077</t>
  </si>
  <si>
    <t>49113</t>
  </si>
  <si>
    <t>48457</t>
  </si>
  <si>
    <t>02</t>
  </si>
  <si>
    <t>1415</t>
  </si>
  <si>
    <t>06141902730011</t>
  </si>
  <si>
    <t>26</t>
  </si>
  <si>
    <t>26029</t>
  </si>
  <si>
    <t>06142506670028</t>
  </si>
  <si>
    <t>1.75</t>
  </si>
  <si>
    <t>05092604480012</t>
  </si>
  <si>
    <t>91</t>
  </si>
  <si>
    <t>94202</t>
  </si>
  <si>
    <t>48227</t>
  </si>
  <si>
    <t>12</t>
  </si>
  <si>
    <t>2020</t>
  </si>
  <si>
    <t>955</t>
  </si>
  <si>
    <t>06140707061020</t>
  </si>
  <si>
    <t>ABRIL</t>
  </si>
  <si>
    <t>0104</t>
  </si>
  <si>
    <t>43445</t>
  </si>
  <si>
    <t>1204</t>
  </si>
  <si>
    <t>26229</t>
  </si>
  <si>
    <t>2604</t>
  </si>
  <si>
    <t>26377</t>
  </si>
  <si>
    <t>2004</t>
  </si>
  <si>
    <t>26314</t>
  </si>
  <si>
    <t>1504</t>
  </si>
  <si>
    <t>26261</t>
  </si>
  <si>
    <t>3103</t>
  </si>
  <si>
    <t>26098</t>
  </si>
  <si>
    <t>1703</t>
  </si>
  <si>
    <t>94770</t>
  </si>
  <si>
    <t>0504</t>
  </si>
  <si>
    <t>95054</t>
  </si>
  <si>
    <t>2104</t>
  </si>
  <si>
    <t>95358</t>
  </si>
  <si>
    <t>1603</t>
  </si>
  <si>
    <t>94739</t>
  </si>
  <si>
    <t>2404</t>
  </si>
  <si>
    <t>95355</t>
  </si>
  <si>
    <t>2204</t>
  </si>
  <si>
    <t>95390</t>
  </si>
  <si>
    <t>2704</t>
  </si>
  <si>
    <t>50429</t>
  </si>
  <si>
    <t>2904</t>
  </si>
  <si>
    <t>50517</t>
  </si>
  <si>
    <t>945</t>
  </si>
  <si>
    <t>49823</t>
  </si>
  <si>
    <t>1404</t>
  </si>
  <si>
    <t>49762</t>
  </si>
  <si>
    <t>1004</t>
  </si>
  <si>
    <t>49637</t>
  </si>
  <si>
    <t>0304</t>
  </si>
  <si>
    <t>2</t>
  </si>
  <si>
    <t>08150905750014</t>
  </si>
  <si>
    <t>295</t>
  </si>
  <si>
    <t>20DS000C</t>
  </si>
  <si>
    <t>15041RESIN029352020</t>
  </si>
  <si>
    <t>30</t>
  </si>
  <si>
    <t>00</t>
  </si>
  <si>
    <t>294</t>
  </si>
  <si>
    <t>06141810901033</t>
  </si>
  <si>
    <t>293</t>
  </si>
  <si>
    <t>94500501121011</t>
  </si>
  <si>
    <t>291</t>
  </si>
  <si>
    <t>24</t>
  </si>
  <si>
    <t>292</t>
  </si>
  <si>
    <t>289</t>
  </si>
  <si>
    <t>06142002151023</t>
  </si>
  <si>
    <t>290</t>
  </si>
  <si>
    <t>06140907680011</t>
  </si>
  <si>
    <t>288</t>
  </si>
  <si>
    <t>20</t>
  </si>
  <si>
    <t>06141306161010</t>
  </si>
  <si>
    <t>287</t>
  </si>
  <si>
    <t>18</t>
  </si>
  <si>
    <t>05012309191010</t>
  </si>
  <si>
    <t>286</t>
  </si>
  <si>
    <t>16</t>
  </si>
  <si>
    <t>06141506941061</t>
  </si>
  <si>
    <t>285</t>
  </si>
  <si>
    <t>11061508801026</t>
  </si>
  <si>
    <t>284</t>
  </si>
  <si>
    <t>11151906460011</t>
  </si>
  <si>
    <t>283</t>
  </si>
  <si>
    <t>06141909031057</t>
  </si>
  <si>
    <t>281</t>
  </si>
  <si>
    <t>05</t>
  </si>
  <si>
    <t>06141603131023</t>
  </si>
  <si>
    <t>282</t>
  </si>
  <si>
    <t>280</t>
  </si>
  <si>
    <t>04</t>
  </si>
  <si>
    <t>06152309490011</t>
  </si>
  <si>
    <t>278</t>
  </si>
  <si>
    <t>06142801141049</t>
  </si>
  <si>
    <t>279</t>
  </si>
  <si>
    <t>03151403510011</t>
  </si>
  <si>
    <t>275</t>
  </si>
  <si>
    <t>01</t>
  </si>
  <si>
    <t>276</t>
  </si>
  <si>
    <t>277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</si>
  <si>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</si>
  <si>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</si>
  <si>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</si>
  <si>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</si>
  <si>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</si>
  <si>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</si>
  <si>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</si>
  <si>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</si>
  <si>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</si>
  <si>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</si>
  <si>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</si>
  <si>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</si>
  <si>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</si>
  <si>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</si>
  <si>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SERVICORP S.A DE C.V</t>
  </si>
  <si>
    <t>SARA ALFARO CASTRO</t>
  </si>
  <si>
    <t>RINA ALFARO CASTRO</t>
  </si>
  <si>
    <t>ORGANIKA S.A DE C.V</t>
  </si>
  <si>
    <t>CARDEU S.A DE C.V</t>
  </si>
  <si>
    <t>MOISES ELIAS CARCAMO</t>
  </si>
  <si>
    <t>JIMMY EDGARDO CALERO MARAVILLA</t>
  </si>
  <si>
    <t>O &amp; M MANTENIMIENTO Y SERVICIOS S.A DE C.V</t>
  </si>
  <si>
    <t>FONDO DE TITULARIZACION DE INMUEBLES</t>
  </si>
  <si>
    <t>EDIFICACION, CONSTRUCCION, Y ASESORIA S.A DE C.V</t>
  </si>
  <si>
    <t>INMUEBLES S.A DE C.V</t>
  </si>
  <si>
    <t>OFG EL SALVADOR S.A DE C.V</t>
  </si>
  <si>
    <t>JESV INC SUCURSAL EL SALVADOR</t>
  </si>
  <si>
    <t>ADINCE S.A DE C.V.</t>
  </si>
  <si>
    <t>A.C.P.A COMUNIDADES UNIDAS DE RL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</si>
  <si>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</si>
  <si>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</si>
  <si>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</si>
  <si>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</si>
  <si>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</si>
  <si>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</si>
  <si>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</si>
  <si>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</si>
  <si>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</si>
  <si>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</si>
  <si>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</si>
  <si>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</si>
  <si>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</si>
  <si>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</si>
  <si>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</si>
  <si>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</si>
  <si>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</si>
  <si>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</si>
  <si>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</si>
  <si>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</si>
  <si>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</si>
  <si>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</si>
  <si>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</si>
  <si>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</si>
  <si>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</si>
  <si>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</si>
  <si>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</si>
  <si>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</si>
  <si>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</si>
  <si>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</si>
  <si>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</si>
  <si>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</si>
  <si>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</si>
  <si>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</si>
  <si>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</si>
  <si>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</si>
  <si>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</si>
  <si>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</si>
  <si>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</si>
  <si>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</si>
  <si>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</si>
  <si>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</si>
  <si>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</si>
  <si>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</si>
  <si>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</si>
  <si>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</si>
  <si>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</si>
  <si>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</si>
  <si>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</si>
  <si>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</si>
  <si>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</si>
  <si>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</si>
  <si>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</si>
  <si>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</si>
  <si>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</si>
  <si>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</si>
  <si>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</si>
  <si>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</si>
  <si>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</si>
  <si>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</si>
  <si>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</si>
  <si>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</si>
  <si>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</si>
  <si>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</si>
  <si>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</si>
  <si>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</si>
  <si>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</si>
  <si>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</si>
  <si>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</si>
  <si>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</si>
  <si>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</si>
  <si>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</si>
  <si>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</si>
  <si>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</si>
  <si>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</si>
  <si>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</si>
  <si>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</si>
  <si>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</si>
  <si>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</si>
  <si>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</si>
  <si>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</si>
  <si>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</si>
  <si>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</si>
  <si>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</si>
  <si>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</si>
  <si>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</si>
  <si>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</si>
  <si>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</si>
  <si>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</si>
  <si>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</si>
  <si>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</si>
  <si>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</si>
  <si>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</si>
  <si>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</si>
  <si>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</si>
  <si>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</si>
  <si>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</si>
  <si>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</si>
  <si>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</si>
  <si>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</si>
  <si>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</si>
  <si>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</si>
  <si>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</si>
  <si>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</si>
  <si>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</si>
  <si>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</si>
  <si>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</si>
  <si>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</si>
  <si>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</si>
  <si>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</si>
  <si>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</si>
  <si>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</si>
  <si>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</si>
  <si>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</si>
  <si>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</si>
  <si>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</si>
  <si>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</si>
  <si>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</si>
  <si>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</si>
  <si>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0604</t>
  </si>
  <si>
    <t>0804</t>
  </si>
  <si>
    <t>1304</t>
  </si>
  <si>
    <t>05112401011014</t>
  </si>
  <si>
    <t>NUTRIENTES AGRICOLAS S.A DE C.V.</t>
  </si>
  <si>
    <t>13123005590019</t>
  </si>
  <si>
    <t>CARLOS ARMANDO MORENO ALVARENGA</t>
  </si>
  <si>
    <t>2304</t>
  </si>
  <si>
    <t>06142407620011</t>
  </si>
  <si>
    <t>ALMACENADORA CENTROAMERICANA S.A DE C.V.</t>
  </si>
  <si>
    <t>3004</t>
  </si>
  <si>
    <t>MAYO</t>
  </si>
  <si>
    <t>1505</t>
  </si>
  <si>
    <t>2505</t>
  </si>
  <si>
    <t>2119</t>
  </si>
  <si>
    <t>06140711071030</t>
  </si>
  <si>
    <t>2705</t>
  </si>
  <si>
    <t>96307</t>
  </si>
  <si>
    <t>1205</t>
  </si>
  <si>
    <t>95903</t>
  </si>
  <si>
    <t>1405</t>
  </si>
  <si>
    <t>95984</t>
  </si>
  <si>
    <t>0405</t>
  </si>
  <si>
    <t>1460</t>
  </si>
  <si>
    <t>1005</t>
  </si>
  <si>
    <t>6525</t>
  </si>
  <si>
    <t>2605</t>
  </si>
  <si>
    <t>1313</t>
  </si>
  <si>
    <t>06142101860018</t>
  </si>
  <si>
    <t>96643</t>
  </si>
  <si>
    <t>0905</t>
  </si>
  <si>
    <t>96581</t>
  </si>
  <si>
    <t>0706</t>
  </si>
  <si>
    <t>JUNIO</t>
  </si>
  <si>
    <t>96535</t>
  </si>
  <si>
    <t>1105</t>
  </si>
  <si>
    <t>95846</t>
  </si>
  <si>
    <t>129141</t>
  </si>
  <si>
    <t>1805</t>
  </si>
  <si>
    <t>96046</t>
  </si>
  <si>
    <t>3105</t>
  </si>
  <si>
    <t>96369</t>
  </si>
  <si>
    <t>2405</t>
  </si>
  <si>
    <t>96176</t>
  </si>
  <si>
    <t>96172</t>
  </si>
  <si>
    <t>96173</t>
  </si>
  <si>
    <t>16624</t>
  </si>
  <si>
    <t>28</t>
  </si>
  <si>
    <t>2205</t>
  </si>
  <si>
    <t>1325</t>
  </si>
  <si>
    <t>51335</t>
  </si>
  <si>
    <t>0605</t>
  </si>
  <si>
    <t>1479</t>
  </si>
  <si>
    <t>1575</t>
  </si>
  <si>
    <t>0505</t>
  </si>
  <si>
    <t>93931912721017</t>
  </si>
  <si>
    <t>CARLOS JIMENEZ</t>
  </si>
  <si>
    <t>11180804650014</t>
  </si>
  <si>
    <t>IRMA ELENA AREVALO DE NAVARRETE</t>
  </si>
  <si>
    <t>0705</t>
  </si>
  <si>
    <t>06141804961024</t>
  </si>
  <si>
    <t>DIAMARTI S.A DE C.V.</t>
  </si>
  <si>
    <t>09031203640014</t>
  </si>
  <si>
    <t>HERBERT ERNESTO SACA VIDES</t>
  </si>
  <si>
    <t>12170909660010</t>
  </si>
  <si>
    <t>MARIO CARRION ELIAS</t>
  </si>
  <si>
    <t>05100110111013</t>
  </si>
  <si>
    <t>ASOCIACION RESIDENCIAL LO SUEÑOS</t>
  </si>
  <si>
    <t>06140610931039</t>
  </si>
  <si>
    <t>DE SANTIS S.A DE C.V.</t>
  </si>
  <si>
    <t>06142911690013</t>
  </si>
  <si>
    <t>PATRICIA S.A DE C.V.</t>
  </si>
  <si>
    <t>06061505681011</t>
  </si>
  <si>
    <t>IRMA ELENA RODRIGUEZ</t>
  </si>
  <si>
    <t>05110512191019</t>
  </si>
  <si>
    <t>AGRIMAC S.A DE C.V.</t>
  </si>
  <si>
    <t>1905</t>
  </si>
  <si>
    <t>06140102021060</t>
  </si>
  <si>
    <t>ADMINISTRADORA DE EDIFICIOS</t>
  </si>
  <si>
    <t>2105</t>
  </si>
  <si>
    <t>1106</t>
  </si>
  <si>
    <t>06141903660016</t>
  </si>
  <si>
    <t>INMOBILIARIA SAN JOSE</t>
  </si>
  <si>
    <t>2805</t>
  </si>
  <si>
    <t>08211810550010</t>
  </si>
  <si>
    <t>JOSE RODOLFO ARIAS RODRIGUEZ</t>
  </si>
  <si>
    <t>08211109721042</t>
  </si>
  <si>
    <t>EDUARDO ARIAS DIAZ</t>
  </si>
  <si>
    <t>06141306590014</t>
  </si>
  <si>
    <t>INVERSIONES SIMCO S.A DE C.V.</t>
  </si>
  <si>
    <t>0206</t>
  </si>
  <si>
    <t>03062805800029</t>
  </si>
  <si>
    <t>ASOCIACION COOP DE PRODUCCION AGROPECUARIA ATAISI DE RL</t>
  </si>
  <si>
    <t>0406</t>
  </si>
  <si>
    <t>0806</t>
  </si>
  <si>
    <t>06140209870037</t>
  </si>
  <si>
    <t>PACHOL S.A DE C.V.</t>
  </si>
  <si>
    <t>0906</t>
  </si>
  <si>
    <t>1006</t>
  </si>
  <si>
    <t>06141700211055</t>
  </si>
  <si>
    <t>DESARROLLADORA AMERICANA DE SERVICIOS</t>
  </si>
  <si>
    <t>1606</t>
  </si>
  <si>
    <t>11170203400015</t>
  </si>
  <si>
    <t>ADALBERTO LEIVA</t>
  </si>
  <si>
    <t>12082007630018</t>
  </si>
  <si>
    <t>JUAN MANUEL DIAS ROMERO</t>
  </si>
  <si>
    <t>1806</t>
  </si>
  <si>
    <t>05203011550026</t>
  </si>
  <si>
    <t>FLORENCIO LOPEZ MEJIA</t>
  </si>
  <si>
    <t>11041102630013</t>
  </si>
  <si>
    <t>MIGUEL ANGEL CISNEROS APARICIO</t>
  </si>
  <si>
    <t>2106</t>
  </si>
  <si>
    <t>2206</t>
  </si>
  <si>
    <t>2406</t>
  </si>
  <si>
    <t>2506</t>
  </si>
  <si>
    <t>2906</t>
  </si>
  <si>
    <t>1723</t>
  </si>
  <si>
    <t>1747</t>
  </si>
  <si>
    <t>1858</t>
  </si>
  <si>
    <t>1597</t>
  </si>
  <si>
    <t>0306</t>
  </si>
  <si>
    <t>11152</t>
  </si>
  <si>
    <t>06140104680029</t>
  </si>
  <si>
    <t>52544</t>
  </si>
  <si>
    <t>52953</t>
  </si>
  <si>
    <t>52939</t>
  </si>
  <si>
    <t>53011</t>
  </si>
  <si>
    <t>1406</t>
  </si>
  <si>
    <t>6807</t>
  </si>
  <si>
    <t>1398</t>
  </si>
  <si>
    <t>53012</t>
  </si>
  <si>
    <t>53107</t>
  </si>
  <si>
    <t>51271</t>
  </si>
  <si>
    <t>53108</t>
  </si>
  <si>
    <t>48826</t>
  </si>
  <si>
    <t>50439</t>
  </si>
  <si>
    <t>1503</t>
  </si>
  <si>
    <t>1506</t>
  </si>
  <si>
    <t>1524</t>
  </si>
  <si>
    <t>53331</t>
  </si>
  <si>
    <t>6828</t>
  </si>
  <si>
    <t>96821</t>
  </si>
  <si>
    <t>1586</t>
  </si>
  <si>
    <t>96932</t>
  </si>
  <si>
    <t>97000</t>
  </si>
  <si>
    <t>53870</t>
  </si>
  <si>
    <t>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</si>
</sst>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0" fillId="0" borderId="2" xfId="0" applyNumberFormat="1" applyBorder="1"/>
    <xf numFmtId="49" fontId="3" fillId="0" borderId="1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3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5" xfId="0" applyBorder="1"/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1" applyNumberFormat="1" applyFont="1" applyFill="1" applyAlignment="1">
      <alignment horizontal="left"/>
    </xf>
    <xf numFmtId="0" fontId="0" fillId="3" borderId="0" xfId="0" applyFill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1</xdr:rowOff>
    </xdr:from>
    <xdr:to>
      <xdr:col>25</xdr:col>
      <xdr:colOff>609600</xdr:colOff>
      <xdr:row>0</xdr:row>
      <xdr:rowOff>247651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7630775" y="1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pa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3"/>
  <sheetViews>
    <sheetView showGridLines="0" zoomScaleNormal="100" workbookViewId="0">
      <pane xSplit="6" ySplit="1" topLeftCell="G71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baseColWidth="10" defaultColWidth="11.5703125" defaultRowHeight="15" x14ac:dyDescent="0.25"/>
  <cols>
    <col min="1" max="1" width="7.5703125" style="6" bestFit="1" customWidth="1"/>
    <col min="2" max="2" width="4.42578125" style="4" customWidth="1"/>
    <col min="3" max="5" width="7.5703125" style="4" customWidth="1"/>
    <col min="6" max="6" width="1.85546875" style="4" customWidth="1"/>
    <col min="7" max="7" width="11.5703125" style="6"/>
    <col min="8" max="9" width="11.5703125" style="4" customWidth="1"/>
    <col min="10" max="10" width="11.5703125" style="6"/>
    <col min="11" max="11" width="15" style="6" bestFit="1" customWidth="1"/>
    <col min="12" max="12" width="49.28515625" style="14" bestFit="1" customWidth="1"/>
    <col min="13" max="13" width="11.140625" style="19" customWidth="1"/>
    <col min="14" max="15" width="11.5703125" style="6" customWidth="1"/>
    <col min="16" max="16" width="11.5703125" style="17"/>
    <col min="17" max="17" width="11.5703125" style="6" customWidth="1"/>
    <col min="18" max="19" width="11.5703125" style="4" customWidth="1"/>
    <col min="20" max="20" width="8.7109375" style="15" bestFit="1" customWidth="1"/>
    <col min="21" max="21" width="9.85546875" style="14" customWidth="1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0.25" customHeight="1" x14ac:dyDescent="0.25">
      <c r="A1" s="7" t="s">
        <v>21</v>
      </c>
      <c r="B1" s="8"/>
      <c r="C1" s="8" t="s">
        <v>31</v>
      </c>
      <c r="D1" s="8"/>
      <c r="E1" s="8"/>
      <c r="F1" s="11"/>
      <c r="G1" s="7" t="s">
        <v>4</v>
      </c>
      <c r="H1" s="12" t="s">
        <v>5</v>
      </c>
      <c r="I1" s="11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16" t="s">
        <v>13</v>
      </c>
      <c r="Q1" s="7" t="s">
        <v>14</v>
      </c>
      <c r="R1" s="12" t="s">
        <v>16</v>
      </c>
      <c r="S1" s="11" t="s">
        <v>15</v>
      </c>
      <c r="T1" s="10" t="s">
        <v>17</v>
      </c>
      <c r="U1" s="9" t="s">
        <v>18</v>
      </c>
      <c r="V1" s="12" t="s">
        <v>19</v>
      </c>
      <c r="X1" s="2" t="s">
        <v>17</v>
      </c>
    </row>
    <row r="2" spans="1:24" x14ac:dyDescent="0.25">
      <c r="A2" s="6" t="s">
        <v>22</v>
      </c>
      <c r="C2" s="4" t="s">
        <v>74</v>
      </c>
      <c r="D2" s="4" t="s">
        <v>0</v>
      </c>
      <c r="E2" s="4" t="s">
        <v>29</v>
      </c>
      <c r="F2" s="4" t="s">
        <v>30</v>
      </c>
      <c r="G2" s="13" t="str">
        <f t="shared" ref="G2:G33" si="0">+C2&amp;F2&amp;D2&amp;F2&amp;E2</f>
        <v>02/03/2021</v>
      </c>
      <c r="H2" s="4" t="s">
        <v>1</v>
      </c>
      <c r="I2" s="4" t="s">
        <v>0</v>
      </c>
      <c r="J2" s="6" t="s">
        <v>75</v>
      </c>
      <c r="K2" s="6" t="s">
        <v>76</v>
      </c>
      <c r="L2" s="14" t="str">
        <f>+VLOOKUP(K2,'[1]BASE DE PROVEEDORES'!$A:$B,2,0)</f>
        <v>PRODUCTOS AGROQUIMICOS DE CENTROAMERICA</v>
      </c>
      <c r="M2" s="6" t="s">
        <v>2</v>
      </c>
      <c r="N2" s="6" t="s">
        <v>2</v>
      </c>
      <c r="O2" s="6" t="s">
        <v>2</v>
      </c>
      <c r="P2" s="17">
        <v>192</v>
      </c>
      <c r="Q2" s="6" t="s">
        <v>2</v>
      </c>
      <c r="R2" s="4" t="s">
        <v>2</v>
      </c>
      <c r="S2" s="4" t="s">
        <v>2</v>
      </c>
      <c r="T2" s="14">
        <v>24.96</v>
      </c>
      <c r="U2" s="15">
        <f t="shared" ref="U2:U33" si="1">+M2+P2+T2</f>
        <v>216.96</v>
      </c>
      <c r="V2" s="4" t="s">
        <v>3</v>
      </c>
      <c r="X2" s="3">
        <f t="shared" ref="X2:X33" si="2">+ROUND(T2,2)</f>
        <v>24.96</v>
      </c>
    </row>
    <row r="3" spans="1:24" x14ac:dyDescent="0.25">
      <c r="A3" s="6" t="s">
        <v>22</v>
      </c>
      <c r="C3" s="4" t="s">
        <v>0</v>
      </c>
      <c r="D3" s="4" t="s">
        <v>0</v>
      </c>
      <c r="E3" s="4" t="s">
        <v>29</v>
      </c>
      <c r="F3" s="4" t="s">
        <v>30</v>
      </c>
      <c r="G3" s="13" t="str">
        <f t="shared" si="0"/>
        <v>03/03/2021</v>
      </c>
      <c r="H3" s="4" t="s">
        <v>1</v>
      </c>
      <c r="I3" s="4" t="s">
        <v>0</v>
      </c>
      <c r="J3" s="6" t="s">
        <v>73</v>
      </c>
      <c r="K3" s="6" t="s">
        <v>66</v>
      </c>
      <c r="L3" s="14" t="str">
        <f>+VLOOKUP(K3,'[1]BASE DE PROVEEDORES'!$A:$B,2,0)</f>
        <v>AGROQUIMICA INTERNACIONAL S.A DE C.V</v>
      </c>
      <c r="M3" s="6" t="s">
        <v>2</v>
      </c>
      <c r="N3" s="6" t="s">
        <v>2</v>
      </c>
      <c r="O3" s="6" t="s">
        <v>2</v>
      </c>
      <c r="P3" s="17">
        <v>196</v>
      </c>
      <c r="Q3" s="6" t="s">
        <v>2</v>
      </c>
      <c r="R3" s="4" t="s">
        <v>2</v>
      </c>
      <c r="S3" s="4" t="s">
        <v>2</v>
      </c>
      <c r="T3" s="14">
        <v>25.48</v>
      </c>
      <c r="U3" s="15">
        <f t="shared" si="1"/>
        <v>221.48</v>
      </c>
      <c r="V3" s="4" t="s">
        <v>3</v>
      </c>
      <c r="X3" s="3">
        <f t="shared" si="2"/>
        <v>25.48</v>
      </c>
    </row>
    <row r="4" spans="1:24" x14ac:dyDescent="0.25">
      <c r="A4" s="6" t="s">
        <v>22</v>
      </c>
      <c r="C4" s="4" t="s">
        <v>32</v>
      </c>
      <c r="D4" s="4" t="s">
        <v>0</v>
      </c>
      <c r="E4" s="4" t="s">
        <v>29</v>
      </c>
      <c r="F4" s="4" t="s">
        <v>30</v>
      </c>
      <c r="G4" s="13" t="str">
        <f t="shared" si="0"/>
        <v>06/03/2021</v>
      </c>
      <c r="H4" s="4" t="s">
        <v>1</v>
      </c>
      <c r="I4" s="4" t="s">
        <v>0</v>
      </c>
      <c r="J4" s="6" t="s">
        <v>33</v>
      </c>
      <c r="K4" s="6" t="s">
        <v>34</v>
      </c>
      <c r="L4" s="14" t="str">
        <f>+VLOOKUP(K4,'[1]BASE DE PROVEEDORES'!$A:$B,2,0)</f>
        <v>CORIASA S.A DE C.V.</v>
      </c>
      <c r="M4" s="6" t="s">
        <v>2</v>
      </c>
      <c r="N4" s="6" t="s">
        <v>2</v>
      </c>
      <c r="O4" s="6" t="s">
        <v>2</v>
      </c>
      <c r="P4" s="17">
        <v>52</v>
      </c>
      <c r="Q4" s="6" t="s">
        <v>2</v>
      </c>
      <c r="R4" s="4" t="s">
        <v>2</v>
      </c>
      <c r="S4" s="4" t="s">
        <v>2</v>
      </c>
      <c r="T4" s="14">
        <v>6.76</v>
      </c>
      <c r="U4" s="15">
        <f t="shared" si="1"/>
        <v>58.76</v>
      </c>
      <c r="V4" s="4" t="s">
        <v>3</v>
      </c>
      <c r="X4" s="3">
        <f t="shared" si="2"/>
        <v>6.76</v>
      </c>
    </row>
    <row r="5" spans="1:24" x14ac:dyDescent="0.25">
      <c r="A5" s="6" t="s">
        <v>22</v>
      </c>
      <c r="C5" s="4" t="s">
        <v>44</v>
      </c>
      <c r="D5" s="4" t="s">
        <v>0</v>
      </c>
      <c r="E5" s="4" t="s">
        <v>29</v>
      </c>
      <c r="F5" s="4" t="s">
        <v>30</v>
      </c>
      <c r="G5" s="13" t="str">
        <f t="shared" si="0"/>
        <v>08/03/2021</v>
      </c>
      <c r="H5" s="4" t="s">
        <v>1</v>
      </c>
      <c r="I5" s="4" t="s">
        <v>0</v>
      </c>
      <c r="J5" s="6" t="s">
        <v>45</v>
      </c>
      <c r="K5" s="6" t="s">
        <v>46</v>
      </c>
      <c r="L5" s="14" t="str">
        <f>+VLOOKUP(K5,'[1]BASE DE PROVEEDORES'!$A:$B,2,0)</f>
        <v>TORCO INDUSTRIAL S.A DE C.V.</v>
      </c>
      <c r="M5" s="6" t="s">
        <v>2</v>
      </c>
      <c r="N5" s="6" t="s">
        <v>2</v>
      </c>
      <c r="O5" s="6" t="s">
        <v>2</v>
      </c>
      <c r="P5" s="17">
        <v>27.48</v>
      </c>
      <c r="Q5" s="6" t="s">
        <v>2</v>
      </c>
      <c r="R5" s="4" t="s">
        <v>2</v>
      </c>
      <c r="S5" s="4" t="s">
        <v>2</v>
      </c>
      <c r="T5" s="14">
        <v>3.57</v>
      </c>
      <c r="U5" s="15">
        <f t="shared" si="1"/>
        <v>31.05</v>
      </c>
      <c r="V5" s="4" t="s">
        <v>3</v>
      </c>
      <c r="X5" s="3">
        <f t="shared" si="2"/>
        <v>3.57</v>
      </c>
    </row>
    <row r="6" spans="1:24" x14ac:dyDescent="0.25">
      <c r="A6" s="6" t="s">
        <v>22</v>
      </c>
      <c r="C6" s="4" t="s">
        <v>44</v>
      </c>
      <c r="D6" s="4" t="s">
        <v>0</v>
      </c>
      <c r="E6" s="4" t="s">
        <v>29</v>
      </c>
      <c r="F6" s="4" t="s">
        <v>30</v>
      </c>
      <c r="G6" s="13" t="str">
        <f t="shared" si="0"/>
        <v>08/03/2021</v>
      </c>
      <c r="H6" s="4" t="s">
        <v>1</v>
      </c>
      <c r="I6" s="4" t="s">
        <v>0</v>
      </c>
      <c r="J6" s="6" t="s">
        <v>49</v>
      </c>
      <c r="K6" s="6" t="s">
        <v>20</v>
      </c>
      <c r="L6" s="14" t="str">
        <f>+VLOOKUP(K6,'[1]BASE DE PROVEEDORES'!$A:$B,2,0)</f>
        <v>ALMACENES VIDRI, S.A DE C.V.</v>
      </c>
      <c r="M6" s="6" t="s">
        <v>2</v>
      </c>
      <c r="N6" s="6" t="s">
        <v>2</v>
      </c>
      <c r="O6" s="6" t="s">
        <v>2</v>
      </c>
      <c r="P6" s="17">
        <v>6.83</v>
      </c>
      <c r="Q6" s="6" t="s">
        <v>2</v>
      </c>
      <c r="R6" s="4" t="s">
        <v>2</v>
      </c>
      <c r="S6" s="4" t="s">
        <v>2</v>
      </c>
      <c r="T6" s="14">
        <v>0.89</v>
      </c>
      <c r="U6" s="15">
        <f t="shared" si="1"/>
        <v>7.72</v>
      </c>
      <c r="V6" s="4" t="s">
        <v>3</v>
      </c>
      <c r="X6" s="3">
        <f t="shared" si="2"/>
        <v>0.89</v>
      </c>
    </row>
    <row r="7" spans="1:24" x14ac:dyDescent="0.25">
      <c r="A7" s="6" t="s">
        <v>22</v>
      </c>
      <c r="C7" s="4" t="s">
        <v>44</v>
      </c>
      <c r="D7" s="4" t="s">
        <v>0</v>
      </c>
      <c r="E7" s="4" t="s">
        <v>29</v>
      </c>
      <c r="F7" s="4" t="s">
        <v>30</v>
      </c>
      <c r="G7" s="13" t="str">
        <f t="shared" si="0"/>
        <v>08/03/2021</v>
      </c>
      <c r="H7" s="4" t="s">
        <v>1</v>
      </c>
      <c r="I7" s="4" t="s">
        <v>0</v>
      </c>
      <c r="J7" s="6" t="s">
        <v>54</v>
      </c>
      <c r="K7" s="6" t="s">
        <v>34</v>
      </c>
      <c r="L7" s="14" t="str">
        <f>+VLOOKUP(K7,'[1]BASE DE PROVEEDORES'!$A:$B,2,0)</f>
        <v>CORIASA S.A DE C.V.</v>
      </c>
      <c r="M7" s="6" t="s">
        <v>2</v>
      </c>
      <c r="N7" s="6" t="s">
        <v>2</v>
      </c>
      <c r="O7" s="6" t="s">
        <v>2</v>
      </c>
      <c r="P7" s="17">
        <v>42</v>
      </c>
      <c r="Q7" s="6" t="s">
        <v>2</v>
      </c>
      <c r="R7" s="4" t="s">
        <v>2</v>
      </c>
      <c r="S7" s="4" t="s">
        <v>2</v>
      </c>
      <c r="T7" s="14">
        <v>5.46</v>
      </c>
      <c r="U7" s="15">
        <f t="shared" si="1"/>
        <v>47.46</v>
      </c>
      <c r="V7" s="4" t="s">
        <v>3</v>
      </c>
      <c r="X7" s="3">
        <f t="shared" si="2"/>
        <v>5.46</v>
      </c>
    </row>
    <row r="8" spans="1:24" x14ac:dyDescent="0.25">
      <c r="A8" s="6" t="s">
        <v>22</v>
      </c>
      <c r="C8" s="4" t="s">
        <v>44</v>
      </c>
      <c r="D8" s="4" t="s">
        <v>0</v>
      </c>
      <c r="E8" s="4" t="s">
        <v>29</v>
      </c>
      <c r="F8" s="4" t="s">
        <v>30</v>
      </c>
      <c r="G8" s="13" t="str">
        <f t="shared" si="0"/>
        <v>08/03/2021</v>
      </c>
      <c r="H8" s="4" t="s">
        <v>1</v>
      </c>
      <c r="I8" s="4" t="s">
        <v>0</v>
      </c>
      <c r="J8" s="6" t="s">
        <v>63</v>
      </c>
      <c r="K8" s="6" t="s">
        <v>62</v>
      </c>
      <c r="L8" s="14" t="str">
        <f>+VLOOKUP(K8,'[1]BASE DE PROVEEDORES'!$A:$B,2,0)</f>
        <v>TECNICA UNIVERSAL SALVADOREÑA S.A DE C.V</v>
      </c>
      <c r="M8" s="6" t="s">
        <v>2</v>
      </c>
      <c r="N8" s="6" t="s">
        <v>2</v>
      </c>
      <c r="O8" s="6" t="s">
        <v>2</v>
      </c>
      <c r="P8" s="17">
        <v>182</v>
      </c>
      <c r="Q8" s="6" t="s">
        <v>2</v>
      </c>
      <c r="R8" s="4" t="s">
        <v>2</v>
      </c>
      <c r="S8" s="4" t="s">
        <v>2</v>
      </c>
      <c r="T8" s="14">
        <v>23.66</v>
      </c>
      <c r="U8" s="15">
        <f t="shared" si="1"/>
        <v>205.66</v>
      </c>
      <c r="V8" s="4" t="s">
        <v>3</v>
      </c>
      <c r="X8" s="3">
        <f t="shared" si="2"/>
        <v>23.66</v>
      </c>
    </row>
    <row r="9" spans="1:24" x14ac:dyDescent="0.25">
      <c r="A9" s="6" t="s">
        <v>22</v>
      </c>
      <c r="C9" s="4" t="s">
        <v>35</v>
      </c>
      <c r="D9" s="4" t="s">
        <v>0</v>
      </c>
      <c r="E9" s="4" t="s">
        <v>29</v>
      </c>
      <c r="F9" s="4" t="s">
        <v>30</v>
      </c>
      <c r="G9" s="13" t="str">
        <f t="shared" si="0"/>
        <v>09/03/2021</v>
      </c>
      <c r="H9" s="4" t="s">
        <v>1</v>
      </c>
      <c r="I9" s="4" t="s">
        <v>0</v>
      </c>
      <c r="J9" s="6" t="s">
        <v>36</v>
      </c>
      <c r="K9" s="6" t="s">
        <v>37</v>
      </c>
      <c r="L9" s="14" t="str">
        <f>+VLOOKUP(K9,'[1]BASE DE PROVEEDORES'!$A:$B,2,0)</f>
        <v>AGROFERRETERIA SAN RAFAEL</v>
      </c>
      <c r="M9" s="6" t="s">
        <v>2</v>
      </c>
      <c r="N9" s="6" t="s">
        <v>2</v>
      </c>
      <c r="O9" s="6" t="s">
        <v>2</v>
      </c>
      <c r="P9" s="17">
        <v>79.2</v>
      </c>
      <c r="Q9" s="6" t="s">
        <v>2</v>
      </c>
      <c r="R9" s="4" t="s">
        <v>2</v>
      </c>
      <c r="S9" s="4" t="s">
        <v>2</v>
      </c>
      <c r="T9" s="14">
        <v>10.3</v>
      </c>
      <c r="U9" s="15">
        <f t="shared" si="1"/>
        <v>89.5</v>
      </c>
      <c r="V9" s="4" t="s">
        <v>3</v>
      </c>
      <c r="X9" s="3">
        <f t="shared" si="2"/>
        <v>10.3</v>
      </c>
    </row>
    <row r="10" spans="1:24" x14ac:dyDescent="0.25">
      <c r="A10" s="6" t="s">
        <v>22</v>
      </c>
      <c r="C10" s="4" t="s">
        <v>35</v>
      </c>
      <c r="D10" s="4" t="s">
        <v>0</v>
      </c>
      <c r="E10" s="4" t="s">
        <v>29</v>
      </c>
      <c r="F10" s="4" t="s">
        <v>30</v>
      </c>
      <c r="G10" s="13" t="str">
        <f t="shared" si="0"/>
        <v>09/03/2021</v>
      </c>
      <c r="H10" s="4" t="s">
        <v>1</v>
      </c>
      <c r="I10" s="4" t="s">
        <v>0</v>
      </c>
      <c r="J10" s="6" t="s">
        <v>3</v>
      </c>
      <c r="K10" s="6" t="s">
        <v>53</v>
      </c>
      <c r="L10" s="14" t="str">
        <f>+VLOOKUP(K10,'[1]BASE DE PROVEEDORES'!$A:$B,2,0)</f>
        <v>EMELY BEATRIZ AGUILAR MARTINEZ</v>
      </c>
      <c r="M10" s="6" t="s">
        <v>2</v>
      </c>
      <c r="N10" s="6" t="s">
        <v>2</v>
      </c>
      <c r="O10" s="6" t="s">
        <v>2</v>
      </c>
      <c r="P10" s="17">
        <v>530.97</v>
      </c>
      <c r="Q10" s="6" t="s">
        <v>2</v>
      </c>
      <c r="R10" s="4" t="s">
        <v>2</v>
      </c>
      <c r="S10" s="4" t="s">
        <v>2</v>
      </c>
      <c r="T10" s="14">
        <v>69.03</v>
      </c>
      <c r="U10" s="15">
        <f t="shared" si="1"/>
        <v>600</v>
      </c>
      <c r="V10" s="4" t="s">
        <v>3</v>
      </c>
      <c r="X10" s="3">
        <f t="shared" si="2"/>
        <v>69.03</v>
      </c>
    </row>
    <row r="11" spans="1:24" x14ac:dyDescent="0.25">
      <c r="A11" s="6" t="s">
        <v>22</v>
      </c>
      <c r="C11" s="4" t="s">
        <v>25</v>
      </c>
      <c r="D11" s="4" t="s">
        <v>0</v>
      </c>
      <c r="E11" s="4" t="s">
        <v>29</v>
      </c>
      <c r="F11" s="4" t="s">
        <v>30</v>
      </c>
      <c r="G11" s="13" t="str">
        <f t="shared" si="0"/>
        <v>10/03/2021</v>
      </c>
      <c r="H11" s="4" t="s">
        <v>1</v>
      </c>
      <c r="I11" s="4" t="s">
        <v>0</v>
      </c>
      <c r="J11" s="6" t="s">
        <v>47</v>
      </c>
      <c r="K11" s="6" t="s">
        <v>48</v>
      </c>
      <c r="L11" s="14" t="str">
        <f>+VLOOKUP(K11,'[1]BASE DE PROVEEDORES'!$A:$B,2,0)</f>
        <v>OSCAR MAURICIO MENJIVAR</v>
      </c>
      <c r="M11" s="6" t="s">
        <v>2</v>
      </c>
      <c r="N11" s="6" t="s">
        <v>2</v>
      </c>
      <c r="O11" s="6" t="s">
        <v>2</v>
      </c>
      <c r="P11" s="17">
        <v>20.5</v>
      </c>
      <c r="Q11" s="6" t="s">
        <v>2</v>
      </c>
      <c r="R11" s="4" t="s">
        <v>2</v>
      </c>
      <c r="S11" s="4" t="s">
        <v>2</v>
      </c>
      <c r="T11" s="14">
        <v>2.67</v>
      </c>
      <c r="U11" s="15">
        <f t="shared" si="1"/>
        <v>23.17</v>
      </c>
      <c r="V11" s="4" t="s">
        <v>3</v>
      </c>
      <c r="X11" s="3">
        <f t="shared" si="2"/>
        <v>2.67</v>
      </c>
    </row>
    <row r="12" spans="1:24" x14ac:dyDescent="0.25">
      <c r="A12" s="6" t="s">
        <v>22</v>
      </c>
      <c r="C12" s="4" t="s">
        <v>25</v>
      </c>
      <c r="D12" s="4" t="s">
        <v>0</v>
      </c>
      <c r="E12" s="4" t="s">
        <v>29</v>
      </c>
      <c r="F12" s="4" t="s">
        <v>30</v>
      </c>
      <c r="G12" s="13" t="str">
        <f t="shared" si="0"/>
        <v>10/03/2021</v>
      </c>
      <c r="H12" s="4" t="s">
        <v>1</v>
      </c>
      <c r="I12" s="4" t="s">
        <v>0</v>
      </c>
      <c r="J12" s="6" t="s">
        <v>52</v>
      </c>
      <c r="K12" s="6" t="s">
        <v>26</v>
      </c>
      <c r="L12" s="14" t="str">
        <f>+VLOOKUP(K12,'[1]BASE DE PROVEEDORES'!$A:$B,2,0)</f>
        <v xml:space="preserve">ACTIVIDADES PETROLERAS DE EL SALVADOR S.A DE C.V </v>
      </c>
      <c r="M12" s="6" t="s">
        <v>27</v>
      </c>
      <c r="N12" s="6" t="s">
        <v>2</v>
      </c>
      <c r="O12" s="6" t="s">
        <v>2</v>
      </c>
      <c r="P12" s="17">
        <v>7.93</v>
      </c>
      <c r="Q12" s="6" t="s">
        <v>2</v>
      </c>
      <c r="R12" s="4" t="s">
        <v>2</v>
      </c>
      <c r="S12" s="4" t="s">
        <v>2</v>
      </c>
      <c r="T12" s="14">
        <v>1.03</v>
      </c>
      <c r="U12" s="15">
        <f t="shared" si="1"/>
        <v>9.9999999999999982</v>
      </c>
      <c r="V12" s="4" t="s">
        <v>3</v>
      </c>
      <c r="X12" s="3">
        <f t="shared" si="2"/>
        <v>1.03</v>
      </c>
    </row>
    <row r="13" spans="1:24" x14ac:dyDescent="0.25">
      <c r="A13" s="6" t="s">
        <v>22</v>
      </c>
      <c r="C13" s="4" t="s">
        <v>64</v>
      </c>
      <c r="D13" s="4" t="s">
        <v>0</v>
      </c>
      <c r="E13" s="4" t="s">
        <v>29</v>
      </c>
      <c r="F13" s="4" t="s">
        <v>30</v>
      </c>
      <c r="G13" s="13" t="str">
        <f t="shared" si="0"/>
        <v>11/03/2021</v>
      </c>
      <c r="H13" s="4" t="s">
        <v>1</v>
      </c>
      <c r="I13" s="4" t="s">
        <v>0</v>
      </c>
      <c r="J13" s="6" t="s">
        <v>65</v>
      </c>
      <c r="K13" s="6" t="s">
        <v>66</v>
      </c>
      <c r="L13" s="14" t="str">
        <f>+VLOOKUP(K13,'[1]BASE DE PROVEEDORES'!$A:$B,2,0)</f>
        <v>AGROQUIMICA INTERNACIONAL S.A DE C.V</v>
      </c>
      <c r="M13" s="6" t="s">
        <v>2</v>
      </c>
      <c r="N13" s="6" t="s">
        <v>2</v>
      </c>
      <c r="O13" s="6" t="s">
        <v>2</v>
      </c>
      <c r="P13" s="17">
        <v>364.12</v>
      </c>
      <c r="Q13" s="6" t="s">
        <v>2</v>
      </c>
      <c r="R13" s="4" t="s">
        <v>2</v>
      </c>
      <c r="S13" s="4" t="s">
        <v>2</v>
      </c>
      <c r="T13" s="14">
        <v>47.34</v>
      </c>
      <c r="U13" s="15">
        <f t="shared" si="1"/>
        <v>411.46000000000004</v>
      </c>
      <c r="V13" s="4" t="s">
        <v>3</v>
      </c>
      <c r="X13" s="3">
        <f t="shared" si="2"/>
        <v>47.34</v>
      </c>
    </row>
    <row r="14" spans="1:24" x14ac:dyDescent="0.25">
      <c r="A14" s="6" t="s">
        <v>22</v>
      </c>
      <c r="C14" s="4" t="s">
        <v>50</v>
      </c>
      <c r="D14" s="4" t="s">
        <v>74</v>
      </c>
      <c r="E14" s="4" t="s">
        <v>29</v>
      </c>
      <c r="F14" s="4" t="s">
        <v>30</v>
      </c>
      <c r="G14" s="13" t="str">
        <f t="shared" si="0"/>
        <v>15/02/2021</v>
      </c>
      <c r="H14" s="4" t="s">
        <v>1</v>
      </c>
      <c r="I14" s="4" t="s">
        <v>0</v>
      </c>
      <c r="J14" s="6" t="s">
        <v>83</v>
      </c>
      <c r="K14" s="6" t="s">
        <v>58</v>
      </c>
      <c r="L14" s="14" t="str">
        <f>+VLOOKUP(K14,'[1]BASE DE PROVEEDORES'!$A:$B,2,0)</f>
        <v>EL SURCO S.A DE C.V</v>
      </c>
      <c r="M14" s="6" t="s">
        <v>2</v>
      </c>
      <c r="N14" s="6" t="s">
        <v>2</v>
      </c>
      <c r="O14" s="6" t="s">
        <v>2</v>
      </c>
      <c r="P14" s="17">
        <v>388.22</v>
      </c>
      <c r="Q14" s="6" t="s">
        <v>2</v>
      </c>
      <c r="R14" s="4" t="s">
        <v>2</v>
      </c>
      <c r="S14" s="4" t="s">
        <v>2</v>
      </c>
      <c r="T14" s="14">
        <v>50.47</v>
      </c>
      <c r="U14" s="15">
        <f t="shared" si="1"/>
        <v>438.69000000000005</v>
      </c>
      <c r="V14" s="4" t="s">
        <v>3</v>
      </c>
      <c r="X14" s="3">
        <f t="shared" si="2"/>
        <v>50.47</v>
      </c>
    </row>
    <row r="15" spans="1:24" x14ac:dyDescent="0.25">
      <c r="A15" s="6" t="s">
        <v>22</v>
      </c>
      <c r="C15" s="4" t="s">
        <v>50</v>
      </c>
      <c r="D15" s="4" t="s">
        <v>0</v>
      </c>
      <c r="E15" s="4" t="s">
        <v>29</v>
      </c>
      <c r="F15" s="4" t="s">
        <v>30</v>
      </c>
      <c r="G15" s="13" t="str">
        <f t="shared" si="0"/>
        <v>15/03/2021</v>
      </c>
      <c r="H15" s="4" t="s">
        <v>1</v>
      </c>
      <c r="I15" s="4" t="s">
        <v>0</v>
      </c>
      <c r="J15" s="6" t="s">
        <v>51</v>
      </c>
      <c r="K15" s="6" t="s">
        <v>37</v>
      </c>
      <c r="L15" s="14" t="str">
        <f>+VLOOKUP(K15,'[1]BASE DE PROVEEDORES'!$A:$B,2,0)</f>
        <v>AGROFERRETERIA SAN RAFAEL</v>
      </c>
      <c r="M15" s="6" t="s">
        <v>2</v>
      </c>
      <c r="N15" s="6" t="s">
        <v>2</v>
      </c>
      <c r="O15" s="6" t="s">
        <v>2</v>
      </c>
      <c r="P15" s="17">
        <v>138.94</v>
      </c>
      <c r="Q15" s="6" t="s">
        <v>2</v>
      </c>
      <c r="R15" s="4" t="s">
        <v>2</v>
      </c>
      <c r="S15" s="4" t="s">
        <v>2</v>
      </c>
      <c r="T15" s="14">
        <v>18.059999999999999</v>
      </c>
      <c r="U15" s="15">
        <f t="shared" si="1"/>
        <v>157</v>
      </c>
      <c r="V15" s="4" t="s">
        <v>3</v>
      </c>
      <c r="X15" s="3">
        <f t="shared" si="2"/>
        <v>18.059999999999999</v>
      </c>
    </row>
    <row r="16" spans="1:24" x14ac:dyDescent="0.25">
      <c r="A16" s="6" t="s">
        <v>22</v>
      </c>
      <c r="C16" s="4" t="s">
        <v>50</v>
      </c>
      <c r="D16" s="4" t="s">
        <v>0</v>
      </c>
      <c r="E16" s="4" t="s">
        <v>29</v>
      </c>
      <c r="F16" s="4" t="s">
        <v>30</v>
      </c>
      <c r="G16" s="13" t="str">
        <f t="shared" si="0"/>
        <v>15/03/2021</v>
      </c>
      <c r="H16" s="4" t="s">
        <v>1</v>
      </c>
      <c r="I16" s="4" t="s">
        <v>0</v>
      </c>
      <c r="J16" s="6" t="s">
        <v>67</v>
      </c>
      <c r="K16" s="6" t="s">
        <v>66</v>
      </c>
      <c r="L16" s="14" t="str">
        <f>+VLOOKUP(K16,'[1]BASE DE PROVEEDORES'!$A:$B,2,0)</f>
        <v>AGROQUIMICA INTERNACIONAL S.A DE C.V</v>
      </c>
      <c r="M16" s="6" t="s">
        <v>2</v>
      </c>
      <c r="N16" s="6" t="s">
        <v>2</v>
      </c>
      <c r="O16" s="6" t="s">
        <v>2</v>
      </c>
      <c r="P16" s="17">
        <v>162</v>
      </c>
      <c r="Q16" s="6" t="s">
        <v>2</v>
      </c>
      <c r="R16" s="4" t="s">
        <v>2</v>
      </c>
      <c r="S16" s="4" t="s">
        <v>2</v>
      </c>
      <c r="T16" s="14">
        <v>21.06</v>
      </c>
      <c r="U16" s="15">
        <f t="shared" si="1"/>
        <v>183.06</v>
      </c>
      <c r="V16" s="4" t="s">
        <v>3</v>
      </c>
      <c r="X16" s="3">
        <f t="shared" si="2"/>
        <v>21.06</v>
      </c>
    </row>
    <row r="17" spans="1:24" x14ac:dyDescent="0.25">
      <c r="A17" s="6" t="s">
        <v>22</v>
      </c>
      <c r="C17" s="4" t="s">
        <v>50</v>
      </c>
      <c r="D17" s="4" t="s">
        <v>0</v>
      </c>
      <c r="E17" s="4" t="s">
        <v>29</v>
      </c>
      <c r="F17" s="4" t="s">
        <v>30</v>
      </c>
      <c r="G17" s="13" t="str">
        <f t="shared" si="0"/>
        <v>15/03/2021</v>
      </c>
      <c r="H17" s="4" t="s">
        <v>1</v>
      </c>
      <c r="I17" s="4" t="s">
        <v>0</v>
      </c>
      <c r="J17" s="6" t="s">
        <v>56</v>
      </c>
      <c r="K17" s="6" t="s">
        <v>81</v>
      </c>
      <c r="L17" s="14" t="str">
        <f>+VLOOKUP(K17,'[1]BASE DE PROVEEDORES'!$A:$B,2,0)</f>
        <v>ROBERTO HERNANDEZ MENJIVAR</v>
      </c>
      <c r="M17" s="6" t="s">
        <v>2</v>
      </c>
      <c r="N17" s="6" t="s">
        <v>2</v>
      </c>
      <c r="O17" s="6" t="s">
        <v>2</v>
      </c>
      <c r="P17" s="17">
        <v>442.48</v>
      </c>
      <c r="Q17" s="6" t="s">
        <v>2</v>
      </c>
      <c r="R17" s="4" t="s">
        <v>2</v>
      </c>
      <c r="S17" s="4" t="s">
        <v>2</v>
      </c>
      <c r="T17" s="14">
        <v>57.52</v>
      </c>
      <c r="U17" s="15">
        <f t="shared" si="1"/>
        <v>500</v>
      </c>
      <c r="V17" s="4" t="s">
        <v>3</v>
      </c>
      <c r="X17" s="3">
        <f t="shared" si="2"/>
        <v>57.52</v>
      </c>
    </row>
    <row r="18" spans="1:24" x14ac:dyDescent="0.25">
      <c r="A18" s="6" t="s">
        <v>22</v>
      </c>
      <c r="C18" s="4" t="s">
        <v>24</v>
      </c>
      <c r="D18" s="4" t="s">
        <v>0</v>
      </c>
      <c r="E18" s="4" t="s">
        <v>29</v>
      </c>
      <c r="F18" s="4" t="s">
        <v>30</v>
      </c>
      <c r="G18" s="13" t="str">
        <f t="shared" si="0"/>
        <v>17/03/2021</v>
      </c>
      <c r="H18" s="4" t="s">
        <v>1</v>
      </c>
      <c r="I18" s="4" t="s">
        <v>0</v>
      </c>
      <c r="J18" s="6" t="s">
        <v>59</v>
      </c>
      <c r="K18" s="6" t="s">
        <v>60</v>
      </c>
      <c r="L18" s="14" t="str">
        <f>+VLOOKUP(K18,'[1]BASE DE PROVEEDORES'!$A:$B,2,0)</f>
        <v>JOSE OMAR CARPIO ALARCON</v>
      </c>
      <c r="M18" s="6" t="s">
        <v>2</v>
      </c>
      <c r="N18" s="6" t="s">
        <v>2</v>
      </c>
      <c r="O18" s="6" t="s">
        <v>2</v>
      </c>
      <c r="P18" s="17">
        <v>312.5</v>
      </c>
      <c r="Q18" s="6" t="s">
        <v>2</v>
      </c>
      <c r="R18" s="4" t="s">
        <v>2</v>
      </c>
      <c r="S18" s="4" t="s">
        <v>2</v>
      </c>
      <c r="T18" s="14">
        <v>40.630000000000003</v>
      </c>
      <c r="U18" s="15">
        <f t="shared" si="1"/>
        <v>353.13</v>
      </c>
      <c r="V18" s="4" t="s">
        <v>3</v>
      </c>
      <c r="X18" s="3">
        <f t="shared" si="2"/>
        <v>40.630000000000003</v>
      </c>
    </row>
    <row r="19" spans="1:24" x14ac:dyDescent="0.25">
      <c r="A19" s="6" t="s">
        <v>22</v>
      </c>
      <c r="C19" s="4" t="s">
        <v>24</v>
      </c>
      <c r="D19" s="4" t="s">
        <v>85</v>
      </c>
      <c r="E19" s="4" t="s">
        <v>86</v>
      </c>
      <c r="F19" s="4" t="s">
        <v>30</v>
      </c>
      <c r="G19" s="13" t="str">
        <f t="shared" si="0"/>
        <v>17/12/2020</v>
      </c>
      <c r="H19" s="4" t="s">
        <v>1</v>
      </c>
      <c r="I19" s="4" t="s">
        <v>0</v>
      </c>
      <c r="J19" s="6" t="s">
        <v>87</v>
      </c>
      <c r="K19" s="6" t="s">
        <v>88</v>
      </c>
      <c r="L19" s="14" t="str">
        <f>+VLOOKUP(K19,'[1]BASE DE PROVEEDORES'!$A:$B,2,0)</f>
        <v>CALDEGA S.A DE C.V.</v>
      </c>
      <c r="M19" s="6" t="s">
        <v>2</v>
      </c>
      <c r="N19" s="6" t="s">
        <v>2</v>
      </c>
      <c r="O19" s="6" t="s">
        <v>2</v>
      </c>
      <c r="P19" s="17">
        <v>3159.3</v>
      </c>
      <c r="Q19" s="6" t="s">
        <v>2</v>
      </c>
      <c r="R19" s="4" t="s">
        <v>2</v>
      </c>
      <c r="S19" s="4" t="s">
        <v>2</v>
      </c>
      <c r="T19" s="14">
        <v>410.71</v>
      </c>
      <c r="U19" s="15">
        <f t="shared" si="1"/>
        <v>3570.01</v>
      </c>
      <c r="V19" s="4" t="s">
        <v>3</v>
      </c>
      <c r="X19" s="3">
        <f t="shared" si="2"/>
        <v>410.71</v>
      </c>
    </row>
    <row r="20" spans="1:24" x14ac:dyDescent="0.25">
      <c r="A20" s="6" t="s">
        <v>22</v>
      </c>
      <c r="C20" s="4" t="s">
        <v>42</v>
      </c>
      <c r="D20" s="4" t="s">
        <v>0</v>
      </c>
      <c r="E20" s="4" t="s">
        <v>29</v>
      </c>
      <c r="F20" s="4" t="s">
        <v>30</v>
      </c>
      <c r="G20" s="13" t="str">
        <f t="shared" si="0"/>
        <v>19/03/2021</v>
      </c>
      <c r="H20" s="4" t="s">
        <v>1</v>
      </c>
      <c r="I20" s="4" t="s">
        <v>0</v>
      </c>
      <c r="J20" s="6" t="s">
        <v>28</v>
      </c>
      <c r="K20" s="6" t="s">
        <v>43</v>
      </c>
      <c r="L20" s="14" t="str">
        <f>+VLOOKUP(K20,'[1]BASE DE PROVEEDORES'!$A:$B,2,0)</f>
        <v>MIGUEL NICOMEDES ANTONIO ABARCA BARRERA</v>
      </c>
      <c r="M20" s="6" t="s">
        <v>2</v>
      </c>
      <c r="N20" s="6" t="s">
        <v>2</v>
      </c>
      <c r="O20" s="6" t="s">
        <v>2</v>
      </c>
      <c r="P20" s="17">
        <v>544</v>
      </c>
      <c r="Q20" s="6" t="s">
        <v>2</v>
      </c>
      <c r="R20" s="4" t="s">
        <v>2</v>
      </c>
      <c r="S20" s="4" t="s">
        <v>2</v>
      </c>
      <c r="T20" s="14">
        <v>70.72</v>
      </c>
      <c r="U20" s="15">
        <f t="shared" si="1"/>
        <v>614.72</v>
      </c>
      <c r="V20" s="4" t="s">
        <v>3</v>
      </c>
      <c r="X20" s="3">
        <f t="shared" si="2"/>
        <v>70.72</v>
      </c>
    </row>
    <row r="21" spans="1:24" x14ac:dyDescent="0.25">
      <c r="A21" s="6" t="s">
        <v>22</v>
      </c>
      <c r="C21" s="4" t="s">
        <v>42</v>
      </c>
      <c r="D21" s="4" t="s">
        <v>0</v>
      </c>
      <c r="E21" s="4" t="s">
        <v>29</v>
      </c>
      <c r="F21" s="4" t="s">
        <v>30</v>
      </c>
      <c r="G21" s="13" t="str">
        <f t="shared" si="0"/>
        <v>19/03/2021</v>
      </c>
      <c r="H21" s="4" t="s">
        <v>1</v>
      </c>
      <c r="I21" s="4" t="s">
        <v>0</v>
      </c>
      <c r="J21" s="6" t="s">
        <v>55</v>
      </c>
      <c r="K21" s="6" t="s">
        <v>34</v>
      </c>
      <c r="L21" s="14" t="str">
        <f>+VLOOKUP(K21,'[1]BASE DE PROVEEDORES'!$A:$B,2,0)</f>
        <v>CORIASA S.A DE C.V.</v>
      </c>
      <c r="M21" s="6" t="s">
        <v>2</v>
      </c>
      <c r="N21" s="6" t="s">
        <v>2</v>
      </c>
      <c r="O21" s="6" t="s">
        <v>2</v>
      </c>
      <c r="P21" s="17">
        <v>8</v>
      </c>
      <c r="Q21" s="6" t="s">
        <v>2</v>
      </c>
      <c r="R21" s="4" t="s">
        <v>2</v>
      </c>
      <c r="S21" s="4" t="s">
        <v>2</v>
      </c>
      <c r="T21" s="14">
        <v>1.04</v>
      </c>
      <c r="U21" s="15">
        <f t="shared" si="1"/>
        <v>9.0399999999999991</v>
      </c>
      <c r="V21" s="4" t="s">
        <v>3</v>
      </c>
      <c r="X21" s="3">
        <f t="shared" si="2"/>
        <v>1.04</v>
      </c>
    </row>
    <row r="22" spans="1:24" x14ac:dyDescent="0.25">
      <c r="A22" s="6" t="s">
        <v>22</v>
      </c>
      <c r="C22" s="4" t="s">
        <v>42</v>
      </c>
      <c r="D22" s="4" t="s">
        <v>0</v>
      </c>
      <c r="E22" s="4" t="s">
        <v>29</v>
      </c>
      <c r="F22" s="4" t="s">
        <v>30</v>
      </c>
      <c r="G22" s="13" t="str">
        <f t="shared" si="0"/>
        <v>19/03/2021</v>
      </c>
      <c r="H22" s="4" t="s">
        <v>1</v>
      </c>
      <c r="I22" s="4" t="s">
        <v>0</v>
      </c>
      <c r="J22" s="6" t="s">
        <v>61</v>
      </c>
      <c r="K22" s="6" t="s">
        <v>62</v>
      </c>
      <c r="L22" s="14" t="str">
        <f>+VLOOKUP(K22,'[1]BASE DE PROVEEDORES'!$A:$B,2,0)</f>
        <v>TECNICA UNIVERSAL SALVADOREÑA S.A DE C.V</v>
      </c>
      <c r="M22" s="6" t="s">
        <v>2</v>
      </c>
      <c r="N22" s="6" t="s">
        <v>2</v>
      </c>
      <c r="O22" s="6" t="s">
        <v>2</v>
      </c>
      <c r="P22" s="17">
        <v>310.81</v>
      </c>
      <c r="Q22" s="6" t="s">
        <v>2</v>
      </c>
      <c r="R22" s="4" t="s">
        <v>2</v>
      </c>
      <c r="S22" s="4" t="s">
        <v>2</v>
      </c>
      <c r="T22" s="14">
        <v>40.409999999999997</v>
      </c>
      <c r="U22" s="15">
        <f t="shared" si="1"/>
        <v>351.22</v>
      </c>
      <c r="V22" s="4" t="s">
        <v>3</v>
      </c>
      <c r="X22" s="3">
        <f t="shared" si="2"/>
        <v>40.409999999999997</v>
      </c>
    </row>
    <row r="23" spans="1:24" x14ac:dyDescent="0.25">
      <c r="A23" s="6" t="s">
        <v>22</v>
      </c>
      <c r="C23" s="4" t="s">
        <v>40</v>
      </c>
      <c r="D23" s="4" t="s">
        <v>0</v>
      </c>
      <c r="E23" s="4" t="s">
        <v>29</v>
      </c>
      <c r="F23" s="4" t="s">
        <v>30</v>
      </c>
      <c r="G23" s="13" t="str">
        <f t="shared" si="0"/>
        <v>22/03/2021</v>
      </c>
      <c r="H23" s="4" t="s">
        <v>1</v>
      </c>
      <c r="I23" s="4" t="s">
        <v>0</v>
      </c>
      <c r="J23" s="6" t="s">
        <v>41</v>
      </c>
      <c r="K23" s="6" t="s">
        <v>37</v>
      </c>
      <c r="L23" s="14" t="str">
        <f>+VLOOKUP(K23,'[1]BASE DE PROVEEDORES'!$A:$B,2,0)</f>
        <v>AGROFERRETERIA SAN RAFAEL</v>
      </c>
      <c r="M23" s="6" t="s">
        <v>2</v>
      </c>
      <c r="N23" s="6" t="s">
        <v>2</v>
      </c>
      <c r="O23" s="6" t="s">
        <v>2</v>
      </c>
      <c r="P23" s="17">
        <v>4.5199999999999996</v>
      </c>
      <c r="Q23" s="6" t="s">
        <v>2</v>
      </c>
      <c r="R23" s="4" t="s">
        <v>2</v>
      </c>
      <c r="S23" s="4" t="s">
        <v>2</v>
      </c>
      <c r="T23" s="14">
        <v>0.59</v>
      </c>
      <c r="U23" s="15">
        <f t="shared" si="1"/>
        <v>5.1099999999999994</v>
      </c>
      <c r="V23" s="4" t="s">
        <v>3</v>
      </c>
      <c r="X23" s="3">
        <f t="shared" si="2"/>
        <v>0.59</v>
      </c>
    </row>
    <row r="24" spans="1:24" x14ac:dyDescent="0.25">
      <c r="A24" s="6" t="s">
        <v>22</v>
      </c>
      <c r="C24" s="4" t="s">
        <v>68</v>
      </c>
      <c r="D24" s="4" t="s">
        <v>74</v>
      </c>
      <c r="E24" s="4" t="s">
        <v>29</v>
      </c>
      <c r="F24" s="4" t="s">
        <v>30</v>
      </c>
      <c r="G24" s="13" t="str">
        <f t="shared" si="0"/>
        <v>23/02/2021</v>
      </c>
      <c r="H24" s="4" t="s">
        <v>1</v>
      </c>
      <c r="I24" s="4" t="s">
        <v>0</v>
      </c>
      <c r="J24" s="6" t="s">
        <v>84</v>
      </c>
      <c r="K24" s="6" t="s">
        <v>66</v>
      </c>
      <c r="L24" s="14" t="str">
        <f>+VLOOKUP(K24,'[1]BASE DE PROVEEDORES'!$A:$B,2,0)</f>
        <v>AGROQUIMICA INTERNACIONAL S.A DE C.V</v>
      </c>
      <c r="M24" s="6" t="s">
        <v>2</v>
      </c>
      <c r="N24" s="6" t="s">
        <v>2</v>
      </c>
      <c r="O24" s="6" t="s">
        <v>2</v>
      </c>
      <c r="P24" s="17">
        <v>830.75</v>
      </c>
      <c r="Q24" s="6" t="s">
        <v>2</v>
      </c>
      <c r="R24" s="4" t="s">
        <v>2</v>
      </c>
      <c r="S24" s="4" t="s">
        <v>2</v>
      </c>
      <c r="T24" s="14">
        <v>108</v>
      </c>
      <c r="U24" s="15">
        <f t="shared" si="1"/>
        <v>938.75</v>
      </c>
      <c r="V24" s="4" t="s">
        <v>3</v>
      </c>
      <c r="X24" s="3">
        <f t="shared" si="2"/>
        <v>108</v>
      </c>
    </row>
    <row r="25" spans="1:24" x14ac:dyDescent="0.25">
      <c r="A25" s="6" t="s">
        <v>22</v>
      </c>
      <c r="C25" s="4" t="s">
        <v>68</v>
      </c>
      <c r="D25" s="4" t="s">
        <v>0</v>
      </c>
      <c r="E25" s="4" t="s">
        <v>29</v>
      </c>
      <c r="F25" s="4" t="s">
        <v>30</v>
      </c>
      <c r="G25" s="13" t="str">
        <f t="shared" si="0"/>
        <v>23/03/2021</v>
      </c>
      <c r="H25" s="4" t="s">
        <v>1</v>
      </c>
      <c r="I25" s="4" t="s">
        <v>0</v>
      </c>
      <c r="J25" s="6" t="s">
        <v>69</v>
      </c>
      <c r="K25" s="6" t="s">
        <v>66</v>
      </c>
      <c r="L25" s="14" t="str">
        <f>+VLOOKUP(K25,'[1]BASE DE PROVEEDORES'!$A:$B,2,0)</f>
        <v>AGROQUIMICA INTERNACIONAL S.A DE C.V</v>
      </c>
      <c r="M25" s="6" t="s">
        <v>2</v>
      </c>
      <c r="N25" s="6" t="s">
        <v>2</v>
      </c>
      <c r="O25" s="6" t="s">
        <v>2</v>
      </c>
      <c r="P25" s="17">
        <v>114</v>
      </c>
      <c r="Q25" s="6" t="s">
        <v>2</v>
      </c>
      <c r="R25" s="4" t="s">
        <v>2</v>
      </c>
      <c r="S25" s="4" t="s">
        <v>2</v>
      </c>
      <c r="T25" s="14">
        <v>14.82</v>
      </c>
      <c r="U25" s="15">
        <f t="shared" si="1"/>
        <v>128.82</v>
      </c>
      <c r="V25" s="4" t="s">
        <v>3</v>
      </c>
      <c r="X25" s="3">
        <f t="shared" si="2"/>
        <v>14.82</v>
      </c>
    </row>
    <row r="26" spans="1:24" x14ac:dyDescent="0.25">
      <c r="A26" s="6" t="s">
        <v>22</v>
      </c>
      <c r="C26" s="4" t="s">
        <v>70</v>
      </c>
      <c r="D26" s="4" t="s">
        <v>0</v>
      </c>
      <c r="E26" s="4" t="s">
        <v>29</v>
      </c>
      <c r="F26" s="4" t="s">
        <v>30</v>
      </c>
      <c r="G26" s="13" t="str">
        <f t="shared" si="0"/>
        <v>25/03/2021</v>
      </c>
      <c r="H26" s="4" t="s">
        <v>1</v>
      </c>
      <c r="I26" s="4" t="s">
        <v>0</v>
      </c>
      <c r="J26" s="6" t="s">
        <v>71</v>
      </c>
      <c r="K26" s="6" t="s">
        <v>66</v>
      </c>
      <c r="L26" s="14" t="str">
        <f>+VLOOKUP(K26,'[1]BASE DE PROVEEDORES'!$A:$B,2,0)</f>
        <v>AGROQUIMICA INTERNACIONAL S.A DE C.V</v>
      </c>
      <c r="M26" s="6" t="s">
        <v>2</v>
      </c>
      <c r="N26" s="6" t="s">
        <v>2</v>
      </c>
      <c r="O26" s="6" t="s">
        <v>2</v>
      </c>
      <c r="P26" s="17">
        <v>70.95</v>
      </c>
      <c r="Q26" s="6" t="s">
        <v>2</v>
      </c>
      <c r="R26" s="4" t="s">
        <v>2</v>
      </c>
      <c r="S26" s="4" t="s">
        <v>2</v>
      </c>
      <c r="T26" s="14">
        <v>9.2200000000000006</v>
      </c>
      <c r="U26" s="15">
        <f t="shared" si="1"/>
        <v>80.17</v>
      </c>
      <c r="V26" s="4" t="s">
        <v>3</v>
      </c>
      <c r="X26" s="3">
        <f t="shared" si="2"/>
        <v>9.2200000000000006</v>
      </c>
    </row>
    <row r="27" spans="1:24" x14ac:dyDescent="0.25">
      <c r="A27" s="6" t="s">
        <v>22</v>
      </c>
      <c r="C27" s="4" t="s">
        <v>70</v>
      </c>
      <c r="D27" s="4" t="s">
        <v>0</v>
      </c>
      <c r="E27" s="4" t="s">
        <v>29</v>
      </c>
      <c r="F27" s="4" t="s">
        <v>30</v>
      </c>
      <c r="G27" s="13" t="str">
        <f t="shared" si="0"/>
        <v>25/03/2021</v>
      </c>
      <c r="H27" s="4" t="s">
        <v>1</v>
      </c>
      <c r="I27" s="4" t="s">
        <v>0</v>
      </c>
      <c r="J27" s="6" t="s">
        <v>72</v>
      </c>
      <c r="K27" s="6" t="s">
        <v>66</v>
      </c>
      <c r="L27" s="14" t="str">
        <f>+VLOOKUP(K27,'[1]BASE DE PROVEEDORES'!$A:$B,2,0)</f>
        <v>AGROQUIMICA INTERNACIONAL S.A DE C.V</v>
      </c>
      <c r="M27" s="6" t="s">
        <v>2</v>
      </c>
      <c r="N27" s="6" t="s">
        <v>2</v>
      </c>
      <c r="O27" s="6" t="s">
        <v>2</v>
      </c>
      <c r="P27" s="17">
        <v>98</v>
      </c>
      <c r="Q27" s="6" t="s">
        <v>2</v>
      </c>
      <c r="R27" s="4" t="s">
        <v>2</v>
      </c>
      <c r="S27" s="4" t="s">
        <v>2</v>
      </c>
      <c r="T27" s="14">
        <v>12.74</v>
      </c>
      <c r="U27" s="15">
        <f t="shared" si="1"/>
        <v>110.74</v>
      </c>
      <c r="V27" s="4" t="s">
        <v>3</v>
      </c>
      <c r="X27" s="3">
        <f t="shared" si="2"/>
        <v>12.74</v>
      </c>
    </row>
    <row r="28" spans="1:24" x14ac:dyDescent="0.25">
      <c r="A28" s="6" t="s">
        <v>22</v>
      </c>
      <c r="C28" s="4" t="s">
        <v>77</v>
      </c>
      <c r="D28" s="4" t="s">
        <v>0</v>
      </c>
      <c r="E28" s="4" t="s">
        <v>29</v>
      </c>
      <c r="F28" s="4" t="s">
        <v>30</v>
      </c>
      <c r="G28" s="13" t="str">
        <f t="shared" si="0"/>
        <v>26/03/2021</v>
      </c>
      <c r="H28" s="4" t="s">
        <v>1</v>
      </c>
      <c r="I28" s="4" t="s">
        <v>0</v>
      </c>
      <c r="J28" s="6" t="s">
        <v>78</v>
      </c>
      <c r="K28" s="6" t="s">
        <v>79</v>
      </c>
      <c r="L28" s="14" t="str">
        <f>+VLOOKUP(K28,'[1]BASE DE PROVEEDORES'!$A:$B,2,0)</f>
        <v xml:space="preserve">CORINA MARGARITA MENDEZ DE SOSA </v>
      </c>
      <c r="M28" s="6" t="s">
        <v>80</v>
      </c>
      <c r="N28" s="6" t="s">
        <v>2</v>
      </c>
      <c r="O28" s="6" t="s">
        <v>2</v>
      </c>
      <c r="P28" s="17">
        <v>16.5</v>
      </c>
      <c r="Q28" s="6" t="s">
        <v>2</v>
      </c>
      <c r="R28" s="4" t="s">
        <v>2</v>
      </c>
      <c r="S28" s="4" t="s">
        <v>2</v>
      </c>
      <c r="T28" s="14">
        <v>2.15</v>
      </c>
      <c r="U28" s="15">
        <f t="shared" si="1"/>
        <v>20.399999999999999</v>
      </c>
      <c r="V28" s="4" t="s">
        <v>3</v>
      </c>
      <c r="X28" s="3">
        <f t="shared" si="2"/>
        <v>2.15</v>
      </c>
    </row>
    <row r="29" spans="1:24" x14ac:dyDescent="0.25">
      <c r="A29" s="6" t="s">
        <v>22</v>
      </c>
      <c r="C29" s="4" t="s">
        <v>23</v>
      </c>
      <c r="D29" s="4" t="s">
        <v>74</v>
      </c>
      <c r="E29" s="4" t="s">
        <v>29</v>
      </c>
      <c r="F29" s="4" t="s">
        <v>30</v>
      </c>
      <c r="G29" s="13" t="str">
        <f t="shared" si="0"/>
        <v>27/02/2021</v>
      </c>
      <c r="H29" s="4" t="s">
        <v>1</v>
      </c>
      <c r="I29" s="4" t="s">
        <v>0</v>
      </c>
      <c r="J29" s="6" t="s">
        <v>82</v>
      </c>
      <c r="K29" s="6" t="s">
        <v>60</v>
      </c>
      <c r="L29" s="14" t="str">
        <f>+VLOOKUP(K29,'[1]BASE DE PROVEEDORES'!$A:$B,2,0)</f>
        <v>JOSE OMAR CARPIO ALARCON</v>
      </c>
      <c r="M29" s="6" t="s">
        <v>2</v>
      </c>
      <c r="N29" s="6" t="s">
        <v>2</v>
      </c>
      <c r="O29" s="6" t="s">
        <v>2</v>
      </c>
      <c r="P29" s="17">
        <v>330</v>
      </c>
      <c r="Q29" s="6" t="s">
        <v>2</v>
      </c>
      <c r="R29" s="4" t="s">
        <v>2</v>
      </c>
      <c r="S29" s="4" t="s">
        <v>2</v>
      </c>
      <c r="T29" s="14">
        <v>42.9</v>
      </c>
      <c r="U29" s="15">
        <f t="shared" si="1"/>
        <v>372.9</v>
      </c>
      <c r="V29" s="4" t="s">
        <v>3</v>
      </c>
      <c r="X29" s="3">
        <f t="shared" si="2"/>
        <v>42.9</v>
      </c>
    </row>
    <row r="30" spans="1:24" x14ac:dyDescent="0.25">
      <c r="A30" s="6" t="s">
        <v>22</v>
      </c>
      <c r="C30" s="4" t="s">
        <v>38</v>
      </c>
      <c r="D30" s="4" t="s">
        <v>0</v>
      </c>
      <c r="E30" s="4" t="s">
        <v>29</v>
      </c>
      <c r="F30" s="4" t="s">
        <v>30</v>
      </c>
      <c r="G30" s="13" t="str">
        <f t="shared" si="0"/>
        <v>29/03/2021</v>
      </c>
      <c r="H30" s="4" t="s">
        <v>1</v>
      </c>
      <c r="I30" s="4" t="s">
        <v>0</v>
      </c>
      <c r="J30" s="6" t="s">
        <v>39</v>
      </c>
      <c r="K30" s="6" t="s">
        <v>37</v>
      </c>
      <c r="L30" s="14" t="str">
        <f>+VLOOKUP(K30,'[1]BASE DE PROVEEDORES'!$A:$B,2,0)</f>
        <v>AGROFERRETERIA SAN RAFAEL</v>
      </c>
      <c r="M30" s="6" t="s">
        <v>2</v>
      </c>
      <c r="N30" s="6" t="s">
        <v>2</v>
      </c>
      <c r="O30" s="6" t="s">
        <v>2</v>
      </c>
      <c r="P30" s="17">
        <v>4.5999999999999996</v>
      </c>
      <c r="Q30" s="6" t="s">
        <v>2</v>
      </c>
      <c r="R30" s="4" t="s">
        <v>2</v>
      </c>
      <c r="S30" s="4" t="s">
        <v>2</v>
      </c>
      <c r="T30" s="14">
        <v>0.6</v>
      </c>
      <c r="U30" s="15">
        <f t="shared" si="1"/>
        <v>5.1999999999999993</v>
      </c>
      <c r="V30" s="4" t="s">
        <v>3</v>
      </c>
      <c r="X30" s="3">
        <f t="shared" si="2"/>
        <v>0.6</v>
      </c>
    </row>
    <row r="31" spans="1:24" x14ac:dyDescent="0.25">
      <c r="A31" s="6" t="s">
        <v>22</v>
      </c>
      <c r="C31" s="4" t="s">
        <v>38</v>
      </c>
      <c r="D31" s="4" t="s">
        <v>0</v>
      </c>
      <c r="E31" s="4" t="s">
        <v>29</v>
      </c>
      <c r="F31" s="4" t="s">
        <v>30</v>
      </c>
      <c r="G31" s="13" t="str">
        <f t="shared" si="0"/>
        <v>29/03/2021</v>
      </c>
      <c r="H31" s="4" t="s">
        <v>1</v>
      </c>
      <c r="I31" s="4" t="s">
        <v>0</v>
      </c>
      <c r="J31" s="6" t="s">
        <v>57</v>
      </c>
      <c r="K31" s="6" t="s">
        <v>58</v>
      </c>
      <c r="L31" s="14" t="str">
        <f>+VLOOKUP(K31,'[1]BASE DE PROVEEDORES'!$A:$B,2,0)</f>
        <v>EL SURCO S.A DE C.V</v>
      </c>
      <c r="M31" s="6" t="s">
        <v>2</v>
      </c>
      <c r="N31" s="6" t="s">
        <v>2</v>
      </c>
      <c r="O31" s="6" t="s">
        <v>2</v>
      </c>
      <c r="P31" s="17">
        <v>160.63999999999999</v>
      </c>
      <c r="Q31" s="6" t="s">
        <v>2</v>
      </c>
      <c r="R31" s="4" t="s">
        <v>2</v>
      </c>
      <c r="S31" s="4" t="s">
        <v>2</v>
      </c>
      <c r="T31" s="14">
        <v>20.88</v>
      </c>
      <c r="U31" s="15">
        <f t="shared" si="1"/>
        <v>181.51999999999998</v>
      </c>
      <c r="V31" s="4" t="s">
        <v>3</v>
      </c>
      <c r="X31" s="3">
        <f t="shared" si="2"/>
        <v>20.88</v>
      </c>
    </row>
    <row r="32" spans="1:24" x14ac:dyDescent="0.25">
      <c r="A32" s="6" t="s">
        <v>89</v>
      </c>
      <c r="B32" s="4" t="s">
        <v>108</v>
      </c>
      <c r="C32" s="5" t="str">
        <f t="shared" ref="C32:C42" si="3">+LEFT(B32,2)</f>
        <v>16</v>
      </c>
      <c r="D32" s="5" t="str">
        <f t="shared" ref="D32:D42" si="4">+RIGHT(B32,2)</f>
        <v>03</v>
      </c>
      <c r="E32" s="4" t="s">
        <v>29</v>
      </c>
      <c r="F32" s="4" t="s">
        <v>30</v>
      </c>
      <c r="G32" s="13" t="str">
        <f t="shared" si="0"/>
        <v>16/03/2021</v>
      </c>
      <c r="H32" s="4" t="s">
        <v>1</v>
      </c>
      <c r="I32" s="4" t="s">
        <v>0</v>
      </c>
      <c r="J32" s="6" t="s">
        <v>109</v>
      </c>
      <c r="K32" s="6" t="s">
        <v>58</v>
      </c>
      <c r="L32" s="14" t="str">
        <f>+VLOOKUP(K32,'[2]BASE DE PROVEEDORES'!$A:$B,2,0)</f>
        <v>EL SURCO S.A DE C.V</v>
      </c>
      <c r="M32" s="19">
        <v>0</v>
      </c>
      <c r="N32" s="6" t="s">
        <v>2</v>
      </c>
      <c r="O32" s="6" t="s">
        <v>2</v>
      </c>
      <c r="P32" s="17">
        <v>27.93</v>
      </c>
      <c r="Q32" s="6" t="s">
        <v>2</v>
      </c>
      <c r="R32" s="4" t="s">
        <v>2</v>
      </c>
      <c r="S32" s="4" t="s">
        <v>2</v>
      </c>
      <c r="T32" s="14">
        <v>3.63</v>
      </c>
      <c r="U32" s="15">
        <f t="shared" si="1"/>
        <v>31.56</v>
      </c>
      <c r="V32" s="4" t="s">
        <v>3</v>
      </c>
      <c r="X32" s="3">
        <f t="shared" si="2"/>
        <v>3.63</v>
      </c>
    </row>
    <row r="33" spans="1:24" x14ac:dyDescent="0.25">
      <c r="A33" s="6" t="s">
        <v>89</v>
      </c>
      <c r="B33" s="4" t="s">
        <v>102</v>
      </c>
      <c r="C33" s="5" t="str">
        <f t="shared" si="3"/>
        <v>17</v>
      </c>
      <c r="D33" s="5" t="str">
        <f t="shared" si="4"/>
        <v>03</v>
      </c>
      <c r="E33" s="4" t="s">
        <v>29</v>
      </c>
      <c r="F33" s="4" t="s">
        <v>30</v>
      </c>
      <c r="G33" s="13" t="str">
        <f t="shared" si="0"/>
        <v>17/03/2021</v>
      </c>
      <c r="H33" s="4" t="s">
        <v>1</v>
      </c>
      <c r="I33" s="4" t="s">
        <v>0</v>
      </c>
      <c r="J33" s="6" t="s">
        <v>103</v>
      </c>
      <c r="K33" s="6" t="s">
        <v>58</v>
      </c>
      <c r="L33" s="14" t="str">
        <f>+VLOOKUP(K33,'[2]BASE DE PROVEEDORES'!$A:$B,2,0)</f>
        <v>EL SURCO S.A DE C.V</v>
      </c>
      <c r="M33" s="19">
        <v>0</v>
      </c>
      <c r="N33" s="6" t="s">
        <v>2</v>
      </c>
      <c r="O33" s="6" t="s">
        <v>2</v>
      </c>
      <c r="P33" s="17">
        <v>1084.81</v>
      </c>
      <c r="Q33" s="6" t="s">
        <v>2</v>
      </c>
      <c r="R33" s="4" t="s">
        <v>2</v>
      </c>
      <c r="S33" s="4" t="s">
        <v>2</v>
      </c>
      <c r="T33" s="14">
        <v>141.03</v>
      </c>
      <c r="U33" s="15">
        <f t="shared" si="1"/>
        <v>1225.8399999999999</v>
      </c>
      <c r="V33" s="4" t="s">
        <v>3</v>
      </c>
      <c r="X33" s="3">
        <f t="shared" si="2"/>
        <v>141.03</v>
      </c>
    </row>
    <row r="34" spans="1:24" x14ac:dyDescent="0.25">
      <c r="A34" s="6" t="s">
        <v>89</v>
      </c>
      <c r="B34" s="4" t="s">
        <v>100</v>
      </c>
      <c r="C34" s="5" t="str">
        <f t="shared" si="3"/>
        <v>31</v>
      </c>
      <c r="D34" s="5" t="str">
        <f t="shared" si="4"/>
        <v>03</v>
      </c>
      <c r="E34" s="4" t="s">
        <v>29</v>
      </c>
      <c r="F34" s="4" t="s">
        <v>30</v>
      </c>
      <c r="G34" s="13" t="str">
        <f t="shared" ref="G34:G42" si="5">+C34&amp;F34&amp;D34&amp;F34&amp;E34</f>
        <v>31/03/2021</v>
      </c>
      <c r="H34" s="4" t="s">
        <v>1</v>
      </c>
      <c r="I34" s="4" t="s">
        <v>0</v>
      </c>
      <c r="J34" s="6" t="s">
        <v>101</v>
      </c>
      <c r="K34" s="6" t="s">
        <v>79</v>
      </c>
      <c r="L34" s="14" t="str">
        <f>+VLOOKUP(K34,'[2]BASE DE PROVEEDORES'!$A:$B,2,0)</f>
        <v xml:space="preserve">CORINA MARGARITA MENDEZ DE SOSA </v>
      </c>
      <c r="M34" s="19">
        <f>1.15+0.57</f>
        <v>1.7199999999999998</v>
      </c>
      <c r="N34" s="6" t="s">
        <v>2</v>
      </c>
      <c r="O34" s="6" t="s">
        <v>2</v>
      </c>
      <c r="P34" s="17">
        <v>16.170000000000002</v>
      </c>
      <c r="Q34" s="6" t="s">
        <v>2</v>
      </c>
      <c r="R34" s="4" t="s">
        <v>2</v>
      </c>
      <c r="S34" s="4" t="s">
        <v>2</v>
      </c>
      <c r="T34" s="14">
        <v>2.1</v>
      </c>
      <c r="U34" s="15">
        <f t="shared" ref="U34:U42" si="6">+M34+P34+T34</f>
        <v>19.990000000000002</v>
      </c>
      <c r="V34" s="4" t="s">
        <v>3</v>
      </c>
      <c r="X34" s="3">
        <f t="shared" ref="X34:X42" si="7">+ROUND(T34,2)</f>
        <v>2.1</v>
      </c>
    </row>
    <row r="35" spans="1:24" x14ac:dyDescent="0.25">
      <c r="A35" s="6" t="s">
        <v>89</v>
      </c>
      <c r="B35" s="4" t="s">
        <v>90</v>
      </c>
      <c r="C35" s="5" t="str">
        <f t="shared" si="3"/>
        <v>01</v>
      </c>
      <c r="D35" s="5" t="str">
        <f t="shared" si="4"/>
        <v>04</v>
      </c>
      <c r="E35" s="4" t="s">
        <v>29</v>
      </c>
      <c r="F35" s="4" t="s">
        <v>30</v>
      </c>
      <c r="G35" s="13" t="str">
        <f t="shared" si="5"/>
        <v>01/04/2021</v>
      </c>
      <c r="H35" s="4" t="s">
        <v>1</v>
      </c>
      <c r="I35" s="4" t="s">
        <v>0</v>
      </c>
      <c r="J35" s="6" t="s">
        <v>91</v>
      </c>
      <c r="K35" s="6" t="s">
        <v>79</v>
      </c>
      <c r="L35" s="14" t="str">
        <f>+VLOOKUP(K35,'[2]BASE DE PROVEEDORES'!$A:$B,2,0)</f>
        <v xml:space="preserve">CORINA MARGARITA MENDEZ DE SOSA </v>
      </c>
      <c r="M35" s="19">
        <f>1.13+0.57</f>
        <v>1.6999999999999997</v>
      </c>
      <c r="N35" s="6" t="s">
        <v>2</v>
      </c>
      <c r="O35" s="6" t="s">
        <v>2</v>
      </c>
      <c r="P35" s="17">
        <v>16.190000000000001</v>
      </c>
      <c r="Q35" s="6" t="s">
        <v>2</v>
      </c>
      <c r="R35" s="4" t="s">
        <v>2</v>
      </c>
      <c r="S35" s="4" t="s">
        <v>2</v>
      </c>
      <c r="T35" s="14">
        <v>2.1</v>
      </c>
      <c r="U35" s="15">
        <f t="shared" si="6"/>
        <v>19.990000000000002</v>
      </c>
      <c r="V35" s="4" t="s">
        <v>3</v>
      </c>
      <c r="X35" s="3">
        <f t="shared" si="7"/>
        <v>2.1</v>
      </c>
    </row>
    <row r="36" spans="1:24" x14ac:dyDescent="0.25">
      <c r="A36" s="6" t="s">
        <v>89</v>
      </c>
      <c r="B36" s="4" t="s">
        <v>124</v>
      </c>
      <c r="C36" s="5" t="str">
        <f t="shared" si="3"/>
        <v>03</v>
      </c>
      <c r="D36" s="5" t="str">
        <f t="shared" si="4"/>
        <v>04</v>
      </c>
      <c r="E36" s="4" t="s">
        <v>29</v>
      </c>
      <c r="F36" s="4" t="s">
        <v>30</v>
      </c>
      <c r="G36" s="13" t="str">
        <f t="shared" si="5"/>
        <v>03/04/2021</v>
      </c>
      <c r="H36" s="4" t="s">
        <v>1</v>
      </c>
      <c r="I36" s="4" t="s">
        <v>0</v>
      </c>
      <c r="J36" s="6" t="s">
        <v>3</v>
      </c>
      <c r="K36" s="6" t="s">
        <v>60</v>
      </c>
      <c r="L36" s="14" t="str">
        <f>+VLOOKUP(K36,'[2]BASE DE PROVEEDORES'!$A:$B,2,0)</f>
        <v>JOSE OMAR CARPIO ALARCON</v>
      </c>
      <c r="M36" s="19">
        <v>0</v>
      </c>
      <c r="N36" s="6" t="s">
        <v>2</v>
      </c>
      <c r="O36" s="6" t="s">
        <v>2</v>
      </c>
      <c r="P36" s="17">
        <v>200</v>
      </c>
      <c r="Q36" s="6" t="s">
        <v>2</v>
      </c>
      <c r="R36" s="4" t="s">
        <v>2</v>
      </c>
      <c r="S36" s="4" t="s">
        <v>2</v>
      </c>
      <c r="T36" s="14">
        <v>26</v>
      </c>
      <c r="U36" s="15">
        <f t="shared" si="6"/>
        <v>226</v>
      </c>
      <c r="V36" s="4" t="s">
        <v>3</v>
      </c>
      <c r="X36" s="3">
        <f t="shared" si="7"/>
        <v>26</v>
      </c>
    </row>
    <row r="37" spans="1:24" x14ac:dyDescent="0.25">
      <c r="A37" s="6" t="s">
        <v>89</v>
      </c>
      <c r="B37" s="4" t="s">
        <v>124</v>
      </c>
      <c r="C37" s="5" t="str">
        <f t="shared" si="3"/>
        <v>03</v>
      </c>
      <c r="D37" s="5" t="str">
        <f t="shared" si="4"/>
        <v>04</v>
      </c>
      <c r="E37" s="4" t="s">
        <v>29</v>
      </c>
      <c r="F37" s="4" t="s">
        <v>30</v>
      </c>
      <c r="G37" s="13" t="str">
        <f t="shared" si="5"/>
        <v>03/04/2021</v>
      </c>
      <c r="H37" s="4" t="s">
        <v>1</v>
      </c>
      <c r="I37" s="4" t="s">
        <v>0</v>
      </c>
      <c r="J37" s="6" t="s">
        <v>125</v>
      </c>
      <c r="K37" s="6" t="s">
        <v>60</v>
      </c>
      <c r="L37" s="14" t="str">
        <f>+VLOOKUP(K37,'[2]BASE DE PROVEEDORES'!$A:$B,2,0)</f>
        <v>JOSE OMAR CARPIO ALARCON</v>
      </c>
      <c r="M37" s="19">
        <v>0</v>
      </c>
      <c r="N37" s="6" t="s">
        <v>2</v>
      </c>
      <c r="O37" s="6" t="s">
        <v>2</v>
      </c>
      <c r="P37" s="17">
        <v>400</v>
      </c>
      <c r="Q37" s="6" t="s">
        <v>2</v>
      </c>
      <c r="R37" s="4" t="s">
        <v>2</v>
      </c>
      <c r="S37" s="4" t="s">
        <v>2</v>
      </c>
      <c r="T37" s="14">
        <v>52</v>
      </c>
      <c r="U37" s="15">
        <f t="shared" si="6"/>
        <v>452</v>
      </c>
      <c r="V37" s="4" t="s">
        <v>3</v>
      </c>
      <c r="X37" s="3">
        <f t="shared" si="7"/>
        <v>52</v>
      </c>
    </row>
    <row r="38" spans="1:24" x14ac:dyDescent="0.25">
      <c r="A38" s="6" t="s">
        <v>89</v>
      </c>
      <c r="B38" s="4" t="s">
        <v>104</v>
      </c>
      <c r="C38" s="5" t="str">
        <f t="shared" si="3"/>
        <v>05</v>
      </c>
      <c r="D38" s="5" t="str">
        <f t="shared" si="4"/>
        <v>04</v>
      </c>
      <c r="E38" s="4" t="s">
        <v>29</v>
      </c>
      <c r="F38" s="4" t="s">
        <v>30</v>
      </c>
      <c r="G38" s="13" t="str">
        <f t="shared" si="5"/>
        <v>05/04/2021</v>
      </c>
      <c r="H38" s="4" t="s">
        <v>1</v>
      </c>
      <c r="I38" s="4" t="s">
        <v>0</v>
      </c>
      <c r="J38" s="6" t="s">
        <v>105</v>
      </c>
      <c r="K38" s="6" t="s">
        <v>58</v>
      </c>
      <c r="L38" s="14" t="str">
        <f>+VLOOKUP(K38,'[2]BASE DE PROVEEDORES'!$A:$B,2,0)</f>
        <v>EL SURCO S.A DE C.V</v>
      </c>
      <c r="M38" s="19">
        <v>0</v>
      </c>
      <c r="N38" s="6" t="s">
        <v>2</v>
      </c>
      <c r="O38" s="6" t="s">
        <v>2</v>
      </c>
      <c r="P38" s="17">
        <v>7.62</v>
      </c>
      <c r="Q38" s="6" t="s">
        <v>2</v>
      </c>
      <c r="R38" s="4" t="s">
        <v>2</v>
      </c>
      <c r="S38" s="4" t="s">
        <v>2</v>
      </c>
      <c r="T38" s="14">
        <v>0.99</v>
      </c>
      <c r="U38" s="15">
        <f t="shared" si="6"/>
        <v>8.61</v>
      </c>
      <c r="V38" s="4" t="s">
        <v>3</v>
      </c>
      <c r="X38" s="3">
        <f t="shared" si="7"/>
        <v>0.99</v>
      </c>
    </row>
    <row r="39" spans="1:24" x14ac:dyDescent="0.25">
      <c r="A39" s="6" t="s">
        <v>89</v>
      </c>
      <c r="B39" s="4" t="s">
        <v>122</v>
      </c>
      <c r="C39" s="5" t="str">
        <f t="shared" si="3"/>
        <v>10</v>
      </c>
      <c r="D39" s="5" t="str">
        <f t="shared" si="4"/>
        <v>04</v>
      </c>
      <c r="E39" s="4" t="s">
        <v>29</v>
      </c>
      <c r="F39" s="4" t="s">
        <v>30</v>
      </c>
      <c r="G39" s="13" t="str">
        <f t="shared" si="5"/>
        <v>10/04/2021</v>
      </c>
      <c r="H39" s="4" t="s">
        <v>1</v>
      </c>
      <c r="I39" s="4" t="s">
        <v>0</v>
      </c>
      <c r="J39" s="6" t="s">
        <v>123</v>
      </c>
      <c r="K39" s="6" t="s">
        <v>66</v>
      </c>
      <c r="L39" s="14" t="str">
        <f>+VLOOKUP(K39,'[2]BASE DE PROVEEDORES'!$A:$B,2,0)</f>
        <v>AGROQUIMICA INTERNACIONAL S.A DE C.V</v>
      </c>
      <c r="M39" s="19">
        <v>0</v>
      </c>
      <c r="N39" s="6" t="s">
        <v>2</v>
      </c>
      <c r="O39" s="6" t="s">
        <v>2</v>
      </c>
      <c r="P39" s="17">
        <v>552</v>
      </c>
      <c r="Q39" s="6" t="s">
        <v>2</v>
      </c>
      <c r="R39" s="4" t="s">
        <v>2</v>
      </c>
      <c r="S39" s="4" t="s">
        <v>2</v>
      </c>
      <c r="T39" s="14">
        <v>71.760000000000005</v>
      </c>
      <c r="U39" s="15">
        <f t="shared" si="6"/>
        <v>623.76</v>
      </c>
      <c r="V39" s="4" t="s">
        <v>3</v>
      </c>
      <c r="X39" s="3">
        <f t="shared" si="7"/>
        <v>71.760000000000005</v>
      </c>
    </row>
    <row r="40" spans="1:24" x14ac:dyDescent="0.25">
      <c r="A40" s="6" t="s">
        <v>89</v>
      </c>
      <c r="B40" s="4" t="s">
        <v>92</v>
      </c>
      <c r="C40" s="5" t="str">
        <f t="shared" si="3"/>
        <v>12</v>
      </c>
      <c r="D40" s="5" t="str">
        <f t="shared" si="4"/>
        <v>04</v>
      </c>
      <c r="E40" s="4" t="s">
        <v>29</v>
      </c>
      <c r="F40" s="4" t="s">
        <v>30</v>
      </c>
      <c r="G40" s="13" t="str">
        <f t="shared" si="5"/>
        <v>12/04/2021</v>
      </c>
      <c r="H40" s="4" t="s">
        <v>1</v>
      </c>
      <c r="I40" s="4" t="s">
        <v>0</v>
      </c>
      <c r="J40" s="6" t="s">
        <v>93</v>
      </c>
      <c r="K40" s="6" t="s">
        <v>79</v>
      </c>
      <c r="L40" s="14" t="str">
        <f>+VLOOKUP(K40,'[2]BASE DE PROVEEDORES'!$A:$B,2,0)</f>
        <v xml:space="preserve">CORINA MARGARITA MENDEZ DE SOSA </v>
      </c>
      <c r="M40" s="19">
        <f>1.14+0.57</f>
        <v>1.71</v>
      </c>
      <c r="N40" s="6" t="s">
        <v>2</v>
      </c>
      <c r="O40" s="6" t="s">
        <v>2</v>
      </c>
      <c r="P40" s="17">
        <v>16.18</v>
      </c>
      <c r="Q40" s="6" t="s">
        <v>2</v>
      </c>
      <c r="R40" s="4" t="s">
        <v>2</v>
      </c>
      <c r="S40" s="4" t="s">
        <v>2</v>
      </c>
      <c r="T40" s="14">
        <v>2.1</v>
      </c>
      <c r="U40" s="15">
        <f t="shared" si="6"/>
        <v>19.990000000000002</v>
      </c>
      <c r="V40" s="4" t="s">
        <v>3</v>
      </c>
      <c r="X40" s="3">
        <f t="shared" si="7"/>
        <v>2.1</v>
      </c>
    </row>
    <row r="41" spans="1:24" x14ac:dyDescent="0.25">
      <c r="A41" s="6" t="s">
        <v>89</v>
      </c>
      <c r="B41" s="4" t="s">
        <v>120</v>
      </c>
      <c r="C41" s="5" t="str">
        <f t="shared" si="3"/>
        <v>14</v>
      </c>
      <c r="D41" s="5" t="str">
        <f t="shared" si="4"/>
        <v>04</v>
      </c>
      <c r="E41" s="4" t="s">
        <v>29</v>
      </c>
      <c r="F41" s="4" t="s">
        <v>30</v>
      </c>
      <c r="G41" s="13" t="str">
        <f t="shared" si="5"/>
        <v>14/04/2021</v>
      </c>
      <c r="H41" s="4" t="s">
        <v>1</v>
      </c>
      <c r="I41" s="4" t="s">
        <v>0</v>
      </c>
      <c r="J41" s="6" t="s">
        <v>121</v>
      </c>
      <c r="K41" s="6" t="s">
        <v>66</v>
      </c>
      <c r="L41" s="14" t="str">
        <f>+VLOOKUP(K41,'[2]BASE DE PROVEEDORES'!$A:$B,2,0)</f>
        <v>AGROQUIMICA INTERNACIONAL S.A DE C.V</v>
      </c>
      <c r="M41" s="19">
        <v>0</v>
      </c>
      <c r="N41" s="6" t="s">
        <v>2</v>
      </c>
      <c r="O41" s="6" t="s">
        <v>2</v>
      </c>
      <c r="P41" s="17">
        <v>120</v>
      </c>
      <c r="Q41" s="6" t="s">
        <v>2</v>
      </c>
      <c r="R41" s="4" t="s">
        <v>2</v>
      </c>
      <c r="S41" s="4" t="s">
        <v>2</v>
      </c>
      <c r="T41" s="14">
        <v>15.6</v>
      </c>
      <c r="U41" s="15">
        <f t="shared" si="6"/>
        <v>135.6</v>
      </c>
      <c r="V41" s="4" t="s">
        <v>3</v>
      </c>
      <c r="X41" s="3">
        <f t="shared" si="7"/>
        <v>15.6</v>
      </c>
    </row>
    <row r="42" spans="1:24" x14ac:dyDescent="0.25">
      <c r="A42" s="6" t="s">
        <v>89</v>
      </c>
      <c r="B42" s="4" t="s">
        <v>98</v>
      </c>
      <c r="C42" s="5" t="str">
        <f t="shared" si="3"/>
        <v>15</v>
      </c>
      <c r="D42" s="5" t="str">
        <f t="shared" si="4"/>
        <v>04</v>
      </c>
      <c r="E42" s="4" t="s">
        <v>29</v>
      </c>
      <c r="F42" s="4" t="s">
        <v>30</v>
      </c>
      <c r="G42" s="13" t="str">
        <f t="shared" si="5"/>
        <v>15/04/2021</v>
      </c>
      <c r="H42" s="4" t="s">
        <v>1</v>
      </c>
      <c r="I42" s="4" t="s">
        <v>0</v>
      </c>
      <c r="J42" s="6" t="s">
        <v>99</v>
      </c>
      <c r="K42" s="6" t="s">
        <v>79</v>
      </c>
      <c r="L42" s="14" t="str">
        <f>+VLOOKUP(K42,'[2]BASE DE PROVEEDORES'!$A:$B,2,0)</f>
        <v xml:space="preserve">CORINA MARGARITA MENDEZ DE SOSA </v>
      </c>
      <c r="M42" s="19">
        <f>1.14+0.57</f>
        <v>1.71</v>
      </c>
      <c r="N42" s="6" t="s">
        <v>2</v>
      </c>
      <c r="O42" s="6" t="s">
        <v>2</v>
      </c>
      <c r="P42" s="17">
        <v>16.18</v>
      </c>
      <c r="Q42" s="6" t="s">
        <v>2</v>
      </c>
      <c r="R42" s="4" t="s">
        <v>2</v>
      </c>
      <c r="S42" s="4" t="s">
        <v>2</v>
      </c>
      <c r="T42" s="14">
        <v>2.1</v>
      </c>
      <c r="U42" s="15">
        <f t="shared" si="6"/>
        <v>19.990000000000002</v>
      </c>
      <c r="V42" s="4" t="s">
        <v>3</v>
      </c>
      <c r="X42" s="3">
        <f t="shared" si="7"/>
        <v>2.1</v>
      </c>
    </row>
    <row r="43" spans="1:24" x14ac:dyDescent="0.25">
      <c r="A43" s="6" t="s">
        <v>332</v>
      </c>
      <c r="B43" s="4" t="s">
        <v>98</v>
      </c>
      <c r="C43" s="5" t="str">
        <f t="shared" ref="C43:C78" si="8">+LEFT(B43,2)</f>
        <v>15</v>
      </c>
      <c r="D43" s="5" t="str">
        <f t="shared" ref="D43:D78" si="9">+RIGHT(B43,2)</f>
        <v>04</v>
      </c>
      <c r="E43" s="4" t="s">
        <v>29</v>
      </c>
      <c r="F43" s="4" t="s">
        <v>30</v>
      </c>
      <c r="G43" s="13" t="str">
        <f t="shared" ref="G43:G78" si="10">+C43&amp;F43&amp;D43&amp;F43&amp;E43</f>
        <v>15/04/2021</v>
      </c>
      <c r="H43" s="4" t="s">
        <v>1</v>
      </c>
      <c r="I43" s="4" t="s">
        <v>0</v>
      </c>
      <c r="J43" s="6" t="s">
        <v>25</v>
      </c>
      <c r="K43" s="6" t="s">
        <v>81</v>
      </c>
      <c r="L43" s="14" t="str">
        <f>+VLOOKUP(K43,'[1]BASE DE PROVEEDORES'!$A:$B,2,0)</f>
        <v>ROBERTO HERNANDEZ MENJIVAR</v>
      </c>
      <c r="M43" s="19">
        <v>0</v>
      </c>
      <c r="N43" s="6" t="s">
        <v>2</v>
      </c>
      <c r="O43" s="6" t="s">
        <v>2</v>
      </c>
      <c r="P43" s="17">
        <v>442.48</v>
      </c>
      <c r="Q43" s="6" t="s">
        <v>2</v>
      </c>
      <c r="R43" s="4" t="s">
        <v>2</v>
      </c>
      <c r="S43" s="4" t="s">
        <v>2</v>
      </c>
      <c r="T43" s="14">
        <v>57.52</v>
      </c>
      <c r="U43" s="15">
        <f t="shared" ref="U43:U78" si="11">+M43+P43+T43</f>
        <v>500</v>
      </c>
      <c r="V43" s="4" t="s">
        <v>3</v>
      </c>
      <c r="X43" s="3">
        <f t="shared" ref="X43:X78" si="12">+ROUND(T43,2)</f>
        <v>57.52</v>
      </c>
    </row>
    <row r="44" spans="1:24" x14ac:dyDescent="0.25">
      <c r="A44" s="6" t="s">
        <v>89</v>
      </c>
      <c r="B44" s="4" t="s">
        <v>98</v>
      </c>
      <c r="C44" s="5" t="str">
        <f t="shared" si="8"/>
        <v>15</v>
      </c>
      <c r="D44" s="5" t="str">
        <f t="shared" si="9"/>
        <v>04</v>
      </c>
      <c r="E44" s="4" t="s">
        <v>29</v>
      </c>
      <c r="F44" s="4" t="s">
        <v>30</v>
      </c>
      <c r="G44" s="13" t="str">
        <f t="shared" si="10"/>
        <v>15/04/2021</v>
      </c>
      <c r="H44" s="4" t="s">
        <v>1</v>
      </c>
      <c r="I44" s="4" t="s">
        <v>0</v>
      </c>
      <c r="J44" s="6" t="s">
        <v>119</v>
      </c>
      <c r="K44" s="6" t="s">
        <v>66</v>
      </c>
      <c r="L44" s="14" t="str">
        <f>+VLOOKUP(K44,'[2]BASE DE PROVEEDORES'!$A:$B,2,0)</f>
        <v>AGROQUIMICA INTERNACIONAL S.A DE C.V</v>
      </c>
      <c r="M44" s="19">
        <v>0</v>
      </c>
      <c r="N44" s="6" t="s">
        <v>2</v>
      </c>
      <c r="O44" s="6" t="s">
        <v>2</v>
      </c>
      <c r="P44" s="17">
        <v>294</v>
      </c>
      <c r="Q44" s="6" t="s">
        <v>2</v>
      </c>
      <c r="R44" s="4" t="s">
        <v>2</v>
      </c>
      <c r="S44" s="4" t="s">
        <v>2</v>
      </c>
      <c r="T44" s="14">
        <v>38.22</v>
      </c>
      <c r="U44" s="15">
        <f t="shared" si="11"/>
        <v>332.22</v>
      </c>
      <c r="V44" s="4" t="s">
        <v>3</v>
      </c>
      <c r="X44" s="3">
        <f t="shared" si="12"/>
        <v>38.22</v>
      </c>
    </row>
    <row r="45" spans="1:24" x14ac:dyDescent="0.25">
      <c r="A45" s="6" t="s">
        <v>89</v>
      </c>
      <c r="B45" s="4" t="s">
        <v>96</v>
      </c>
      <c r="C45" s="5" t="str">
        <f t="shared" si="8"/>
        <v>20</v>
      </c>
      <c r="D45" s="5" t="str">
        <f t="shared" si="9"/>
        <v>04</v>
      </c>
      <c r="E45" s="4" t="s">
        <v>29</v>
      </c>
      <c r="F45" s="4" t="s">
        <v>30</v>
      </c>
      <c r="G45" s="13" t="str">
        <f t="shared" si="10"/>
        <v>20/04/2021</v>
      </c>
      <c r="H45" s="4" t="s">
        <v>1</v>
      </c>
      <c r="I45" s="4" t="s">
        <v>0</v>
      </c>
      <c r="J45" s="6" t="s">
        <v>97</v>
      </c>
      <c r="K45" s="6" t="s">
        <v>79</v>
      </c>
      <c r="L45" s="14" t="str">
        <f>+VLOOKUP(K45,'[2]BASE DE PROVEEDORES'!$A:$B,2,0)</f>
        <v xml:space="preserve">CORINA MARGARITA MENDEZ DE SOSA </v>
      </c>
      <c r="M45" s="19">
        <f>1.15+0.58</f>
        <v>1.73</v>
      </c>
      <c r="N45" s="6" t="s">
        <v>2</v>
      </c>
      <c r="O45" s="6" t="s">
        <v>2</v>
      </c>
      <c r="P45" s="17">
        <v>16.170000000000002</v>
      </c>
      <c r="Q45" s="6" t="s">
        <v>2</v>
      </c>
      <c r="R45" s="4" t="s">
        <v>2</v>
      </c>
      <c r="S45" s="4" t="s">
        <v>2</v>
      </c>
      <c r="T45" s="14">
        <v>2.1</v>
      </c>
      <c r="U45" s="15">
        <f t="shared" si="11"/>
        <v>20.000000000000004</v>
      </c>
      <c r="V45" s="4" t="s">
        <v>3</v>
      </c>
      <c r="X45" s="3">
        <f t="shared" si="12"/>
        <v>2.1</v>
      </c>
    </row>
    <row r="46" spans="1:24" x14ac:dyDescent="0.25">
      <c r="A46" s="6" t="s">
        <v>89</v>
      </c>
      <c r="B46" s="4" t="s">
        <v>106</v>
      </c>
      <c r="C46" s="5" t="str">
        <f t="shared" si="8"/>
        <v>21</v>
      </c>
      <c r="D46" s="5" t="str">
        <f t="shared" si="9"/>
        <v>04</v>
      </c>
      <c r="E46" s="4" t="s">
        <v>29</v>
      </c>
      <c r="F46" s="4" t="s">
        <v>30</v>
      </c>
      <c r="G46" s="13" t="str">
        <f t="shared" si="10"/>
        <v>21/04/2021</v>
      </c>
      <c r="H46" s="4" t="s">
        <v>1</v>
      </c>
      <c r="I46" s="4" t="s">
        <v>0</v>
      </c>
      <c r="J46" s="6" t="s">
        <v>107</v>
      </c>
      <c r="K46" s="6" t="s">
        <v>58</v>
      </c>
      <c r="L46" s="14" t="str">
        <f>+VLOOKUP(K46,'[2]BASE DE PROVEEDORES'!$A:$B,2,0)</f>
        <v>EL SURCO S.A DE C.V</v>
      </c>
      <c r="M46" s="19">
        <v>0</v>
      </c>
      <c r="N46" s="6" t="s">
        <v>2</v>
      </c>
      <c r="O46" s="6" t="s">
        <v>2</v>
      </c>
      <c r="P46" s="17">
        <v>47.46</v>
      </c>
      <c r="Q46" s="6" t="s">
        <v>2</v>
      </c>
      <c r="R46" s="4" t="s">
        <v>2</v>
      </c>
      <c r="S46" s="4" t="s">
        <v>2</v>
      </c>
      <c r="T46" s="14">
        <v>6.17</v>
      </c>
      <c r="U46" s="15">
        <f t="shared" si="11"/>
        <v>53.63</v>
      </c>
      <c r="V46" s="4" t="s">
        <v>3</v>
      </c>
      <c r="X46" s="3">
        <f t="shared" si="12"/>
        <v>6.17</v>
      </c>
    </row>
    <row r="47" spans="1:24" x14ac:dyDescent="0.25">
      <c r="A47" s="6" t="s">
        <v>89</v>
      </c>
      <c r="B47" s="4" t="s">
        <v>112</v>
      </c>
      <c r="C47" s="5" t="str">
        <f t="shared" si="8"/>
        <v>22</v>
      </c>
      <c r="D47" s="5" t="str">
        <f t="shared" si="9"/>
        <v>04</v>
      </c>
      <c r="E47" s="4" t="s">
        <v>29</v>
      </c>
      <c r="F47" s="4" t="s">
        <v>30</v>
      </c>
      <c r="G47" s="13" t="str">
        <f t="shared" si="10"/>
        <v>22/04/2021</v>
      </c>
      <c r="H47" s="4" t="s">
        <v>1</v>
      </c>
      <c r="I47" s="4" t="s">
        <v>0</v>
      </c>
      <c r="J47" s="6" t="s">
        <v>113</v>
      </c>
      <c r="K47" s="6" t="s">
        <v>58</v>
      </c>
      <c r="L47" s="14" t="str">
        <f>+VLOOKUP(K47,'[2]BASE DE PROVEEDORES'!$A:$B,2,0)</f>
        <v>EL SURCO S.A DE C.V</v>
      </c>
      <c r="M47" s="19">
        <v>0</v>
      </c>
      <c r="N47" s="6" t="s">
        <v>2</v>
      </c>
      <c r="O47" s="6" t="s">
        <v>2</v>
      </c>
      <c r="P47" s="17">
        <v>228</v>
      </c>
      <c r="Q47" s="6" t="s">
        <v>2</v>
      </c>
      <c r="R47" s="4" t="s">
        <v>2</v>
      </c>
      <c r="S47" s="4" t="s">
        <v>2</v>
      </c>
      <c r="T47" s="14">
        <v>29.64</v>
      </c>
      <c r="U47" s="15">
        <f t="shared" si="11"/>
        <v>257.64</v>
      </c>
      <c r="V47" s="4" t="s">
        <v>3</v>
      </c>
      <c r="X47" s="3">
        <f t="shared" si="12"/>
        <v>29.64</v>
      </c>
    </row>
    <row r="48" spans="1:24" x14ac:dyDescent="0.25">
      <c r="A48" s="6" t="s">
        <v>332</v>
      </c>
      <c r="B48" s="4" t="s">
        <v>112</v>
      </c>
      <c r="C48" s="5" t="str">
        <f t="shared" si="8"/>
        <v>22</v>
      </c>
      <c r="D48" s="5" t="str">
        <f t="shared" si="9"/>
        <v>04</v>
      </c>
      <c r="E48" s="4" t="s">
        <v>29</v>
      </c>
      <c r="F48" s="4" t="s">
        <v>30</v>
      </c>
      <c r="G48" s="13" t="str">
        <f t="shared" si="10"/>
        <v>22/04/2021</v>
      </c>
      <c r="H48" s="4" t="s">
        <v>1</v>
      </c>
      <c r="I48" s="4" t="s">
        <v>0</v>
      </c>
      <c r="J48" s="6" t="s">
        <v>118</v>
      </c>
      <c r="K48" s="6" t="s">
        <v>62</v>
      </c>
      <c r="L48" s="14" t="str">
        <f>+VLOOKUP(K48,'[1]BASE DE PROVEEDORES'!$A:$B,2,0)</f>
        <v>TECNICA UNIVERSAL SALVADOREÑA S.A DE C.V</v>
      </c>
      <c r="M48" s="19">
        <v>0</v>
      </c>
      <c r="N48" s="6" t="s">
        <v>2</v>
      </c>
      <c r="O48" s="6" t="s">
        <v>2</v>
      </c>
      <c r="P48" s="17">
        <v>524.4</v>
      </c>
      <c r="Q48" s="6" t="s">
        <v>2</v>
      </c>
      <c r="R48" s="4" t="s">
        <v>2</v>
      </c>
      <c r="S48" s="4" t="s">
        <v>2</v>
      </c>
      <c r="T48" s="14">
        <v>68.17</v>
      </c>
      <c r="U48" s="15">
        <f t="shared" si="11"/>
        <v>592.56999999999994</v>
      </c>
      <c r="V48" s="4" t="s">
        <v>3</v>
      </c>
      <c r="X48" s="3">
        <f t="shared" si="12"/>
        <v>68.17</v>
      </c>
    </row>
    <row r="49" spans="1:24" x14ac:dyDescent="0.25">
      <c r="A49" s="6" t="s">
        <v>89</v>
      </c>
      <c r="B49" s="4" t="s">
        <v>110</v>
      </c>
      <c r="C49" s="5" t="str">
        <f t="shared" si="8"/>
        <v>24</v>
      </c>
      <c r="D49" s="5" t="str">
        <f t="shared" si="9"/>
        <v>04</v>
      </c>
      <c r="E49" s="4" t="s">
        <v>29</v>
      </c>
      <c r="F49" s="4" t="s">
        <v>30</v>
      </c>
      <c r="G49" s="13" t="str">
        <f t="shared" si="10"/>
        <v>24/04/2021</v>
      </c>
      <c r="H49" s="4" t="s">
        <v>1</v>
      </c>
      <c r="I49" s="4" t="s">
        <v>0</v>
      </c>
      <c r="J49" s="6" t="s">
        <v>111</v>
      </c>
      <c r="K49" s="6" t="s">
        <v>58</v>
      </c>
      <c r="L49" s="14" t="str">
        <f>+VLOOKUP(K49,'[2]BASE DE PROVEEDORES'!$A:$B,2,0)</f>
        <v>EL SURCO S.A DE C.V</v>
      </c>
      <c r="M49" s="19">
        <v>0</v>
      </c>
      <c r="N49" s="6" t="s">
        <v>2</v>
      </c>
      <c r="O49" s="6" t="s">
        <v>2</v>
      </c>
      <c r="P49" s="17">
        <v>372.2</v>
      </c>
      <c r="Q49" s="6" t="s">
        <v>2</v>
      </c>
      <c r="R49" s="4" t="s">
        <v>2</v>
      </c>
      <c r="S49" s="4" t="s">
        <v>2</v>
      </c>
      <c r="T49" s="14">
        <v>48.39</v>
      </c>
      <c r="U49" s="15">
        <f t="shared" si="11"/>
        <v>420.59</v>
      </c>
      <c r="V49" s="4" t="s">
        <v>3</v>
      </c>
      <c r="X49" s="3">
        <f t="shared" si="12"/>
        <v>48.39</v>
      </c>
    </row>
    <row r="50" spans="1:24" x14ac:dyDescent="0.25">
      <c r="A50" s="6" t="s">
        <v>89</v>
      </c>
      <c r="B50" s="4" t="s">
        <v>94</v>
      </c>
      <c r="C50" s="5" t="str">
        <f t="shared" si="8"/>
        <v>26</v>
      </c>
      <c r="D50" s="5" t="str">
        <f t="shared" si="9"/>
        <v>04</v>
      </c>
      <c r="E50" s="4" t="s">
        <v>29</v>
      </c>
      <c r="F50" s="4" t="s">
        <v>30</v>
      </c>
      <c r="G50" s="13" t="str">
        <f t="shared" si="10"/>
        <v>26/04/2021</v>
      </c>
      <c r="H50" s="4" t="s">
        <v>1</v>
      </c>
      <c r="I50" s="4" t="s">
        <v>0</v>
      </c>
      <c r="J50" s="6" t="s">
        <v>95</v>
      </c>
      <c r="K50" s="6" t="s">
        <v>79</v>
      </c>
      <c r="L50" s="14" t="str">
        <f>+VLOOKUP(K50,'[2]BASE DE PROVEEDORES'!$A:$B,2,0)</f>
        <v xml:space="preserve">CORINA MARGARITA MENDEZ DE SOSA </v>
      </c>
      <c r="M50" s="19">
        <f>1.15+0.58</f>
        <v>1.73</v>
      </c>
      <c r="N50" s="6" t="s">
        <v>2</v>
      </c>
      <c r="O50" s="6" t="s">
        <v>2</v>
      </c>
      <c r="P50" s="17">
        <v>16.170000000000002</v>
      </c>
      <c r="Q50" s="6" t="s">
        <v>2</v>
      </c>
      <c r="R50" s="4" t="s">
        <v>2</v>
      </c>
      <c r="S50" s="4" t="s">
        <v>2</v>
      </c>
      <c r="T50" s="14">
        <v>2.1</v>
      </c>
      <c r="U50" s="15">
        <f t="shared" si="11"/>
        <v>20.000000000000004</v>
      </c>
      <c r="V50" s="4" t="s">
        <v>3</v>
      </c>
      <c r="X50" s="3">
        <f t="shared" si="12"/>
        <v>2.1</v>
      </c>
    </row>
    <row r="51" spans="1:24" x14ac:dyDescent="0.25">
      <c r="A51" s="6" t="s">
        <v>89</v>
      </c>
      <c r="B51" s="4" t="s">
        <v>114</v>
      </c>
      <c r="C51" s="5" t="str">
        <f t="shared" si="8"/>
        <v>27</v>
      </c>
      <c r="D51" s="5" t="str">
        <f t="shared" si="9"/>
        <v>04</v>
      </c>
      <c r="E51" s="4" t="s">
        <v>29</v>
      </c>
      <c r="F51" s="4" t="s">
        <v>30</v>
      </c>
      <c r="G51" s="13" t="str">
        <f t="shared" si="10"/>
        <v>27/04/2021</v>
      </c>
      <c r="H51" s="4" t="s">
        <v>1</v>
      </c>
      <c r="I51" s="4" t="s">
        <v>0</v>
      </c>
      <c r="J51" s="6" t="s">
        <v>115</v>
      </c>
      <c r="K51" s="6" t="s">
        <v>66</v>
      </c>
      <c r="L51" s="14" t="str">
        <f>+VLOOKUP(K51,'[2]BASE DE PROVEEDORES'!$A:$B,2,0)</f>
        <v>AGROQUIMICA INTERNACIONAL S.A DE C.V</v>
      </c>
      <c r="M51" s="19">
        <v>0</v>
      </c>
      <c r="N51" s="6" t="s">
        <v>2</v>
      </c>
      <c r="O51" s="6" t="s">
        <v>2</v>
      </c>
      <c r="P51" s="17">
        <v>10.5</v>
      </c>
      <c r="Q51" s="6" t="s">
        <v>2</v>
      </c>
      <c r="R51" s="4" t="s">
        <v>2</v>
      </c>
      <c r="S51" s="4" t="s">
        <v>2</v>
      </c>
      <c r="T51" s="14">
        <v>1.37</v>
      </c>
      <c r="U51" s="15">
        <f t="shared" si="11"/>
        <v>11.870000000000001</v>
      </c>
      <c r="V51" s="4" t="s">
        <v>3</v>
      </c>
      <c r="X51" s="3">
        <f t="shared" si="12"/>
        <v>1.37</v>
      </c>
    </row>
    <row r="52" spans="1:24" x14ac:dyDescent="0.25">
      <c r="A52" s="6" t="s">
        <v>332</v>
      </c>
      <c r="B52" s="4" t="s">
        <v>116</v>
      </c>
      <c r="C52" s="5" t="str">
        <f t="shared" si="8"/>
        <v>29</v>
      </c>
      <c r="D52" s="5" t="str">
        <f t="shared" si="9"/>
        <v>04</v>
      </c>
      <c r="E52" s="4" t="s">
        <v>29</v>
      </c>
      <c r="F52" s="4" t="s">
        <v>30</v>
      </c>
      <c r="G52" s="13" t="str">
        <f t="shared" si="10"/>
        <v>29/04/2021</v>
      </c>
      <c r="H52" s="4" t="s">
        <v>1</v>
      </c>
      <c r="I52" s="4" t="s">
        <v>0</v>
      </c>
      <c r="J52" s="6" t="s">
        <v>117</v>
      </c>
      <c r="K52" s="6" t="s">
        <v>66</v>
      </c>
      <c r="L52" s="14" t="str">
        <f>+VLOOKUP(K52,'[1]BASE DE PROVEEDORES'!$A:$B,2,0)</f>
        <v>AGROQUIMICA INTERNACIONAL S.A DE C.V</v>
      </c>
      <c r="M52" s="19">
        <v>0</v>
      </c>
      <c r="N52" s="6" t="s">
        <v>2</v>
      </c>
      <c r="O52" s="6" t="s">
        <v>2</v>
      </c>
      <c r="P52" s="17">
        <v>1047.2</v>
      </c>
      <c r="Q52" s="6" t="s">
        <v>2</v>
      </c>
      <c r="R52" s="4" t="s">
        <v>2</v>
      </c>
      <c r="S52" s="4" t="s">
        <v>2</v>
      </c>
      <c r="T52" s="14">
        <v>136.13999999999999</v>
      </c>
      <c r="U52" s="15">
        <f t="shared" si="11"/>
        <v>1183.3400000000001</v>
      </c>
      <c r="V52" s="4" t="s">
        <v>3</v>
      </c>
      <c r="X52" s="3">
        <f t="shared" si="12"/>
        <v>136.13999999999999</v>
      </c>
    </row>
    <row r="53" spans="1:24" x14ac:dyDescent="0.25">
      <c r="A53" s="6" t="s">
        <v>89</v>
      </c>
      <c r="B53" s="4" t="s">
        <v>114</v>
      </c>
      <c r="C53" s="5" t="str">
        <f t="shared" si="8"/>
        <v>27</v>
      </c>
      <c r="D53" s="5" t="str">
        <f t="shared" si="9"/>
        <v>04</v>
      </c>
      <c r="E53" s="4" t="s">
        <v>29</v>
      </c>
      <c r="F53" s="4" t="s">
        <v>30</v>
      </c>
      <c r="G53" s="13" t="str">
        <f t="shared" si="10"/>
        <v>27/04/2021</v>
      </c>
      <c r="H53" s="4" t="s">
        <v>1</v>
      </c>
      <c r="I53" s="4" t="s">
        <v>0</v>
      </c>
      <c r="J53" s="6" t="s">
        <v>456</v>
      </c>
      <c r="K53" s="6" t="s">
        <v>66</v>
      </c>
      <c r="L53" s="14" t="str">
        <f>+VLOOKUP(K53,'[2]BASE DE PROVEEDORES'!$A:$B,2,0)</f>
        <v>AGROQUIMICA INTERNACIONAL S.A DE C.V</v>
      </c>
      <c r="M53" s="19">
        <v>0</v>
      </c>
      <c r="N53" s="6" t="s">
        <v>2</v>
      </c>
      <c r="O53" s="6" t="s">
        <v>2</v>
      </c>
      <c r="P53" s="17">
        <v>10.5</v>
      </c>
      <c r="Q53" s="6" t="s">
        <v>2</v>
      </c>
      <c r="R53" s="4" t="s">
        <v>2</v>
      </c>
      <c r="S53" s="4" t="s">
        <v>2</v>
      </c>
      <c r="T53" s="14">
        <f t="shared" ref="T53:T78" si="13">+P53*0.13</f>
        <v>1.365</v>
      </c>
      <c r="U53" s="15">
        <f t="shared" si="11"/>
        <v>11.865</v>
      </c>
      <c r="V53" s="4" t="s">
        <v>3</v>
      </c>
      <c r="X53" s="3">
        <f t="shared" si="12"/>
        <v>1.37</v>
      </c>
    </row>
    <row r="54" spans="1:24" x14ac:dyDescent="0.25">
      <c r="A54" s="6" t="s">
        <v>332</v>
      </c>
      <c r="B54" s="4" t="s">
        <v>343</v>
      </c>
      <c r="C54" s="5" t="str">
        <f t="shared" si="8"/>
        <v>04</v>
      </c>
      <c r="D54" s="5" t="str">
        <f t="shared" si="9"/>
        <v>05</v>
      </c>
      <c r="E54" s="4" t="s">
        <v>29</v>
      </c>
      <c r="F54" s="4" t="s">
        <v>30</v>
      </c>
      <c r="G54" s="13" t="str">
        <f t="shared" si="10"/>
        <v>04/05/2021</v>
      </c>
      <c r="H54" s="4" t="s">
        <v>1</v>
      </c>
      <c r="I54" s="4" t="s">
        <v>0</v>
      </c>
      <c r="J54" s="6" t="s">
        <v>344</v>
      </c>
      <c r="K54" s="6" t="s">
        <v>88</v>
      </c>
      <c r="L54" s="14" t="str">
        <f>+VLOOKUP(K54,'[2]BASE DE PROVEEDORES'!$A:$B,2,0)</f>
        <v>CALDEGA S.A DE C.V.</v>
      </c>
      <c r="M54" s="19">
        <v>0</v>
      </c>
      <c r="N54" s="6" t="s">
        <v>2</v>
      </c>
      <c r="O54" s="6" t="s">
        <v>2</v>
      </c>
      <c r="P54" s="17">
        <v>35.18</v>
      </c>
      <c r="Q54" s="6" t="s">
        <v>2</v>
      </c>
      <c r="R54" s="4" t="s">
        <v>2</v>
      </c>
      <c r="S54" s="4" t="s">
        <v>2</v>
      </c>
      <c r="T54" s="14">
        <f t="shared" si="13"/>
        <v>4.5734000000000004</v>
      </c>
      <c r="U54" s="15">
        <f t="shared" si="11"/>
        <v>39.753399999999999</v>
      </c>
      <c r="V54" s="4" t="s">
        <v>3</v>
      </c>
      <c r="X54" s="3">
        <f t="shared" si="12"/>
        <v>4.57</v>
      </c>
    </row>
    <row r="55" spans="1:24" x14ac:dyDescent="0.25">
      <c r="A55" s="6" t="s">
        <v>332</v>
      </c>
      <c r="B55" s="4" t="s">
        <v>372</v>
      </c>
      <c r="C55" s="5" t="str">
        <f t="shared" si="8"/>
        <v>06</v>
      </c>
      <c r="D55" s="5" t="str">
        <f t="shared" si="9"/>
        <v>05</v>
      </c>
      <c r="E55" s="4" t="s">
        <v>29</v>
      </c>
      <c r="F55" s="4" t="s">
        <v>30</v>
      </c>
      <c r="G55" s="13" t="str">
        <f t="shared" si="10"/>
        <v>06/05/2021</v>
      </c>
      <c r="H55" s="4" t="s">
        <v>1</v>
      </c>
      <c r="I55" s="4" t="s">
        <v>0</v>
      </c>
      <c r="J55" s="6" t="s">
        <v>373</v>
      </c>
      <c r="K55" s="6" t="s">
        <v>88</v>
      </c>
      <c r="L55" s="14" t="str">
        <f>+VLOOKUP(K55,'[2]BASE DE PROVEEDORES'!$A:$B,2,0)</f>
        <v>CALDEGA S.A DE C.V.</v>
      </c>
      <c r="M55" s="19">
        <v>0</v>
      </c>
      <c r="N55" s="6" t="s">
        <v>2</v>
      </c>
      <c r="O55" s="6" t="s">
        <v>2</v>
      </c>
      <c r="P55" s="17">
        <v>104.43</v>
      </c>
      <c r="Q55" s="6" t="s">
        <v>2</v>
      </c>
      <c r="R55" s="4" t="s">
        <v>2</v>
      </c>
      <c r="S55" s="4" t="s">
        <v>2</v>
      </c>
      <c r="T55" s="14">
        <f t="shared" si="13"/>
        <v>13.575900000000001</v>
      </c>
      <c r="U55" s="15">
        <f t="shared" si="11"/>
        <v>118.00590000000001</v>
      </c>
      <c r="V55" s="4" t="s">
        <v>3</v>
      </c>
      <c r="X55" s="3">
        <f t="shared" si="12"/>
        <v>13.58</v>
      </c>
    </row>
    <row r="56" spans="1:24" x14ac:dyDescent="0.25">
      <c r="A56" s="6" t="s">
        <v>332</v>
      </c>
      <c r="B56" s="4" t="s">
        <v>351</v>
      </c>
      <c r="C56" s="5" t="str">
        <f t="shared" si="8"/>
        <v>09</v>
      </c>
      <c r="D56" s="5" t="str">
        <f t="shared" si="9"/>
        <v>05</v>
      </c>
      <c r="E56" s="4" t="s">
        <v>29</v>
      </c>
      <c r="F56" s="4" t="s">
        <v>30</v>
      </c>
      <c r="G56" s="13" t="str">
        <f t="shared" si="10"/>
        <v>09/05/2021</v>
      </c>
      <c r="H56" s="4" t="s">
        <v>1</v>
      </c>
      <c r="I56" s="4" t="s">
        <v>0</v>
      </c>
      <c r="J56" s="6" t="s">
        <v>352</v>
      </c>
      <c r="K56" s="6" t="s">
        <v>58</v>
      </c>
      <c r="L56" s="14" t="str">
        <f>+VLOOKUP(K56,'[2]BASE DE PROVEEDORES'!$A:$B,2,0)</f>
        <v>EL SURCO S.A DE C.V</v>
      </c>
      <c r="M56" s="19">
        <v>0</v>
      </c>
      <c r="N56" s="6" t="s">
        <v>2</v>
      </c>
      <c r="O56" s="6" t="s">
        <v>2</v>
      </c>
      <c r="P56" s="17">
        <v>825</v>
      </c>
      <c r="Q56" s="6" t="s">
        <v>2</v>
      </c>
      <c r="R56" s="4" t="s">
        <v>2</v>
      </c>
      <c r="S56" s="4" t="s">
        <v>2</v>
      </c>
      <c r="T56" s="14">
        <f t="shared" si="13"/>
        <v>107.25</v>
      </c>
      <c r="U56" s="15">
        <f t="shared" si="11"/>
        <v>932.25</v>
      </c>
      <c r="V56" s="4" t="s">
        <v>3</v>
      </c>
      <c r="X56" s="3">
        <f t="shared" si="12"/>
        <v>107.25</v>
      </c>
    </row>
    <row r="57" spans="1:24" x14ac:dyDescent="0.25">
      <c r="A57" s="6" t="s">
        <v>332</v>
      </c>
      <c r="B57" s="4" t="s">
        <v>345</v>
      </c>
      <c r="C57" s="5" t="str">
        <f t="shared" si="8"/>
        <v>10</v>
      </c>
      <c r="D57" s="5" t="str">
        <f t="shared" si="9"/>
        <v>05</v>
      </c>
      <c r="E57" s="4" t="s">
        <v>29</v>
      </c>
      <c r="F57" s="4" t="s">
        <v>30</v>
      </c>
      <c r="G57" s="13" t="str">
        <f t="shared" si="10"/>
        <v>10/05/2021</v>
      </c>
      <c r="H57" s="4" t="s">
        <v>1</v>
      </c>
      <c r="I57" s="4" t="s">
        <v>0</v>
      </c>
      <c r="J57" s="6" t="s">
        <v>346</v>
      </c>
      <c r="K57" s="6" t="s">
        <v>79</v>
      </c>
      <c r="L57" s="14" t="str">
        <f>+VLOOKUP(K57,'[2]BASE DE PROVEEDORES'!$A:$B,2,0)</f>
        <v xml:space="preserve">CORINA MARGARITA MENDEZ DE SOSA </v>
      </c>
      <c r="M57" s="19">
        <f>1.14+0.57</f>
        <v>1.71</v>
      </c>
      <c r="N57" s="6" t="s">
        <v>2</v>
      </c>
      <c r="O57" s="6" t="s">
        <v>2</v>
      </c>
      <c r="P57" s="17">
        <v>16.18</v>
      </c>
      <c r="Q57" s="6" t="s">
        <v>2</v>
      </c>
      <c r="R57" s="4" t="s">
        <v>2</v>
      </c>
      <c r="S57" s="4" t="s">
        <v>2</v>
      </c>
      <c r="T57" s="14">
        <f t="shared" si="13"/>
        <v>2.1034000000000002</v>
      </c>
      <c r="U57" s="15">
        <f t="shared" si="11"/>
        <v>19.993400000000001</v>
      </c>
      <c r="V57" s="4" t="s">
        <v>3</v>
      </c>
      <c r="X57" s="3">
        <f t="shared" si="12"/>
        <v>2.1</v>
      </c>
    </row>
    <row r="58" spans="1:24" x14ac:dyDescent="0.25">
      <c r="A58" s="6" t="s">
        <v>332</v>
      </c>
      <c r="B58" s="4" t="s">
        <v>345</v>
      </c>
      <c r="C58" s="5" t="str">
        <f t="shared" si="8"/>
        <v>10</v>
      </c>
      <c r="D58" s="5" t="str">
        <f t="shared" si="9"/>
        <v>05</v>
      </c>
      <c r="E58" s="4" t="s">
        <v>29</v>
      </c>
      <c r="F58" s="4" t="s">
        <v>30</v>
      </c>
      <c r="G58" s="13" t="str">
        <f t="shared" si="10"/>
        <v>10/05/2021</v>
      </c>
      <c r="H58" s="4" t="s">
        <v>1</v>
      </c>
      <c r="I58" s="4" t="s">
        <v>0</v>
      </c>
      <c r="J58" s="6" t="s">
        <v>350</v>
      </c>
      <c r="K58" s="6" t="s">
        <v>58</v>
      </c>
      <c r="L58" s="14" t="str">
        <f>+VLOOKUP(K58,'[2]BASE DE PROVEEDORES'!$A:$B,2,0)</f>
        <v>EL SURCO S.A DE C.V</v>
      </c>
      <c r="M58" s="19">
        <v>0</v>
      </c>
      <c r="N58" s="6" t="s">
        <v>2</v>
      </c>
      <c r="O58" s="6" t="s">
        <v>2</v>
      </c>
      <c r="P58" s="17">
        <v>436.68</v>
      </c>
      <c r="Q58" s="6" t="s">
        <v>2</v>
      </c>
      <c r="R58" s="4" t="s">
        <v>2</v>
      </c>
      <c r="S58" s="4" t="s">
        <v>2</v>
      </c>
      <c r="T58" s="14">
        <f t="shared" si="13"/>
        <v>56.7684</v>
      </c>
      <c r="U58" s="15">
        <f t="shared" si="11"/>
        <v>493.44839999999999</v>
      </c>
      <c r="V58" s="4" t="s">
        <v>3</v>
      </c>
      <c r="X58" s="3">
        <f t="shared" si="12"/>
        <v>56.77</v>
      </c>
    </row>
    <row r="59" spans="1:24" x14ac:dyDescent="0.25">
      <c r="A59" s="6" t="s">
        <v>332</v>
      </c>
      <c r="B59" s="4" t="s">
        <v>356</v>
      </c>
      <c r="C59" s="5" t="str">
        <f t="shared" si="8"/>
        <v>11</v>
      </c>
      <c r="D59" s="5" t="str">
        <f t="shared" si="9"/>
        <v>05</v>
      </c>
      <c r="E59" s="4" t="s">
        <v>29</v>
      </c>
      <c r="F59" s="4" t="s">
        <v>30</v>
      </c>
      <c r="G59" s="13" t="str">
        <f t="shared" si="10"/>
        <v>11/05/2021</v>
      </c>
      <c r="H59" s="4" t="s">
        <v>1</v>
      </c>
      <c r="I59" s="4" t="s">
        <v>0</v>
      </c>
      <c r="J59" s="6" t="s">
        <v>357</v>
      </c>
      <c r="K59" s="6" t="s">
        <v>58</v>
      </c>
      <c r="L59" s="14" t="str">
        <f>+VLOOKUP(K59,'[2]BASE DE PROVEEDORES'!$A:$B,2,0)</f>
        <v>EL SURCO S.A DE C.V</v>
      </c>
      <c r="M59" s="19">
        <v>0</v>
      </c>
      <c r="N59" s="6" t="s">
        <v>2</v>
      </c>
      <c r="O59" s="6" t="s">
        <v>2</v>
      </c>
      <c r="P59" s="17">
        <v>42.9</v>
      </c>
      <c r="Q59" s="6" t="s">
        <v>2</v>
      </c>
      <c r="R59" s="4" t="s">
        <v>2</v>
      </c>
      <c r="S59" s="4" t="s">
        <v>2</v>
      </c>
      <c r="T59" s="14">
        <f t="shared" si="13"/>
        <v>5.577</v>
      </c>
      <c r="U59" s="15">
        <f t="shared" si="11"/>
        <v>48.476999999999997</v>
      </c>
      <c r="V59" s="4" t="s">
        <v>3</v>
      </c>
      <c r="X59" s="3">
        <f t="shared" si="12"/>
        <v>5.58</v>
      </c>
    </row>
    <row r="60" spans="1:24" x14ac:dyDescent="0.25">
      <c r="A60" s="6" t="s">
        <v>332</v>
      </c>
      <c r="B60" s="4" t="s">
        <v>339</v>
      </c>
      <c r="C60" s="5" t="str">
        <f t="shared" si="8"/>
        <v>12</v>
      </c>
      <c r="D60" s="5" t="str">
        <f t="shared" si="9"/>
        <v>05</v>
      </c>
      <c r="E60" s="4" t="s">
        <v>29</v>
      </c>
      <c r="F60" s="4" t="s">
        <v>30</v>
      </c>
      <c r="G60" s="13" t="str">
        <f t="shared" si="10"/>
        <v>12/05/2021</v>
      </c>
      <c r="H60" s="4" t="s">
        <v>1</v>
      </c>
      <c r="I60" s="4" t="s">
        <v>0</v>
      </c>
      <c r="J60" s="6" t="s">
        <v>340</v>
      </c>
      <c r="K60" s="6" t="s">
        <v>58</v>
      </c>
      <c r="L60" s="14" t="str">
        <f>+VLOOKUP(K60,'[2]BASE DE PROVEEDORES'!$A:$B,2,0)</f>
        <v>EL SURCO S.A DE C.V</v>
      </c>
      <c r="M60" s="19">
        <v>0</v>
      </c>
      <c r="N60" s="6" t="s">
        <v>2</v>
      </c>
      <c r="O60" s="6" t="s">
        <v>2</v>
      </c>
      <c r="P60" s="17">
        <v>1260.51</v>
      </c>
      <c r="Q60" s="6" t="s">
        <v>2</v>
      </c>
      <c r="R60" s="4" t="s">
        <v>2</v>
      </c>
      <c r="S60" s="4" t="s">
        <v>2</v>
      </c>
      <c r="T60" s="14">
        <f t="shared" si="13"/>
        <v>163.8663</v>
      </c>
      <c r="U60" s="15">
        <f t="shared" si="11"/>
        <v>1424.3762999999999</v>
      </c>
      <c r="V60" s="4" t="s">
        <v>3</v>
      </c>
      <c r="X60" s="3">
        <f t="shared" si="12"/>
        <v>163.87</v>
      </c>
    </row>
    <row r="61" spans="1:24" x14ac:dyDescent="0.25">
      <c r="A61" s="6" t="s">
        <v>332</v>
      </c>
      <c r="B61" s="4" t="s">
        <v>341</v>
      </c>
      <c r="C61" s="5" t="str">
        <f t="shared" si="8"/>
        <v>14</v>
      </c>
      <c r="D61" s="5" t="str">
        <f t="shared" si="9"/>
        <v>05</v>
      </c>
      <c r="E61" s="4" t="s">
        <v>29</v>
      </c>
      <c r="F61" s="4" t="s">
        <v>30</v>
      </c>
      <c r="G61" s="13" t="str">
        <f t="shared" si="10"/>
        <v>14/05/2021</v>
      </c>
      <c r="H61" s="4" t="s">
        <v>1</v>
      </c>
      <c r="I61" s="4" t="s">
        <v>0</v>
      </c>
      <c r="J61" s="6" t="s">
        <v>342</v>
      </c>
      <c r="K61" s="6" t="s">
        <v>58</v>
      </c>
      <c r="L61" s="14" t="str">
        <f>+VLOOKUP(K61,'[2]BASE DE PROVEEDORES'!$A:$B,2,0)</f>
        <v>EL SURCO S.A DE C.V</v>
      </c>
      <c r="M61" s="19">
        <v>0</v>
      </c>
      <c r="N61" s="6" t="s">
        <v>2</v>
      </c>
      <c r="O61" s="6" t="s">
        <v>2</v>
      </c>
      <c r="P61" s="17">
        <v>80.319999999999993</v>
      </c>
      <c r="Q61" s="6" t="s">
        <v>2</v>
      </c>
      <c r="R61" s="4" t="s">
        <v>2</v>
      </c>
      <c r="S61" s="4" t="s">
        <v>2</v>
      </c>
      <c r="T61" s="14">
        <f t="shared" si="13"/>
        <v>10.441599999999999</v>
      </c>
      <c r="U61" s="15">
        <f t="shared" si="11"/>
        <v>90.761599999999987</v>
      </c>
      <c r="V61" s="4" t="s">
        <v>3</v>
      </c>
      <c r="X61" s="3">
        <f t="shared" si="12"/>
        <v>10.44</v>
      </c>
    </row>
    <row r="62" spans="1:24" x14ac:dyDescent="0.25">
      <c r="A62" s="6" t="s">
        <v>332</v>
      </c>
      <c r="B62" s="4" t="s">
        <v>341</v>
      </c>
      <c r="C62" s="5" t="str">
        <f t="shared" si="8"/>
        <v>14</v>
      </c>
      <c r="D62" s="5" t="str">
        <f t="shared" si="9"/>
        <v>05</v>
      </c>
      <c r="E62" s="4" t="s">
        <v>29</v>
      </c>
      <c r="F62" s="4" t="s">
        <v>30</v>
      </c>
      <c r="G62" s="13" t="str">
        <f t="shared" si="10"/>
        <v>14/05/2021</v>
      </c>
      <c r="H62" s="4" t="s">
        <v>1</v>
      </c>
      <c r="I62" s="4" t="s">
        <v>0</v>
      </c>
      <c r="J62" s="6" t="s">
        <v>358</v>
      </c>
      <c r="K62" s="6" t="s">
        <v>58</v>
      </c>
      <c r="L62" s="14" t="str">
        <f>+VLOOKUP(K62,'[2]BASE DE PROVEEDORES'!$A:$B,2,0)</f>
        <v>EL SURCO S.A DE C.V</v>
      </c>
      <c r="M62" s="19">
        <v>0</v>
      </c>
      <c r="N62" s="6" t="s">
        <v>2</v>
      </c>
      <c r="O62" s="6" t="s">
        <v>2</v>
      </c>
      <c r="P62" s="17">
        <v>10.8</v>
      </c>
      <c r="Q62" s="6" t="s">
        <v>2</v>
      </c>
      <c r="R62" s="4" t="s">
        <v>2</v>
      </c>
      <c r="S62" s="4" t="s">
        <v>2</v>
      </c>
      <c r="T62" s="14">
        <f t="shared" si="13"/>
        <v>1.4040000000000001</v>
      </c>
      <c r="U62" s="15">
        <f t="shared" si="11"/>
        <v>12.204000000000001</v>
      </c>
      <c r="V62" s="4" t="s">
        <v>3</v>
      </c>
      <c r="X62" s="3">
        <f t="shared" si="12"/>
        <v>1.4</v>
      </c>
    </row>
    <row r="63" spans="1:24" x14ac:dyDescent="0.25">
      <c r="A63" s="6" t="s">
        <v>332</v>
      </c>
      <c r="B63" s="4" t="s">
        <v>341</v>
      </c>
      <c r="C63" s="5" t="str">
        <f t="shared" si="8"/>
        <v>14</v>
      </c>
      <c r="D63" s="5" t="str">
        <f t="shared" si="9"/>
        <v>05</v>
      </c>
      <c r="E63" s="4" t="s">
        <v>29</v>
      </c>
      <c r="F63" s="4" t="s">
        <v>30</v>
      </c>
      <c r="G63" s="13" t="str">
        <f t="shared" si="10"/>
        <v>14/05/2021</v>
      </c>
      <c r="H63" s="4" t="s">
        <v>1</v>
      </c>
      <c r="I63" s="4" t="s">
        <v>0</v>
      </c>
      <c r="J63" s="6" t="s">
        <v>367</v>
      </c>
      <c r="K63" s="6" t="s">
        <v>349</v>
      </c>
      <c r="L63" s="14" t="str">
        <f>+VLOOKUP(K63,'[2]BASE DE PROVEEDORES'!$A:$B,2,0)</f>
        <v>VILLAVAR S.A DE C.V.</v>
      </c>
      <c r="M63" s="19">
        <v>0</v>
      </c>
      <c r="N63" s="6" t="s">
        <v>2</v>
      </c>
      <c r="O63" s="6" t="s">
        <v>2</v>
      </c>
      <c r="P63" s="17">
        <v>297.14999999999998</v>
      </c>
      <c r="Q63" s="6" t="s">
        <v>2</v>
      </c>
      <c r="R63" s="4" t="s">
        <v>2</v>
      </c>
      <c r="S63" s="4" t="s">
        <v>2</v>
      </c>
      <c r="T63" s="14">
        <f t="shared" si="13"/>
        <v>38.6295</v>
      </c>
      <c r="U63" s="15">
        <f t="shared" si="11"/>
        <v>335.77949999999998</v>
      </c>
      <c r="V63" s="4" t="s">
        <v>3</v>
      </c>
      <c r="X63" s="3">
        <f t="shared" si="12"/>
        <v>38.630000000000003</v>
      </c>
    </row>
    <row r="64" spans="1:24" x14ac:dyDescent="0.25">
      <c r="A64" s="6" t="s">
        <v>332</v>
      </c>
      <c r="B64" s="4" t="s">
        <v>333</v>
      </c>
      <c r="C64" s="5" t="str">
        <f t="shared" si="8"/>
        <v>15</v>
      </c>
      <c r="D64" s="5" t="str">
        <f t="shared" si="9"/>
        <v>05</v>
      </c>
      <c r="E64" s="4" t="s">
        <v>29</v>
      </c>
      <c r="F64" s="4" t="s">
        <v>30</v>
      </c>
      <c r="G64" s="13" t="str">
        <f t="shared" si="10"/>
        <v>15/05/2021</v>
      </c>
      <c r="H64" s="4" t="s">
        <v>1</v>
      </c>
      <c r="I64" s="4" t="s">
        <v>0</v>
      </c>
      <c r="J64" s="6" t="s">
        <v>85</v>
      </c>
      <c r="K64" s="6" t="s">
        <v>81</v>
      </c>
      <c r="L64" s="14" t="str">
        <f>+VLOOKUP(K64,'[2]BASE DE PROVEEDORES'!$A:$B,2,0)</f>
        <v>ROBERTO HERNANDEZ MENJIVAR</v>
      </c>
      <c r="M64" s="19">
        <v>0</v>
      </c>
      <c r="N64" s="6" t="s">
        <v>2</v>
      </c>
      <c r="O64" s="6" t="s">
        <v>2</v>
      </c>
      <c r="P64" s="17">
        <v>442.48</v>
      </c>
      <c r="Q64" s="6" t="s">
        <v>2</v>
      </c>
      <c r="R64" s="4" t="s">
        <v>2</v>
      </c>
      <c r="S64" s="4" t="s">
        <v>2</v>
      </c>
      <c r="T64" s="14">
        <f t="shared" si="13"/>
        <v>57.522400000000005</v>
      </c>
      <c r="U64" s="15">
        <f t="shared" si="11"/>
        <v>500.00240000000002</v>
      </c>
      <c r="V64" s="4" t="s">
        <v>3</v>
      </c>
      <c r="X64" s="3">
        <f t="shared" si="12"/>
        <v>57.52</v>
      </c>
    </row>
    <row r="65" spans="1:24" x14ac:dyDescent="0.25">
      <c r="A65" s="6" t="s">
        <v>332</v>
      </c>
      <c r="B65" s="4" t="s">
        <v>333</v>
      </c>
      <c r="C65" s="5" t="str">
        <f t="shared" si="8"/>
        <v>15</v>
      </c>
      <c r="D65" s="5" t="str">
        <f t="shared" si="9"/>
        <v>05</v>
      </c>
      <c r="E65" s="4" t="s">
        <v>29</v>
      </c>
      <c r="F65" s="4" t="s">
        <v>30</v>
      </c>
      <c r="G65" s="13" t="str">
        <f t="shared" si="10"/>
        <v>15/05/2021</v>
      </c>
      <c r="H65" s="4" t="s">
        <v>1</v>
      </c>
      <c r="I65" s="4" t="s">
        <v>0</v>
      </c>
      <c r="J65" s="6" t="s">
        <v>371</v>
      </c>
      <c r="K65" s="6" t="s">
        <v>66</v>
      </c>
      <c r="L65" s="14" t="str">
        <f>+VLOOKUP(K65,'[2]BASE DE PROVEEDORES'!$A:$B,2,0)</f>
        <v>AGROQUIMICA INTERNACIONAL S.A DE C.V</v>
      </c>
      <c r="M65" s="19">
        <v>0</v>
      </c>
      <c r="N65" s="6" t="s">
        <v>2</v>
      </c>
      <c r="O65" s="6" t="s">
        <v>2</v>
      </c>
      <c r="P65" s="17">
        <v>1177.2</v>
      </c>
      <c r="Q65" s="6" t="s">
        <v>2</v>
      </c>
      <c r="R65" s="4" t="s">
        <v>2</v>
      </c>
      <c r="S65" s="4" t="s">
        <v>2</v>
      </c>
      <c r="T65" s="14">
        <f t="shared" si="13"/>
        <v>153.036</v>
      </c>
      <c r="U65" s="15">
        <f t="shared" si="11"/>
        <v>1330.2360000000001</v>
      </c>
      <c r="V65" s="4" t="s">
        <v>3</v>
      </c>
      <c r="X65" s="3">
        <f t="shared" si="12"/>
        <v>153.04</v>
      </c>
    </row>
    <row r="66" spans="1:24" x14ac:dyDescent="0.25">
      <c r="A66" s="6" t="s">
        <v>332</v>
      </c>
      <c r="B66" s="4" t="s">
        <v>359</v>
      </c>
      <c r="C66" s="5" t="str">
        <f t="shared" si="8"/>
        <v>18</v>
      </c>
      <c r="D66" s="5" t="str">
        <f t="shared" si="9"/>
        <v>05</v>
      </c>
      <c r="E66" s="4" t="s">
        <v>29</v>
      </c>
      <c r="F66" s="4" t="s">
        <v>30</v>
      </c>
      <c r="G66" s="13" t="str">
        <f t="shared" si="10"/>
        <v>18/05/2021</v>
      </c>
      <c r="H66" s="4" t="s">
        <v>1</v>
      </c>
      <c r="I66" s="4" t="s">
        <v>0</v>
      </c>
      <c r="J66" s="6" t="s">
        <v>360</v>
      </c>
      <c r="K66" s="6" t="s">
        <v>58</v>
      </c>
      <c r="L66" s="14" t="str">
        <f>+VLOOKUP(K66,'[2]BASE DE PROVEEDORES'!$A:$B,2,0)</f>
        <v>EL SURCO S.A DE C.V</v>
      </c>
      <c r="M66" s="19">
        <v>0</v>
      </c>
      <c r="N66" s="6" t="s">
        <v>2</v>
      </c>
      <c r="O66" s="6" t="s">
        <v>2</v>
      </c>
      <c r="P66" s="17">
        <v>879.27</v>
      </c>
      <c r="Q66" s="6" t="s">
        <v>2</v>
      </c>
      <c r="R66" s="4" t="s">
        <v>2</v>
      </c>
      <c r="S66" s="4" t="s">
        <v>2</v>
      </c>
      <c r="T66" s="14">
        <f t="shared" si="13"/>
        <v>114.3051</v>
      </c>
      <c r="U66" s="15">
        <f t="shared" si="11"/>
        <v>993.57510000000002</v>
      </c>
      <c r="V66" s="4" t="s">
        <v>3</v>
      </c>
      <c r="X66" s="3">
        <f t="shared" si="12"/>
        <v>114.31</v>
      </c>
    </row>
    <row r="67" spans="1:24" x14ac:dyDescent="0.25">
      <c r="A67" s="6" t="s">
        <v>332</v>
      </c>
      <c r="B67" s="4" t="s">
        <v>369</v>
      </c>
      <c r="C67" s="5" t="str">
        <f t="shared" si="8"/>
        <v>22</v>
      </c>
      <c r="D67" s="5" t="str">
        <f t="shared" si="9"/>
        <v>05</v>
      </c>
      <c r="E67" s="4" t="s">
        <v>29</v>
      </c>
      <c r="F67" s="4" t="s">
        <v>30</v>
      </c>
      <c r="G67" s="13" t="str">
        <f t="shared" si="10"/>
        <v>22/05/2021</v>
      </c>
      <c r="H67" s="4" t="s">
        <v>1</v>
      </c>
      <c r="I67" s="4" t="s">
        <v>0</v>
      </c>
      <c r="J67" s="6" t="s">
        <v>370</v>
      </c>
      <c r="K67" s="6" t="s">
        <v>349</v>
      </c>
      <c r="L67" s="14" t="str">
        <f>+VLOOKUP(K67,'[2]BASE DE PROVEEDORES'!$A:$B,2,0)</f>
        <v>VILLAVAR S.A DE C.V.</v>
      </c>
      <c r="M67" s="19">
        <v>0</v>
      </c>
      <c r="N67" s="6" t="s">
        <v>2</v>
      </c>
      <c r="O67" s="6" t="s">
        <v>2</v>
      </c>
      <c r="P67" s="17">
        <v>749.98</v>
      </c>
      <c r="Q67" s="6" t="s">
        <v>2</v>
      </c>
      <c r="R67" s="4" t="s">
        <v>2</v>
      </c>
      <c r="S67" s="4" t="s">
        <v>2</v>
      </c>
      <c r="T67" s="14">
        <f t="shared" si="13"/>
        <v>97.497399999999999</v>
      </c>
      <c r="U67" s="15">
        <f t="shared" si="11"/>
        <v>847.47739999999999</v>
      </c>
      <c r="V67" s="4" t="s">
        <v>3</v>
      </c>
      <c r="X67" s="3">
        <f t="shared" si="12"/>
        <v>97.5</v>
      </c>
    </row>
    <row r="68" spans="1:24" x14ac:dyDescent="0.25">
      <c r="A68" s="6" t="s">
        <v>332</v>
      </c>
      <c r="B68" s="4" t="s">
        <v>363</v>
      </c>
      <c r="C68" s="5" t="str">
        <f t="shared" si="8"/>
        <v>24</v>
      </c>
      <c r="D68" s="5" t="str">
        <f t="shared" si="9"/>
        <v>05</v>
      </c>
      <c r="E68" s="4" t="s">
        <v>29</v>
      </c>
      <c r="F68" s="4" t="s">
        <v>30</v>
      </c>
      <c r="G68" s="13" t="str">
        <f t="shared" si="10"/>
        <v>24/05/2021</v>
      </c>
      <c r="H68" s="4" t="s">
        <v>1</v>
      </c>
      <c r="I68" s="4" t="s">
        <v>0</v>
      </c>
      <c r="J68" s="6" t="s">
        <v>364</v>
      </c>
      <c r="K68" s="6" t="s">
        <v>58</v>
      </c>
      <c r="L68" s="14" t="str">
        <f>+VLOOKUP(K68,'[2]BASE DE PROVEEDORES'!$A:$B,2,0)</f>
        <v>EL SURCO S.A DE C.V</v>
      </c>
      <c r="M68" s="19">
        <v>0</v>
      </c>
      <c r="N68" s="6" t="s">
        <v>2</v>
      </c>
      <c r="O68" s="6" t="s">
        <v>2</v>
      </c>
      <c r="P68" s="17">
        <v>7.82</v>
      </c>
      <c r="Q68" s="6" t="s">
        <v>2</v>
      </c>
      <c r="R68" s="4" t="s">
        <v>2</v>
      </c>
      <c r="S68" s="4" t="s">
        <v>2</v>
      </c>
      <c r="T68" s="14">
        <f t="shared" si="13"/>
        <v>1.0166000000000002</v>
      </c>
      <c r="U68" s="15">
        <f t="shared" si="11"/>
        <v>8.8366000000000007</v>
      </c>
      <c r="V68" s="4" t="s">
        <v>3</v>
      </c>
      <c r="X68" s="3">
        <f t="shared" si="12"/>
        <v>1.02</v>
      </c>
    </row>
    <row r="69" spans="1:24" x14ac:dyDescent="0.25">
      <c r="A69" s="6" t="s">
        <v>332</v>
      </c>
      <c r="B69" s="4" t="s">
        <v>363</v>
      </c>
      <c r="C69" s="5" t="str">
        <f t="shared" si="8"/>
        <v>24</v>
      </c>
      <c r="D69" s="5" t="str">
        <f t="shared" si="9"/>
        <v>05</v>
      </c>
      <c r="E69" s="4" t="s">
        <v>29</v>
      </c>
      <c r="F69" s="4" t="s">
        <v>30</v>
      </c>
      <c r="G69" s="13" t="str">
        <f t="shared" si="10"/>
        <v>24/05/2021</v>
      </c>
      <c r="H69" s="4" t="s">
        <v>1</v>
      </c>
      <c r="I69" s="4" t="s">
        <v>0</v>
      </c>
      <c r="J69" s="6" t="s">
        <v>365</v>
      </c>
      <c r="K69" s="6" t="s">
        <v>58</v>
      </c>
      <c r="L69" s="14" t="str">
        <f>+VLOOKUP(K69,'[2]BASE DE PROVEEDORES'!$A:$B,2,0)</f>
        <v>EL SURCO S.A DE C.V</v>
      </c>
      <c r="M69" s="19">
        <v>0</v>
      </c>
      <c r="N69" s="6" t="s">
        <v>2</v>
      </c>
      <c r="O69" s="6" t="s">
        <v>2</v>
      </c>
      <c r="P69" s="17">
        <v>255</v>
      </c>
      <c r="Q69" s="6" t="s">
        <v>2</v>
      </c>
      <c r="R69" s="4" t="s">
        <v>2</v>
      </c>
      <c r="S69" s="4" t="s">
        <v>2</v>
      </c>
      <c r="T69" s="14">
        <f t="shared" si="13"/>
        <v>33.15</v>
      </c>
      <c r="U69" s="15">
        <f t="shared" si="11"/>
        <v>288.14999999999998</v>
      </c>
      <c r="V69" s="4" t="s">
        <v>3</v>
      </c>
      <c r="X69" s="3">
        <f t="shared" si="12"/>
        <v>33.15</v>
      </c>
    </row>
    <row r="70" spans="1:24" x14ac:dyDescent="0.25">
      <c r="A70" s="6" t="s">
        <v>332</v>
      </c>
      <c r="B70" s="4" t="s">
        <v>363</v>
      </c>
      <c r="C70" s="5" t="str">
        <f t="shared" si="8"/>
        <v>24</v>
      </c>
      <c r="D70" s="5" t="str">
        <f t="shared" si="9"/>
        <v>05</v>
      </c>
      <c r="E70" s="4" t="s">
        <v>29</v>
      </c>
      <c r="F70" s="4" t="s">
        <v>30</v>
      </c>
      <c r="G70" s="13" t="str">
        <f t="shared" si="10"/>
        <v>24/05/2021</v>
      </c>
      <c r="H70" s="4" t="s">
        <v>1</v>
      </c>
      <c r="I70" s="4" t="s">
        <v>0</v>
      </c>
      <c r="J70" s="6" t="s">
        <v>366</v>
      </c>
      <c r="K70" s="6" t="s">
        <v>58</v>
      </c>
      <c r="L70" s="14" t="str">
        <f>+VLOOKUP(K70,'[2]BASE DE PROVEEDORES'!$A:$B,2,0)</f>
        <v>EL SURCO S.A DE C.V</v>
      </c>
      <c r="M70" s="19">
        <v>0</v>
      </c>
      <c r="N70" s="6" t="s">
        <v>2</v>
      </c>
      <c r="O70" s="6" t="s">
        <v>2</v>
      </c>
      <c r="P70" s="17">
        <v>171.6</v>
      </c>
      <c r="Q70" s="6" t="s">
        <v>2</v>
      </c>
      <c r="R70" s="4" t="s">
        <v>2</v>
      </c>
      <c r="S70" s="4" t="s">
        <v>2</v>
      </c>
      <c r="T70" s="14">
        <f t="shared" si="13"/>
        <v>22.308</v>
      </c>
      <c r="U70" s="15">
        <f t="shared" si="11"/>
        <v>193.90799999999999</v>
      </c>
      <c r="V70" s="4" t="s">
        <v>3</v>
      </c>
      <c r="X70" s="3">
        <f t="shared" si="12"/>
        <v>22.31</v>
      </c>
    </row>
    <row r="71" spans="1:24" x14ac:dyDescent="0.25">
      <c r="A71" s="6" t="s">
        <v>332</v>
      </c>
      <c r="B71" s="4" t="s">
        <v>334</v>
      </c>
      <c r="C71" s="5" t="str">
        <f t="shared" si="8"/>
        <v>25</v>
      </c>
      <c r="D71" s="5" t="str">
        <f t="shared" si="9"/>
        <v>05</v>
      </c>
      <c r="E71" s="4" t="s">
        <v>29</v>
      </c>
      <c r="F71" s="4" t="s">
        <v>30</v>
      </c>
      <c r="G71" s="13" t="str">
        <f t="shared" si="10"/>
        <v>25/05/2021</v>
      </c>
      <c r="H71" s="4" t="s">
        <v>1</v>
      </c>
      <c r="I71" s="4" t="s">
        <v>0</v>
      </c>
      <c r="J71" s="6" t="s">
        <v>335</v>
      </c>
      <c r="K71" s="6" t="s">
        <v>336</v>
      </c>
      <c r="L71" s="14" t="str">
        <f>+VLOOKUP(K71,'[2]BASE DE PROVEEDORES'!$A:$B,2,0)</f>
        <v xml:space="preserve">OD EL SALVADOR LIMITADA DE C.V </v>
      </c>
      <c r="M71" s="19">
        <v>0</v>
      </c>
      <c r="N71" s="6" t="s">
        <v>2</v>
      </c>
      <c r="O71" s="6" t="s">
        <v>2</v>
      </c>
      <c r="P71" s="17">
        <v>193.81</v>
      </c>
      <c r="Q71" s="6" t="s">
        <v>2</v>
      </c>
      <c r="R71" s="4" t="s">
        <v>2</v>
      </c>
      <c r="S71" s="4" t="s">
        <v>2</v>
      </c>
      <c r="T71" s="14">
        <f t="shared" si="13"/>
        <v>25.1953</v>
      </c>
      <c r="U71" s="15">
        <f t="shared" si="11"/>
        <v>219.00530000000001</v>
      </c>
      <c r="V71" s="4" t="s">
        <v>3</v>
      </c>
      <c r="X71" s="3">
        <f t="shared" si="12"/>
        <v>25.2</v>
      </c>
    </row>
    <row r="72" spans="1:24" x14ac:dyDescent="0.25">
      <c r="A72" s="6" t="s">
        <v>332</v>
      </c>
      <c r="B72" s="4" t="s">
        <v>347</v>
      </c>
      <c r="C72" s="5" t="str">
        <f t="shared" si="8"/>
        <v>26</v>
      </c>
      <c r="D72" s="5" t="str">
        <f t="shared" si="9"/>
        <v>05</v>
      </c>
      <c r="E72" s="4" t="s">
        <v>29</v>
      </c>
      <c r="F72" s="4" t="s">
        <v>30</v>
      </c>
      <c r="G72" s="13" t="str">
        <f t="shared" si="10"/>
        <v>26/05/2021</v>
      </c>
      <c r="H72" s="4" t="s">
        <v>1</v>
      </c>
      <c r="I72" s="4" t="s">
        <v>0</v>
      </c>
      <c r="J72" s="6" t="s">
        <v>23</v>
      </c>
      <c r="K72" s="6" t="s">
        <v>60</v>
      </c>
      <c r="L72" s="14" t="str">
        <f>+VLOOKUP(K72,'[2]BASE DE PROVEEDORES'!$A:$B,2,0)</f>
        <v>JOSE OMAR CARPIO ALARCON</v>
      </c>
      <c r="M72" s="19">
        <v>0</v>
      </c>
      <c r="N72" s="6" t="s">
        <v>2</v>
      </c>
      <c r="O72" s="6" t="s">
        <v>2</v>
      </c>
      <c r="P72" s="17">
        <v>300</v>
      </c>
      <c r="Q72" s="6" t="s">
        <v>2</v>
      </c>
      <c r="R72" s="4" t="s">
        <v>2</v>
      </c>
      <c r="S72" s="4" t="s">
        <v>2</v>
      </c>
      <c r="T72" s="14">
        <f t="shared" si="13"/>
        <v>39</v>
      </c>
      <c r="U72" s="15">
        <f t="shared" si="11"/>
        <v>339</v>
      </c>
      <c r="V72" s="4" t="s">
        <v>3</v>
      </c>
      <c r="X72" s="3">
        <f t="shared" si="12"/>
        <v>39</v>
      </c>
    </row>
    <row r="73" spans="1:24" x14ac:dyDescent="0.25">
      <c r="A73" s="6" t="s">
        <v>332</v>
      </c>
      <c r="B73" s="4" t="s">
        <v>347</v>
      </c>
      <c r="C73" s="5" t="str">
        <f t="shared" si="8"/>
        <v>26</v>
      </c>
      <c r="D73" s="5" t="str">
        <f t="shared" si="9"/>
        <v>05</v>
      </c>
      <c r="E73" s="4" t="s">
        <v>29</v>
      </c>
      <c r="F73" s="4" t="s">
        <v>30</v>
      </c>
      <c r="G73" s="13" t="str">
        <f t="shared" si="10"/>
        <v>26/05/2021</v>
      </c>
      <c r="H73" s="4" t="s">
        <v>1</v>
      </c>
      <c r="I73" s="4" t="s">
        <v>0</v>
      </c>
      <c r="J73" s="6" t="s">
        <v>368</v>
      </c>
      <c r="K73" s="6" t="s">
        <v>60</v>
      </c>
      <c r="L73" s="14" t="str">
        <f>+VLOOKUP(K73,'[2]BASE DE PROVEEDORES'!$A:$B,2,0)</f>
        <v>JOSE OMAR CARPIO ALARCON</v>
      </c>
      <c r="M73" s="19">
        <v>0</v>
      </c>
      <c r="N73" s="6" t="s">
        <v>2</v>
      </c>
      <c r="O73" s="6" t="s">
        <v>2</v>
      </c>
      <c r="P73" s="17">
        <v>233.52</v>
      </c>
      <c r="Q73" s="6" t="s">
        <v>2</v>
      </c>
      <c r="R73" s="4" t="s">
        <v>2</v>
      </c>
      <c r="S73" s="4" t="s">
        <v>2</v>
      </c>
      <c r="T73" s="14">
        <f t="shared" si="13"/>
        <v>30.357600000000001</v>
      </c>
      <c r="U73" s="15">
        <f t="shared" si="11"/>
        <v>263.87760000000003</v>
      </c>
      <c r="V73" s="4" t="s">
        <v>3</v>
      </c>
      <c r="X73" s="3">
        <f t="shared" si="12"/>
        <v>30.36</v>
      </c>
    </row>
    <row r="74" spans="1:24" x14ac:dyDescent="0.25">
      <c r="A74" s="6" t="s">
        <v>332</v>
      </c>
      <c r="B74" s="4" t="s">
        <v>347</v>
      </c>
      <c r="C74" s="5" t="str">
        <f t="shared" si="8"/>
        <v>26</v>
      </c>
      <c r="D74" s="5" t="str">
        <f t="shared" si="9"/>
        <v>05</v>
      </c>
      <c r="E74" s="4" t="s">
        <v>29</v>
      </c>
      <c r="F74" s="4" t="s">
        <v>30</v>
      </c>
      <c r="G74" s="13" t="str">
        <f t="shared" si="10"/>
        <v>26/05/2021</v>
      </c>
      <c r="H74" s="4" t="s">
        <v>1</v>
      </c>
      <c r="I74" s="4" t="s">
        <v>0</v>
      </c>
      <c r="J74" s="6" t="s">
        <v>130</v>
      </c>
      <c r="K74" s="6" t="s">
        <v>60</v>
      </c>
      <c r="L74" s="14" t="str">
        <f>+VLOOKUP(K74,'[2]BASE DE PROVEEDORES'!$A:$B,2,0)</f>
        <v>JOSE OMAR CARPIO ALARCON</v>
      </c>
      <c r="M74" s="19">
        <v>0</v>
      </c>
      <c r="N74" s="6" t="s">
        <v>2</v>
      </c>
      <c r="O74" s="6" t="s">
        <v>2</v>
      </c>
      <c r="P74" s="17">
        <v>7429.44</v>
      </c>
      <c r="Q74" s="6" t="s">
        <v>2</v>
      </c>
      <c r="R74" s="4" t="s">
        <v>2</v>
      </c>
      <c r="S74" s="4" t="s">
        <v>2</v>
      </c>
      <c r="T74" s="14">
        <f t="shared" si="13"/>
        <v>965.82719999999995</v>
      </c>
      <c r="U74" s="15">
        <f t="shared" si="11"/>
        <v>8395.2672000000002</v>
      </c>
      <c r="V74" s="4" t="s">
        <v>3</v>
      </c>
      <c r="X74" s="3">
        <f t="shared" si="12"/>
        <v>965.83</v>
      </c>
    </row>
    <row r="75" spans="1:24" x14ac:dyDescent="0.25">
      <c r="A75" s="6" t="s">
        <v>332</v>
      </c>
      <c r="B75" s="4" t="s">
        <v>347</v>
      </c>
      <c r="C75" s="5" t="str">
        <f t="shared" si="8"/>
        <v>26</v>
      </c>
      <c r="D75" s="5" t="str">
        <f t="shared" si="9"/>
        <v>05</v>
      </c>
      <c r="E75" s="4" t="s">
        <v>29</v>
      </c>
      <c r="F75" s="4" t="s">
        <v>30</v>
      </c>
      <c r="G75" s="13" t="str">
        <f t="shared" si="10"/>
        <v>26/05/2021</v>
      </c>
      <c r="H75" s="4" t="s">
        <v>1</v>
      </c>
      <c r="I75" s="4" t="s">
        <v>0</v>
      </c>
      <c r="J75" s="6" t="s">
        <v>374</v>
      </c>
      <c r="K75" s="6" t="s">
        <v>88</v>
      </c>
      <c r="L75" s="14" t="str">
        <f>+VLOOKUP(K75,'[2]BASE DE PROVEEDORES'!$A:$B,2,0)</f>
        <v>CALDEGA S.A DE C.V.</v>
      </c>
      <c r="M75" s="19">
        <v>0</v>
      </c>
      <c r="N75" s="6" t="s">
        <v>2</v>
      </c>
      <c r="O75" s="6" t="s">
        <v>2</v>
      </c>
      <c r="P75" s="17">
        <v>104.43</v>
      </c>
      <c r="Q75" s="6" t="s">
        <v>2</v>
      </c>
      <c r="R75" s="4" t="s">
        <v>2</v>
      </c>
      <c r="S75" s="4" t="s">
        <v>2</v>
      </c>
      <c r="T75" s="14">
        <f t="shared" si="13"/>
        <v>13.575900000000001</v>
      </c>
      <c r="U75" s="15">
        <f t="shared" si="11"/>
        <v>118.00590000000001</v>
      </c>
      <c r="V75" s="4" t="s">
        <v>3</v>
      </c>
      <c r="X75" s="3">
        <f t="shared" si="12"/>
        <v>13.58</v>
      </c>
    </row>
    <row r="76" spans="1:24" x14ac:dyDescent="0.25">
      <c r="A76" s="6" t="s">
        <v>332</v>
      </c>
      <c r="B76" s="4" t="s">
        <v>337</v>
      </c>
      <c r="C76" s="5" t="str">
        <f t="shared" si="8"/>
        <v>27</v>
      </c>
      <c r="D76" s="5" t="str">
        <f t="shared" si="9"/>
        <v>05</v>
      </c>
      <c r="E76" s="4" t="s">
        <v>29</v>
      </c>
      <c r="F76" s="4" t="s">
        <v>30</v>
      </c>
      <c r="G76" s="13" t="str">
        <f t="shared" si="10"/>
        <v>27/05/2021</v>
      </c>
      <c r="H76" s="4" t="s">
        <v>1</v>
      </c>
      <c r="I76" s="4" t="s">
        <v>0</v>
      </c>
      <c r="J76" s="6" t="s">
        <v>338</v>
      </c>
      <c r="K76" s="6" t="s">
        <v>58</v>
      </c>
      <c r="L76" s="14" t="str">
        <f>+VLOOKUP(K76,'[2]BASE DE PROVEEDORES'!$A:$B,2,0)</f>
        <v>EL SURCO S.A DE C.V</v>
      </c>
      <c r="M76" s="19">
        <v>0</v>
      </c>
      <c r="N76" s="6" t="s">
        <v>2</v>
      </c>
      <c r="O76" s="6" t="s">
        <v>2</v>
      </c>
      <c r="P76" s="17">
        <v>852.1</v>
      </c>
      <c r="Q76" s="6" t="s">
        <v>2</v>
      </c>
      <c r="R76" s="4" t="s">
        <v>2</v>
      </c>
      <c r="S76" s="4" t="s">
        <v>2</v>
      </c>
      <c r="T76" s="14">
        <f t="shared" si="13"/>
        <v>110.77300000000001</v>
      </c>
      <c r="U76" s="15">
        <f t="shared" si="11"/>
        <v>962.87300000000005</v>
      </c>
      <c r="V76" s="4" t="s">
        <v>3</v>
      </c>
      <c r="X76" s="3">
        <f t="shared" si="12"/>
        <v>110.77</v>
      </c>
    </row>
    <row r="77" spans="1:24" x14ac:dyDescent="0.25">
      <c r="A77" s="6" t="s">
        <v>332</v>
      </c>
      <c r="B77" s="4" t="s">
        <v>337</v>
      </c>
      <c r="C77" s="5" t="str">
        <f t="shared" si="8"/>
        <v>27</v>
      </c>
      <c r="D77" s="5" t="str">
        <f t="shared" si="9"/>
        <v>05</v>
      </c>
      <c r="E77" s="4" t="s">
        <v>29</v>
      </c>
      <c r="F77" s="4" t="s">
        <v>30</v>
      </c>
      <c r="G77" s="13" t="str">
        <f t="shared" si="10"/>
        <v>27/05/2021</v>
      </c>
      <c r="H77" s="4" t="s">
        <v>1</v>
      </c>
      <c r="I77" s="4" t="s">
        <v>0</v>
      </c>
      <c r="J77" s="6" t="s">
        <v>348</v>
      </c>
      <c r="K77" s="6" t="s">
        <v>349</v>
      </c>
      <c r="L77" s="14" t="str">
        <f>+VLOOKUP(K77,'[2]BASE DE PROVEEDORES'!$A:$B,2,0)</f>
        <v>VILLAVAR S.A DE C.V.</v>
      </c>
      <c r="M77" s="19">
        <v>0</v>
      </c>
      <c r="N77" s="6" t="s">
        <v>2</v>
      </c>
      <c r="O77" s="6" t="s">
        <v>2</v>
      </c>
      <c r="P77" s="17">
        <v>100.89</v>
      </c>
      <c r="Q77" s="6" t="s">
        <v>2</v>
      </c>
      <c r="R77" s="4" t="s">
        <v>2</v>
      </c>
      <c r="S77" s="4" t="s">
        <v>2</v>
      </c>
      <c r="T77" s="14">
        <f t="shared" si="13"/>
        <v>13.1157</v>
      </c>
      <c r="U77" s="15">
        <f t="shared" si="11"/>
        <v>114.0057</v>
      </c>
      <c r="V77" s="4" t="s">
        <v>3</v>
      </c>
      <c r="X77" s="3">
        <f t="shared" si="12"/>
        <v>13.12</v>
      </c>
    </row>
    <row r="78" spans="1:24" x14ac:dyDescent="0.25">
      <c r="A78" s="6" t="s">
        <v>332</v>
      </c>
      <c r="B78" s="4" t="s">
        <v>361</v>
      </c>
      <c r="C78" s="5" t="str">
        <f t="shared" si="8"/>
        <v>31</v>
      </c>
      <c r="D78" s="5" t="str">
        <f t="shared" si="9"/>
        <v>05</v>
      </c>
      <c r="E78" s="4" t="s">
        <v>29</v>
      </c>
      <c r="F78" s="4" t="s">
        <v>30</v>
      </c>
      <c r="G78" s="13" t="str">
        <f t="shared" si="10"/>
        <v>31/05/2021</v>
      </c>
      <c r="H78" s="4" t="s">
        <v>1</v>
      </c>
      <c r="I78" s="4" t="s">
        <v>0</v>
      </c>
      <c r="J78" s="6" t="s">
        <v>362</v>
      </c>
      <c r="K78" s="6" t="s">
        <v>58</v>
      </c>
      <c r="L78" s="14" t="str">
        <f>+VLOOKUP(K78,'[2]BASE DE PROVEEDORES'!$A:$B,2,0)</f>
        <v>EL SURCO S.A DE C.V</v>
      </c>
      <c r="M78" s="19">
        <v>0</v>
      </c>
      <c r="N78" s="6" t="s">
        <v>2</v>
      </c>
      <c r="O78" s="6" t="s">
        <v>2</v>
      </c>
      <c r="P78" s="17">
        <v>226.32</v>
      </c>
      <c r="Q78" s="6" t="s">
        <v>2</v>
      </c>
      <c r="R78" s="4" t="s">
        <v>2</v>
      </c>
      <c r="S78" s="4" t="s">
        <v>2</v>
      </c>
      <c r="T78" s="14">
        <f t="shared" si="13"/>
        <v>29.421600000000002</v>
      </c>
      <c r="U78" s="15">
        <f t="shared" si="11"/>
        <v>255.74160000000001</v>
      </c>
      <c r="V78" s="4" t="s">
        <v>3</v>
      </c>
      <c r="X78" s="3">
        <f t="shared" si="12"/>
        <v>29.42</v>
      </c>
    </row>
    <row r="79" spans="1:24" x14ac:dyDescent="0.25">
      <c r="A79" s="6" t="s">
        <v>354</v>
      </c>
      <c r="B79" s="4" t="s">
        <v>457</v>
      </c>
      <c r="C79" s="5" t="str">
        <f t="shared" ref="C79:C103" si="14">+LEFT(B79,2)</f>
        <v>15</v>
      </c>
      <c r="D79" s="5" t="str">
        <f t="shared" ref="D79:D103" si="15">+RIGHT(B79,2)</f>
        <v>03</v>
      </c>
      <c r="E79" s="4" t="s">
        <v>29</v>
      </c>
      <c r="F79" s="4" t="s">
        <v>30</v>
      </c>
      <c r="G79" s="13" t="str">
        <f t="shared" ref="G79:G103" si="16">+C79&amp;F79&amp;D79&amp;F79&amp;E79</f>
        <v>15/03/2021</v>
      </c>
      <c r="H79" s="4" t="s">
        <v>1</v>
      </c>
      <c r="I79" s="4" t="s">
        <v>0</v>
      </c>
      <c r="J79" s="6" t="s">
        <v>455</v>
      </c>
      <c r="K79" s="6" t="s">
        <v>66</v>
      </c>
      <c r="L79" s="14" t="str">
        <f>+VLOOKUP(K79,'[2]BASE DE PROVEEDORES'!$A:$B,2,0)</f>
        <v>AGROQUIMICA INTERNACIONAL S.A DE C.V</v>
      </c>
      <c r="M79" s="19">
        <v>0</v>
      </c>
      <c r="N79" s="6" t="s">
        <v>2</v>
      </c>
      <c r="O79" s="6" t="s">
        <v>2</v>
      </c>
      <c r="P79" s="17">
        <v>162</v>
      </c>
      <c r="Q79" s="6" t="s">
        <v>2</v>
      </c>
      <c r="R79" s="4" t="s">
        <v>2</v>
      </c>
      <c r="S79" s="4" t="s">
        <v>2</v>
      </c>
      <c r="T79" s="14">
        <f t="shared" ref="T79:T103" si="17">+P79*0.13</f>
        <v>21.060000000000002</v>
      </c>
      <c r="U79" s="15">
        <f t="shared" ref="U79:U103" si="18">+M79+P79+T79</f>
        <v>183.06</v>
      </c>
      <c r="V79" s="4" t="s">
        <v>3</v>
      </c>
      <c r="X79" s="3">
        <f t="shared" ref="X79:X103" si="19">+ROUND(T79,2)</f>
        <v>21.06</v>
      </c>
    </row>
    <row r="80" spans="1:24" x14ac:dyDescent="0.25">
      <c r="A80" s="6" t="s">
        <v>354</v>
      </c>
      <c r="B80" s="4" t="s">
        <v>341</v>
      </c>
      <c r="C80" s="5" t="str">
        <f t="shared" si="14"/>
        <v>14</v>
      </c>
      <c r="D80" s="5" t="str">
        <f t="shared" si="15"/>
        <v>05</v>
      </c>
      <c r="E80" s="4" t="s">
        <v>29</v>
      </c>
      <c r="F80" s="4" t="s">
        <v>30</v>
      </c>
      <c r="G80" s="13" t="str">
        <f t="shared" si="16"/>
        <v>14/05/2021</v>
      </c>
      <c r="H80" s="4" t="s">
        <v>1</v>
      </c>
      <c r="I80" s="4" t="s">
        <v>0</v>
      </c>
      <c r="J80" s="6" t="s">
        <v>453</v>
      </c>
      <c r="K80" s="6" t="s">
        <v>66</v>
      </c>
      <c r="L80" s="14" t="str">
        <f>+VLOOKUP(K80,'[2]BASE DE PROVEEDORES'!$A:$B,2,0)</f>
        <v>AGROQUIMICA INTERNACIONAL S.A DE C.V</v>
      </c>
      <c r="M80" s="19">
        <v>0</v>
      </c>
      <c r="N80" s="6" t="s">
        <v>2</v>
      </c>
      <c r="O80" s="6" t="s">
        <v>2</v>
      </c>
      <c r="P80" s="17">
        <v>410.3</v>
      </c>
      <c r="Q80" s="6" t="s">
        <v>2</v>
      </c>
      <c r="R80" s="4" t="s">
        <v>2</v>
      </c>
      <c r="S80" s="4" t="s">
        <v>2</v>
      </c>
      <c r="T80" s="14">
        <f t="shared" si="17"/>
        <v>53.339000000000006</v>
      </c>
      <c r="U80" s="15">
        <f t="shared" si="18"/>
        <v>463.63900000000001</v>
      </c>
      <c r="V80" s="4" t="s">
        <v>3</v>
      </c>
      <c r="X80" s="3">
        <f t="shared" si="19"/>
        <v>53.34</v>
      </c>
    </row>
    <row r="81" spans="1:24" x14ac:dyDescent="0.25">
      <c r="A81" s="6" t="s">
        <v>354</v>
      </c>
      <c r="B81" s="4" t="s">
        <v>404</v>
      </c>
      <c r="C81" s="5" t="str">
        <f t="shared" si="14"/>
        <v>28</v>
      </c>
      <c r="D81" s="5" t="str">
        <f t="shared" si="15"/>
        <v>05</v>
      </c>
      <c r="E81" s="4" t="s">
        <v>29</v>
      </c>
      <c r="F81" s="4" t="s">
        <v>30</v>
      </c>
      <c r="G81" s="13" t="str">
        <f t="shared" si="16"/>
        <v>28/05/2021</v>
      </c>
      <c r="H81" s="4" t="s">
        <v>1</v>
      </c>
      <c r="I81" s="4" t="s">
        <v>0</v>
      </c>
      <c r="J81" s="6" t="s">
        <v>440</v>
      </c>
      <c r="K81" s="6" t="s">
        <v>62</v>
      </c>
      <c r="L81" s="14" t="str">
        <f>+VLOOKUP(K81,'[2]BASE DE PROVEEDORES'!$A:$B,2,0)</f>
        <v>TECNICA UNIVERSAL SALVADOREÑA S.A DE C.V</v>
      </c>
      <c r="M81" s="19">
        <v>0</v>
      </c>
      <c r="N81" s="6" t="s">
        <v>2</v>
      </c>
      <c r="O81" s="6" t="s">
        <v>2</v>
      </c>
      <c r="P81" s="17">
        <v>120</v>
      </c>
      <c r="Q81" s="6" t="s">
        <v>2</v>
      </c>
      <c r="R81" s="4" t="s">
        <v>2</v>
      </c>
      <c r="S81" s="4" t="s">
        <v>2</v>
      </c>
      <c r="T81" s="14">
        <f t="shared" si="17"/>
        <v>15.600000000000001</v>
      </c>
      <c r="U81" s="15">
        <f t="shared" si="18"/>
        <v>135.6</v>
      </c>
      <c r="V81" s="4" t="s">
        <v>3</v>
      </c>
      <c r="X81" s="3">
        <f t="shared" si="19"/>
        <v>15.6</v>
      </c>
    </row>
    <row r="82" spans="1:24" x14ac:dyDescent="0.25">
      <c r="A82" s="6" t="s">
        <v>354</v>
      </c>
      <c r="B82" s="4" t="s">
        <v>441</v>
      </c>
      <c r="C82" s="5" t="str">
        <f t="shared" si="14"/>
        <v>03</v>
      </c>
      <c r="D82" s="5" t="str">
        <f t="shared" si="15"/>
        <v>06</v>
      </c>
      <c r="E82" s="4" t="s">
        <v>29</v>
      </c>
      <c r="F82" s="4" t="s">
        <v>30</v>
      </c>
      <c r="G82" s="13" t="str">
        <f t="shared" si="16"/>
        <v>03/06/2021</v>
      </c>
      <c r="H82" s="4" t="s">
        <v>1</v>
      </c>
      <c r="I82" s="4" t="s">
        <v>0</v>
      </c>
      <c r="J82" s="6" t="s">
        <v>442</v>
      </c>
      <c r="K82" s="6" t="s">
        <v>443</v>
      </c>
      <c r="L82" s="14" t="str">
        <f>+VLOOKUP(K82,'[2]BASE DE PROVEEDORES'!$A:$B,2,0)</f>
        <v>SERVICIO AGRICOLA SALVADOREÑO S.A DE C.V</v>
      </c>
      <c r="M82" s="19">
        <v>0</v>
      </c>
      <c r="N82" s="6" t="s">
        <v>2</v>
      </c>
      <c r="O82" s="6" t="s">
        <v>2</v>
      </c>
      <c r="P82" s="17">
        <v>106</v>
      </c>
      <c r="Q82" s="6" t="s">
        <v>2</v>
      </c>
      <c r="R82" s="4" t="s">
        <v>2</v>
      </c>
      <c r="S82" s="4" t="s">
        <v>2</v>
      </c>
      <c r="T82" s="14">
        <f t="shared" si="17"/>
        <v>13.780000000000001</v>
      </c>
      <c r="U82" s="15">
        <f t="shared" si="18"/>
        <v>119.78</v>
      </c>
      <c r="V82" s="4" t="s">
        <v>3</v>
      </c>
      <c r="X82" s="3">
        <f t="shared" si="19"/>
        <v>13.78</v>
      </c>
    </row>
    <row r="83" spans="1:24" x14ac:dyDescent="0.25">
      <c r="A83" s="6" t="s">
        <v>354</v>
      </c>
      <c r="B83" s="4" t="s">
        <v>441</v>
      </c>
      <c r="C83" s="5" t="str">
        <f t="shared" si="14"/>
        <v>03</v>
      </c>
      <c r="D83" s="5" t="str">
        <f t="shared" si="15"/>
        <v>06</v>
      </c>
      <c r="E83" s="4" t="s">
        <v>29</v>
      </c>
      <c r="F83" s="4" t="s">
        <v>30</v>
      </c>
      <c r="G83" s="13" t="str">
        <f t="shared" si="16"/>
        <v>03/06/2021</v>
      </c>
      <c r="H83" s="4" t="s">
        <v>1</v>
      </c>
      <c r="I83" s="4" t="s">
        <v>0</v>
      </c>
      <c r="J83" s="6" t="s">
        <v>450</v>
      </c>
      <c r="K83" s="6" t="s">
        <v>349</v>
      </c>
      <c r="L83" s="14" t="str">
        <f>+VLOOKUP(K83,'[2]BASE DE PROVEEDORES'!$A:$B,2,0)</f>
        <v>VILLAVAR S.A DE C.V.</v>
      </c>
      <c r="M83" s="19">
        <v>0</v>
      </c>
      <c r="N83" s="6" t="s">
        <v>2</v>
      </c>
      <c r="O83" s="6" t="s">
        <v>2</v>
      </c>
      <c r="P83" s="17">
        <v>693.34</v>
      </c>
      <c r="Q83" s="6" t="s">
        <v>2</v>
      </c>
      <c r="R83" s="4" t="s">
        <v>2</v>
      </c>
      <c r="S83" s="4" t="s">
        <v>2</v>
      </c>
      <c r="T83" s="14">
        <f t="shared" si="17"/>
        <v>90.134200000000007</v>
      </c>
      <c r="U83" s="15">
        <f t="shared" si="18"/>
        <v>783.4742</v>
      </c>
      <c r="V83" s="4" t="s">
        <v>3</v>
      </c>
      <c r="X83" s="3">
        <f t="shared" si="19"/>
        <v>90.13</v>
      </c>
    </row>
    <row r="84" spans="1:24" x14ac:dyDescent="0.25">
      <c r="A84" s="6" t="s">
        <v>354</v>
      </c>
      <c r="B84" s="4" t="s">
        <v>414</v>
      </c>
      <c r="C84" s="5" t="str">
        <f t="shared" si="14"/>
        <v>04</v>
      </c>
      <c r="D84" s="5" t="str">
        <f t="shared" si="15"/>
        <v>06</v>
      </c>
      <c r="E84" s="4" t="s">
        <v>29</v>
      </c>
      <c r="F84" s="4" t="s">
        <v>30</v>
      </c>
      <c r="G84" s="13" t="str">
        <f t="shared" si="16"/>
        <v>04/06/2021</v>
      </c>
      <c r="H84" s="4" t="s">
        <v>1</v>
      </c>
      <c r="I84" s="4" t="s">
        <v>0</v>
      </c>
      <c r="J84" s="6" t="s">
        <v>444</v>
      </c>
      <c r="K84" s="6" t="s">
        <v>66</v>
      </c>
      <c r="L84" s="14" t="str">
        <f>+VLOOKUP(K84,'[2]BASE DE PROVEEDORES'!$A:$B,2,0)</f>
        <v>AGROQUIMICA INTERNACIONAL S.A DE C.V</v>
      </c>
      <c r="M84" s="19">
        <v>0</v>
      </c>
      <c r="N84" s="6" t="s">
        <v>2</v>
      </c>
      <c r="O84" s="6" t="s">
        <v>2</v>
      </c>
      <c r="P84" s="17">
        <v>50</v>
      </c>
      <c r="Q84" s="6" t="s">
        <v>2</v>
      </c>
      <c r="R84" s="4" t="s">
        <v>2</v>
      </c>
      <c r="S84" s="4" t="s">
        <v>2</v>
      </c>
      <c r="T84" s="14">
        <f t="shared" si="17"/>
        <v>6.5</v>
      </c>
      <c r="U84" s="15">
        <f t="shared" si="18"/>
        <v>56.5</v>
      </c>
      <c r="V84" s="4" t="s">
        <v>3</v>
      </c>
      <c r="X84" s="3">
        <f t="shared" si="19"/>
        <v>6.5</v>
      </c>
    </row>
    <row r="85" spans="1:24" x14ac:dyDescent="0.25">
      <c r="A85" s="6" t="s">
        <v>354</v>
      </c>
      <c r="B85" s="4" t="s">
        <v>353</v>
      </c>
      <c r="C85" s="5" t="str">
        <f t="shared" si="14"/>
        <v>07</v>
      </c>
      <c r="D85" s="5" t="str">
        <f t="shared" si="15"/>
        <v>06</v>
      </c>
      <c r="E85" s="4" t="s">
        <v>29</v>
      </c>
      <c r="F85" s="4" t="s">
        <v>30</v>
      </c>
      <c r="G85" s="13" t="str">
        <f t="shared" si="16"/>
        <v>07/06/2021</v>
      </c>
      <c r="H85" s="4" t="s">
        <v>1</v>
      </c>
      <c r="I85" s="4" t="s">
        <v>0</v>
      </c>
      <c r="J85" s="6" t="s">
        <v>355</v>
      </c>
      <c r="K85" s="6" t="s">
        <v>58</v>
      </c>
      <c r="L85" s="14" t="str">
        <f>+VLOOKUP(K85,'[2]BASE DE PROVEEDORES'!$A:$B,2,0)</f>
        <v>EL SURCO S.A DE C.V</v>
      </c>
      <c r="M85" s="19">
        <v>0</v>
      </c>
      <c r="N85" s="6" t="s">
        <v>2</v>
      </c>
      <c r="O85" s="6" t="s">
        <v>2</v>
      </c>
      <c r="P85" s="17">
        <v>187.18</v>
      </c>
      <c r="Q85" s="6" t="s">
        <v>2</v>
      </c>
      <c r="R85" s="4" t="s">
        <v>2</v>
      </c>
      <c r="S85" s="4" t="s">
        <v>2</v>
      </c>
      <c r="T85" s="14">
        <f t="shared" si="17"/>
        <v>24.333400000000001</v>
      </c>
      <c r="U85" s="15">
        <f t="shared" si="18"/>
        <v>211.51340000000002</v>
      </c>
      <c r="V85" s="4" t="s">
        <v>3</v>
      </c>
      <c r="X85" s="3">
        <f t="shared" si="19"/>
        <v>24.33</v>
      </c>
    </row>
    <row r="86" spans="1:24" x14ac:dyDescent="0.25">
      <c r="A86" s="6" t="s">
        <v>354</v>
      </c>
      <c r="B86" s="4" t="s">
        <v>415</v>
      </c>
      <c r="C86" s="5" t="str">
        <f t="shared" si="14"/>
        <v>08</v>
      </c>
      <c r="D86" s="5" t="str">
        <f t="shared" si="15"/>
        <v>06</v>
      </c>
      <c r="E86" s="4" t="s">
        <v>29</v>
      </c>
      <c r="F86" s="4" t="s">
        <v>30</v>
      </c>
      <c r="G86" s="13" t="str">
        <f t="shared" si="16"/>
        <v>08/06/2021</v>
      </c>
      <c r="H86" s="4" t="s">
        <v>1</v>
      </c>
      <c r="I86" s="4" t="s">
        <v>0</v>
      </c>
      <c r="J86" s="6" t="s">
        <v>437</v>
      </c>
      <c r="K86" s="6" t="s">
        <v>62</v>
      </c>
      <c r="L86" s="14" t="str">
        <f>+VLOOKUP(K86,'[2]BASE DE PROVEEDORES'!$A:$B,2,0)</f>
        <v>TECNICA UNIVERSAL SALVADOREÑA S.A DE C.V</v>
      </c>
      <c r="M86" s="19">
        <v>0</v>
      </c>
      <c r="N86" s="6" t="s">
        <v>2</v>
      </c>
      <c r="O86" s="6" t="s">
        <v>2</v>
      </c>
      <c r="P86" s="17">
        <v>860</v>
      </c>
      <c r="Q86" s="6" t="s">
        <v>2</v>
      </c>
      <c r="R86" s="4" t="s">
        <v>2</v>
      </c>
      <c r="S86" s="4" t="s">
        <v>2</v>
      </c>
      <c r="T86" s="14">
        <f t="shared" si="17"/>
        <v>111.8</v>
      </c>
      <c r="U86" s="15">
        <f t="shared" si="18"/>
        <v>971.8</v>
      </c>
      <c r="V86" s="4" t="s">
        <v>3</v>
      </c>
      <c r="X86" s="3">
        <f t="shared" si="19"/>
        <v>111.8</v>
      </c>
    </row>
    <row r="87" spans="1:24" x14ac:dyDescent="0.25">
      <c r="A87" s="6" t="s">
        <v>354</v>
      </c>
      <c r="B87" s="4" t="s">
        <v>418</v>
      </c>
      <c r="C87" s="5" t="str">
        <f t="shared" si="14"/>
        <v>09</v>
      </c>
      <c r="D87" s="5" t="str">
        <f t="shared" si="15"/>
        <v>06</v>
      </c>
      <c r="E87" s="4" t="s">
        <v>29</v>
      </c>
      <c r="F87" s="4" t="s">
        <v>30</v>
      </c>
      <c r="G87" s="13" t="str">
        <f t="shared" si="16"/>
        <v>09/06/2021</v>
      </c>
      <c r="H87" s="4" t="s">
        <v>1</v>
      </c>
      <c r="I87" s="4" t="s">
        <v>0</v>
      </c>
      <c r="J87" s="6" t="s">
        <v>438</v>
      </c>
      <c r="K87" s="6" t="s">
        <v>62</v>
      </c>
      <c r="L87" s="14" t="str">
        <f>+VLOOKUP(K87,'[2]BASE DE PROVEEDORES'!$A:$B,2,0)</f>
        <v>TECNICA UNIVERSAL SALVADOREÑA S.A DE C.V</v>
      </c>
      <c r="M87" s="19">
        <v>0</v>
      </c>
      <c r="N87" s="6" t="s">
        <v>2</v>
      </c>
      <c r="O87" s="6" t="s">
        <v>2</v>
      </c>
      <c r="P87" s="17">
        <v>3831.3</v>
      </c>
      <c r="Q87" s="6" t="s">
        <v>2</v>
      </c>
      <c r="R87" s="4" t="s">
        <v>2</v>
      </c>
      <c r="S87" s="4" t="s">
        <v>2</v>
      </c>
      <c r="T87" s="14">
        <f t="shared" si="17"/>
        <v>498.06900000000002</v>
      </c>
      <c r="U87" s="15">
        <f t="shared" si="18"/>
        <v>4329.3690000000006</v>
      </c>
      <c r="V87" s="4" t="s">
        <v>3</v>
      </c>
      <c r="X87" s="3">
        <f t="shared" si="19"/>
        <v>498.07</v>
      </c>
    </row>
    <row r="88" spans="1:24" x14ac:dyDescent="0.25">
      <c r="A88" s="6" t="s">
        <v>354</v>
      </c>
      <c r="B88" s="4" t="s">
        <v>419</v>
      </c>
      <c r="C88" s="5" t="str">
        <f t="shared" si="14"/>
        <v>10</v>
      </c>
      <c r="D88" s="5" t="str">
        <f t="shared" si="15"/>
        <v>06</v>
      </c>
      <c r="E88" s="4" t="s">
        <v>29</v>
      </c>
      <c r="F88" s="4" t="s">
        <v>30</v>
      </c>
      <c r="G88" s="13" t="str">
        <f t="shared" si="16"/>
        <v>10/06/2021</v>
      </c>
      <c r="H88" s="4" t="s">
        <v>1</v>
      </c>
      <c r="I88" s="4" t="s">
        <v>0</v>
      </c>
      <c r="J88" s="6" t="s">
        <v>445</v>
      </c>
      <c r="K88" s="6" t="s">
        <v>66</v>
      </c>
      <c r="L88" s="14" t="str">
        <f>+VLOOKUP(K88,'[2]BASE DE PROVEEDORES'!$A:$B,2,0)</f>
        <v>AGROQUIMICA INTERNACIONAL S.A DE C.V</v>
      </c>
      <c r="M88" s="19">
        <v>0</v>
      </c>
      <c r="N88" s="6" t="s">
        <v>2</v>
      </c>
      <c r="O88" s="6" t="s">
        <v>2</v>
      </c>
      <c r="P88" s="17">
        <v>55.35</v>
      </c>
      <c r="Q88" s="6" t="s">
        <v>2</v>
      </c>
      <c r="R88" s="4" t="s">
        <v>2</v>
      </c>
      <c r="S88" s="4" t="s">
        <v>2</v>
      </c>
      <c r="T88" s="14">
        <f t="shared" si="17"/>
        <v>7.1955</v>
      </c>
      <c r="U88" s="15">
        <f t="shared" si="18"/>
        <v>62.545500000000004</v>
      </c>
      <c r="V88" s="4" t="s">
        <v>3</v>
      </c>
      <c r="X88" s="3">
        <f t="shared" si="19"/>
        <v>7.2</v>
      </c>
    </row>
    <row r="89" spans="1:24" x14ac:dyDescent="0.25">
      <c r="A89" s="6" t="s">
        <v>354</v>
      </c>
      <c r="B89" s="4" t="s">
        <v>419</v>
      </c>
      <c r="C89" s="5" t="str">
        <f t="shared" si="14"/>
        <v>10</v>
      </c>
      <c r="D89" s="5" t="str">
        <f t="shared" si="15"/>
        <v>06</v>
      </c>
      <c r="E89" s="4" t="s">
        <v>29</v>
      </c>
      <c r="F89" s="4" t="s">
        <v>30</v>
      </c>
      <c r="G89" s="13" t="str">
        <f t="shared" si="16"/>
        <v>10/06/2021</v>
      </c>
      <c r="H89" s="4" t="s">
        <v>1</v>
      </c>
      <c r="I89" s="4" t="s">
        <v>0</v>
      </c>
      <c r="J89" s="6" t="s">
        <v>446</v>
      </c>
      <c r="K89" s="6" t="s">
        <v>66</v>
      </c>
      <c r="L89" s="14" t="str">
        <f>+VLOOKUP(K89,'[2]BASE DE PROVEEDORES'!$A:$B,2,0)</f>
        <v>AGROQUIMICA INTERNACIONAL S.A DE C.V</v>
      </c>
      <c r="M89" s="19">
        <v>0</v>
      </c>
      <c r="N89" s="6" t="s">
        <v>2</v>
      </c>
      <c r="O89" s="6" t="s">
        <v>2</v>
      </c>
      <c r="P89" s="17">
        <v>23.35</v>
      </c>
      <c r="Q89" s="6" t="s">
        <v>2</v>
      </c>
      <c r="R89" s="4" t="s">
        <v>2</v>
      </c>
      <c r="S89" s="4" t="s">
        <v>2</v>
      </c>
      <c r="T89" s="14">
        <f t="shared" si="17"/>
        <v>3.0355000000000003</v>
      </c>
      <c r="U89" s="15">
        <f t="shared" si="18"/>
        <v>26.3855</v>
      </c>
      <c r="V89" s="4" t="s">
        <v>3</v>
      </c>
      <c r="X89" s="3">
        <f t="shared" si="19"/>
        <v>3.04</v>
      </c>
    </row>
    <row r="90" spans="1:24" x14ac:dyDescent="0.25">
      <c r="A90" s="6" t="s">
        <v>354</v>
      </c>
      <c r="B90" s="4" t="s">
        <v>401</v>
      </c>
      <c r="C90" s="5" t="str">
        <f t="shared" si="14"/>
        <v>11</v>
      </c>
      <c r="D90" s="5" t="str">
        <f t="shared" si="15"/>
        <v>06</v>
      </c>
      <c r="E90" s="4" t="s">
        <v>29</v>
      </c>
      <c r="F90" s="4" t="s">
        <v>30</v>
      </c>
      <c r="G90" s="13" t="str">
        <f t="shared" si="16"/>
        <v>11/06/2021</v>
      </c>
      <c r="H90" s="4" t="s">
        <v>1</v>
      </c>
      <c r="I90" s="4" t="s">
        <v>0</v>
      </c>
      <c r="J90" s="6" t="s">
        <v>447</v>
      </c>
      <c r="K90" s="6" t="s">
        <v>66</v>
      </c>
      <c r="L90" s="14" t="str">
        <f>+VLOOKUP(K90,'[2]BASE DE PROVEEDORES'!$A:$B,2,0)</f>
        <v>AGROQUIMICA INTERNACIONAL S.A DE C.V</v>
      </c>
      <c r="M90" s="19">
        <v>0</v>
      </c>
      <c r="N90" s="6" t="s">
        <v>2</v>
      </c>
      <c r="O90" s="6" t="s">
        <v>2</v>
      </c>
      <c r="P90" s="17">
        <v>92.1</v>
      </c>
      <c r="Q90" s="6" t="s">
        <v>2</v>
      </c>
      <c r="R90" s="4" t="s">
        <v>2</v>
      </c>
      <c r="S90" s="4" t="s">
        <v>2</v>
      </c>
      <c r="T90" s="14">
        <f t="shared" si="17"/>
        <v>11.972999999999999</v>
      </c>
      <c r="U90" s="15">
        <f t="shared" si="18"/>
        <v>104.07299999999999</v>
      </c>
      <c r="V90" s="4" t="s">
        <v>3</v>
      </c>
      <c r="X90" s="3">
        <f t="shared" si="19"/>
        <v>11.97</v>
      </c>
    </row>
    <row r="91" spans="1:24" x14ac:dyDescent="0.25">
      <c r="A91" s="6" t="s">
        <v>354</v>
      </c>
      <c r="B91" s="4" t="s">
        <v>401</v>
      </c>
      <c r="C91" s="5" t="str">
        <f t="shared" si="14"/>
        <v>11</v>
      </c>
      <c r="D91" s="5" t="str">
        <f t="shared" si="15"/>
        <v>06</v>
      </c>
      <c r="E91" s="4" t="s">
        <v>29</v>
      </c>
      <c r="F91" s="4" t="s">
        <v>30</v>
      </c>
      <c r="G91" s="13" t="str">
        <f t="shared" si="16"/>
        <v>11/06/2021</v>
      </c>
      <c r="H91" s="4" t="s">
        <v>1</v>
      </c>
      <c r="I91" s="4" t="s">
        <v>0</v>
      </c>
      <c r="J91" s="6" t="s">
        <v>451</v>
      </c>
      <c r="K91" s="6" t="s">
        <v>66</v>
      </c>
      <c r="L91" s="14" t="str">
        <f>+VLOOKUP(K91,'[2]BASE DE PROVEEDORES'!$A:$B,2,0)</f>
        <v>AGROQUIMICA INTERNACIONAL S.A DE C.V</v>
      </c>
      <c r="M91" s="19">
        <v>0</v>
      </c>
      <c r="N91" s="6" t="s">
        <v>2</v>
      </c>
      <c r="O91" s="6" t="s">
        <v>2</v>
      </c>
      <c r="P91" s="17">
        <v>386</v>
      </c>
      <c r="Q91" s="6" t="s">
        <v>2</v>
      </c>
      <c r="R91" s="4" t="s">
        <v>2</v>
      </c>
      <c r="S91" s="4" t="s">
        <v>2</v>
      </c>
      <c r="T91" s="14">
        <f t="shared" si="17"/>
        <v>50.18</v>
      </c>
      <c r="U91" s="15">
        <f t="shared" si="18"/>
        <v>436.18</v>
      </c>
      <c r="V91" s="4" t="s">
        <v>3</v>
      </c>
      <c r="X91" s="3">
        <f t="shared" si="19"/>
        <v>50.18</v>
      </c>
    </row>
    <row r="92" spans="1:24" x14ac:dyDescent="0.25">
      <c r="A92" s="6" t="s">
        <v>354</v>
      </c>
      <c r="B92" s="4" t="s">
        <v>448</v>
      </c>
      <c r="C92" s="5" t="str">
        <f t="shared" si="14"/>
        <v>14</v>
      </c>
      <c r="D92" s="5" t="str">
        <f t="shared" si="15"/>
        <v>06</v>
      </c>
      <c r="E92" s="4" t="s">
        <v>29</v>
      </c>
      <c r="F92" s="4" t="s">
        <v>30</v>
      </c>
      <c r="G92" s="13" t="str">
        <f t="shared" si="16"/>
        <v>14/06/2021</v>
      </c>
      <c r="H92" s="4" t="s">
        <v>1</v>
      </c>
      <c r="I92" s="4" t="s">
        <v>0</v>
      </c>
      <c r="J92" s="6" t="s">
        <v>449</v>
      </c>
      <c r="K92" s="6" t="s">
        <v>349</v>
      </c>
      <c r="L92" s="14" t="str">
        <f>+VLOOKUP(K92,'[2]BASE DE PROVEEDORES'!$A:$B,2,0)</f>
        <v>VILLAVAR S.A DE C.V.</v>
      </c>
      <c r="M92" s="19">
        <v>0</v>
      </c>
      <c r="N92" s="6" t="s">
        <v>2</v>
      </c>
      <c r="O92" s="6" t="s">
        <v>2</v>
      </c>
      <c r="P92" s="17">
        <v>297.14999999999998</v>
      </c>
      <c r="Q92" s="6" t="s">
        <v>2</v>
      </c>
      <c r="R92" s="4" t="s">
        <v>2</v>
      </c>
      <c r="S92" s="4" t="s">
        <v>2</v>
      </c>
      <c r="T92" s="14">
        <f t="shared" si="17"/>
        <v>38.6295</v>
      </c>
      <c r="U92" s="15">
        <f t="shared" si="18"/>
        <v>335.77949999999998</v>
      </c>
      <c r="V92" s="4" t="s">
        <v>3</v>
      </c>
      <c r="X92" s="3">
        <f t="shared" si="19"/>
        <v>38.630000000000003</v>
      </c>
    </row>
    <row r="93" spans="1:24" x14ac:dyDescent="0.25">
      <c r="A93" s="6" t="s">
        <v>354</v>
      </c>
      <c r="B93" s="4" t="s">
        <v>448</v>
      </c>
      <c r="C93" s="5" t="str">
        <f t="shared" si="14"/>
        <v>14</v>
      </c>
      <c r="D93" s="5" t="str">
        <f t="shared" si="15"/>
        <v>06</v>
      </c>
      <c r="E93" s="4" t="s">
        <v>29</v>
      </c>
      <c r="F93" s="4" t="s">
        <v>30</v>
      </c>
      <c r="G93" s="13" t="str">
        <f t="shared" si="16"/>
        <v>14/06/2021</v>
      </c>
      <c r="H93" s="4" t="s">
        <v>1</v>
      </c>
      <c r="I93" s="4" t="s">
        <v>0</v>
      </c>
      <c r="J93" s="6" t="s">
        <v>452</v>
      </c>
      <c r="K93" s="6" t="s">
        <v>66</v>
      </c>
      <c r="L93" s="14" t="str">
        <f>+VLOOKUP(K93,'[2]BASE DE PROVEEDORES'!$A:$B,2,0)</f>
        <v>AGROQUIMICA INTERNACIONAL S.A DE C.V</v>
      </c>
      <c r="M93" s="19">
        <v>0</v>
      </c>
      <c r="N93" s="6" t="s">
        <v>2</v>
      </c>
      <c r="O93" s="6" t="s">
        <v>2</v>
      </c>
      <c r="P93" s="17">
        <v>480</v>
      </c>
      <c r="Q93" s="6" t="s">
        <v>2</v>
      </c>
      <c r="R93" s="4" t="s">
        <v>2</v>
      </c>
      <c r="S93" s="4" t="s">
        <v>2</v>
      </c>
      <c r="T93" s="14">
        <f t="shared" si="17"/>
        <v>62.400000000000006</v>
      </c>
      <c r="U93" s="15">
        <f t="shared" si="18"/>
        <v>542.4</v>
      </c>
      <c r="V93" s="4" t="s">
        <v>3</v>
      </c>
      <c r="X93" s="3">
        <f t="shared" si="19"/>
        <v>62.4</v>
      </c>
    </row>
    <row r="94" spans="1:24" x14ac:dyDescent="0.25">
      <c r="A94" s="6" t="s">
        <v>354</v>
      </c>
      <c r="B94" s="4" t="s">
        <v>448</v>
      </c>
      <c r="C94" s="5" t="str">
        <f t="shared" si="14"/>
        <v>14</v>
      </c>
      <c r="D94" s="5" t="str">
        <f t="shared" si="15"/>
        <v>06</v>
      </c>
      <c r="E94" s="4" t="s">
        <v>29</v>
      </c>
      <c r="F94" s="4" t="s">
        <v>30</v>
      </c>
      <c r="G94" s="13" t="str">
        <f t="shared" si="16"/>
        <v>14/06/2021</v>
      </c>
      <c r="H94" s="4" t="s">
        <v>1</v>
      </c>
      <c r="I94" s="4" t="s">
        <v>0</v>
      </c>
      <c r="J94" s="6" t="s">
        <v>454</v>
      </c>
      <c r="K94" s="6" t="s">
        <v>66</v>
      </c>
      <c r="L94" s="14" t="str">
        <f>+VLOOKUP(K94,'[2]BASE DE PROVEEDORES'!$A:$B,2,0)</f>
        <v>AGROQUIMICA INTERNACIONAL S.A DE C.V</v>
      </c>
      <c r="M94" s="19">
        <v>0</v>
      </c>
      <c r="N94" s="6" t="s">
        <v>2</v>
      </c>
      <c r="O94" s="6" t="s">
        <v>2</v>
      </c>
      <c r="P94" s="17">
        <v>1088.94</v>
      </c>
      <c r="Q94" s="6" t="s">
        <v>2</v>
      </c>
      <c r="R94" s="4" t="s">
        <v>2</v>
      </c>
      <c r="S94" s="4" t="s">
        <v>2</v>
      </c>
      <c r="T94" s="14">
        <f t="shared" si="17"/>
        <v>141.56220000000002</v>
      </c>
      <c r="U94" s="15">
        <f t="shared" si="18"/>
        <v>1230.5022000000001</v>
      </c>
      <c r="V94" s="4" t="s">
        <v>3</v>
      </c>
      <c r="X94" s="3">
        <f t="shared" si="19"/>
        <v>141.56</v>
      </c>
    </row>
    <row r="95" spans="1:24" x14ac:dyDescent="0.25">
      <c r="A95" s="6" t="s">
        <v>354</v>
      </c>
      <c r="B95" s="4" t="s">
        <v>458</v>
      </c>
      <c r="C95" s="5" t="str">
        <f t="shared" si="14"/>
        <v>15</v>
      </c>
      <c r="D95" s="5" t="str">
        <f t="shared" si="15"/>
        <v>06</v>
      </c>
      <c r="E95" s="4" t="s">
        <v>29</v>
      </c>
      <c r="F95" s="4" t="s">
        <v>30</v>
      </c>
      <c r="G95" s="13" t="str">
        <f t="shared" si="16"/>
        <v>15/06/2021</v>
      </c>
      <c r="H95" s="4" t="s">
        <v>1</v>
      </c>
      <c r="I95" s="4" t="s">
        <v>0</v>
      </c>
      <c r="J95" s="6" t="s">
        <v>459</v>
      </c>
      <c r="K95" s="6" t="s">
        <v>349</v>
      </c>
      <c r="L95" s="14" t="str">
        <f>+VLOOKUP(K95,'[2]BASE DE PROVEEDORES'!$A:$B,2,0)</f>
        <v>VILLAVAR S.A DE C.V.</v>
      </c>
      <c r="M95" s="19">
        <v>0</v>
      </c>
      <c r="N95" s="6" t="s">
        <v>2</v>
      </c>
      <c r="O95" s="6" t="s">
        <v>2</v>
      </c>
      <c r="P95" s="17">
        <v>297.14999999999998</v>
      </c>
      <c r="Q95" s="6" t="s">
        <v>2</v>
      </c>
      <c r="R95" s="4" t="s">
        <v>2</v>
      </c>
      <c r="S95" s="4" t="s">
        <v>2</v>
      </c>
      <c r="T95" s="14">
        <f t="shared" si="17"/>
        <v>38.6295</v>
      </c>
      <c r="U95" s="15">
        <f t="shared" si="18"/>
        <v>335.77949999999998</v>
      </c>
      <c r="V95" s="4" t="s">
        <v>3</v>
      </c>
      <c r="X95" s="3">
        <f t="shared" si="19"/>
        <v>38.630000000000003</v>
      </c>
    </row>
    <row r="96" spans="1:24" x14ac:dyDescent="0.25">
      <c r="A96" s="6" t="s">
        <v>354</v>
      </c>
      <c r="B96" s="4" t="s">
        <v>422</v>
      </c>
      <c r="C96" s="5" t="str">
        <f t="shared" si="14"/>
        <v>16</v>
      </c>
      <c r="D96" s="5" t="str">
        <f t="shared" si="15"/>
        <v>06</v>
      </c>
      <c r="E96" s="4" t="s">
        <v>29</v>
      </c>
      <c r="F96" s="4" t="s">
        <v>30</v>
      </c>
      <c r="G96" s="13" t="str">
        <f t="shared" si="16"/>
        <v>16/06/2021</v>
      </c>
      <c r="H96" s="4" t="s">
        <v>1</v>
      </c>
      <c r="I96" s="4" t="s">
        <v>0</v>
      </c>
      <c r="J96" s="6" t="s">
        <v>460</v>
      </c>
      <c r="K96" s="6" t="s">
        <v>66</v>
      </c>
      <c r="L96" s="14" t="str">
        <f>+VLOOKUP(K96,'[2]BASE DE PROVEEDORES'!$A:$B,2,0)</f>
        <v>AGROQUIMICA INTERNACIONAL S.A DE C.V</v>
      </c>
      <c r="M96" s="19">
        <v>0</v>
      </c>
      <c r="N96" s="6" t="s">
        <v>2</v>
      </c>
      <c r="O96" s="6" t="s">
        <v>2</v>
      </c>
      <c r="P96" s="17">
        <v>608.9</v>
      </c>
      <c r="Q96" s="6" t="s">
        <v>2</v>
      </c>
      <c r="R96" s="4" t="s">
        <v>2</v>
      </c>
      <c r="S96" s="4" t="s">
        <v>2</v>
      </c>
      <c r="T96" s="14">
        <f t="shared" si="17"/>
        <v>79.156999999999996</v>
      </c>
      <c r="U96" s="15">
        <f t="shared" si="18"/>
        <v>688.05700000000002</v>
      </c>
      <c r="V96" s="4" t="s">
        <v>3</v>
      </c>
      <c r="X96" s="3">
        <f t="shared" si="19"/>
        <v>79.16</v>
      </c>
    </row>
    <row r="97" spans="1:24" x14ac:dyDescent="0.25">
      <c r="A97" s="6" t="s">
        <v>354</v>
      </c>
      <c r="B97" s="4" t="s">
        <v>422</v>
      </c>
      <c r="C97" s="5" t="str">
        <f t="shared" si="14"/>
        <v>16</v>
      </c>
      <c r="D97" s="5" t="str">
        <f t="shared" si="15"/>
        <v>06</v>
      </c>
      <c r="E97" s="4" t="s">
        <v>29</v>
      </c>
      <c r="F97" s="4" t="s">
        <v>30</v>
      </c>
      <c r="G97" s="13" t="str">
        <f t="shared" si="16"/>
        <v>16/06/2021</v>
      </c>
      <c r="H97" s="4" t="s">
        <v>1</v>
      </c>
      <c r="I97" s="4" t="s">
        <v>0</v>
      </c>
      <c r="J97" s="6" t="s">
        <v>461</v>
      </c>
      <c r="K97" s="6" t="s">
        <v>349</v>
      </c>
      <c r="L97" s="14" t="str">
        <f>+VLOOKUP(K97,'[2]BASE DE PROVEEDORES'!$A:$B,2,0)</f>
        <v>VILLAVAR S.A DE C.V.</v>
      </c>
      <c r="M97" s="19">
        <v>0</v>
      </c>
      <c r="N97" s="6" t="s">
        <v>2</v>
      </c>
      <c r="O97" s="6" t="s">
        <v>2</v>
      </c>
      <c r="P97" s="17">
        <v>151.33000000000001</v>
      </c>
      <c r="Q97" s="6" t="s">
        <v>2</v>
      </c>
      <c r="R97" s="4" t="s">
        <v>2</v>
      </c>
      <c r="S97" s="4" t="s">
        <v>2</v>
      </c>
      <c r="T97" s="14">
        <f t="shared" si="17"/>
        <v>19.672900000000002</v>
      </c>
      <c r="U97" s="15">
        <f t="shared" si="18"/>
        <v>171.00290000000001</v>
      </c>
      <c r="V97" s="4" t="s">
        <v>3</v>
      </c>
      <c r="X97" s="3">
        <f t="shared" si="19"/>
        <v>19.670000000000002</v>
      </c>
    </row>
    <row r="98" spans="1:24" x14ac:dyDescent="0.25">
      <c r="A98" s="6" t="s">
        <v>354</v>
      </c>
      <c r="B98" s="4" t="s">
        <v>427</v>
      </c>
      <c r="C98" s="5" t="str">
        <f t="shared" si="14"/>
        <v>18</v>
      </c>
      <c r="D98" s="5" t="str">
        <f t="shared" si="15"/>
        <v>06</v>
      </c>
      <c r="E98" s="4" t="s">
        <v>29</v>
      </c>
      <c r="F98" s="4" t="s">
        <v>30</v>
      </c>
      <c r="G98" s="13" t="str">
        <f t="shared" si="16"/>
        <v>18/06/2021</v>
      </c>
      <c r="H98" s="4" t="s">
        <v>1</v>
      </c>
      <c r="I98" s="4" t="s">
        <v>0</v>
      </c>
      <c r="J98" s="6" t="s">
        <v>462</v>
      </c>
      <c r="K98" s="6" t="s">
        <v>58</v>
      </c>
      <c r="L98" s="14" t="str">
        <f>+VLOOKUP(K98,'[2]BASE DE PROVEEDORES'!$A:$B,2,0)</f>
        <v>EL SURCO S.A DE C.V</v>
      </c>
      <c r="M98" s="19">
        <v>0</v>
      </c>
      <c r="N98" s="6" t="s">
        <v>2</v>
      </c>
      <c r="O98" s="6" t="s">
        <v>2</v>
      </c>
      <c r="P98" s="17">
        <v>327</v>
      </c>
      <c r="Q98" s="6" t="s">
        <v>2</v>
      </c>
      <c r="R98" s="4" t="s">
        <v>2</v>
      </c>
      <c r="S98" s="4" t="s">
        <v>2</v>
      </c>
      <c r="T98" s="14">
        <f t="shared" si="17"/>
        <v>42.51</v>
      </c>
      <c r="U98" s="15">
        <f t="shared" si="18"/>
        <v>369.51</v>
      </c>
      <c r="V98" s="4" t="s">
        <v>3</v>
      </c>
      <c r="X98" s="3">
        <f t="shared" si="19"/>
        <v>42.51</v>
      </c>
    </row>
    <row r="99" spans="1:24" x14ac:dyDescent="0.25">
      <c r="A99" s="6" t="s">
        <v>354</v>
      </c>
      <c r="B99" s="4" t="s">
        <v>433</v>
      </c>
      <c r="C99" s="5" t="str">
        <f t="shared" si="14"/>
        <v>22</v>
      </c>
      <c r="D99" s="5" t="str">
        <f t="shared" si="15"/>
        <v>06</v>
      </c>
      <c r="E99" s="4" t="s">
        <v>29</v>
      </c>
      <c r="F99" s="4" t="s">
        <v>30</v>
      </c>
      <c r="G99" s="13" t="str">
        <f t="shared" si="16"/>
        <v>22/06/2021</v>
      </c>
      <c r="H99" s="4" t="s">
        <v>1</v>
      </c>
      <c r="I99" s="4" t="s">
        <v>0</v>
      </c>
      <c r="J99" s="6" t="s">
        <v>439</v>
      </c>
      <c r="K99" s="6" t="s">
        <v>62</v>
      </c>
      <c r="L99" s="14" t="str">
        <f>+VLOOKUP(K99,'[2]BASE DE PROVEEDORES'!$A:$B,2,0)</f>
        <v>TECNICA UNIVERSAL SALVADOREÑA S.A DE C.V</v>
      </c>
      <c r="M99" s="19">
        <v>0</v>
      </c>
      <c r="N99" s="6" t="s">
        <v>2</v>
      </c>
      <c r="O99" s="6" t="s">
        <v>2</v>
      </c>
      <c r="P99" s="17">
        <v>770</v>
      </c>
      <c r="Q99" s="6" t="s">
        <v>2</v>
      </c>
      <c r="R99" s="4" t="s">
        <v>2</v>
      </c>
      <c r="S99" s="4" t="s">
        <v>2</v>
      </c>
      <c r="T99" s="14">
        <f t="shared" si="17"/>
        <v>100.10000000000001</v>
      </c>
      <c r="U99" s="15">
        <f t="shared" si="18"/>
        <v>870.1</v>
      </c>
      <c r="V99" s="4" t="s">
        <v>3</v>
      </c>
      <c r="X99" s="3">
        <f t="shared" si="19"/>
        <v>100.1</v>
      </c>
    </row>
    <row r="100" spans="1:24" x14ac:dyDescent="0.25">
      <c r="A100" s="6" t="s">
        <v>354</v>
      </c>
      <c r="B100" s="4" t="s">
        <v>433</v>
      </c>
      <c r="C100" s="5" t="str">
        <f t="shared" si="14"/>
        <v>22</v>
      </c>
      <c r="D100" s="5" t="str">
        <f t="shared" si="15"/>
        <v>06</v>
      </c>
      <c r="E100" s="4" t="s">
        <v>29</v>
      </c>
      <c r="F100" s="4" t="s">
        <v>30</v>
      </c>
      <c r="G100" s="13" t="str">
        <f t="shared" si="16"/>
        <v>22/06/2021</v>
      </c>
      <c r="H100" s="4" t="s">
        <v>1</v>
      </c>
      <c r="I100" s="4" t="s">
        <v>0</v>
      </c>
      <c r="J100" s="6" t="s">
        <v>463</v>
      </c>
      <c r="K100" s="6" t="s">
        <v>349</v>
      </c>
      <c r="L100" s="14" t="str">
        <f>+VLOOKUP(K100,'[2]BASE DE PROVEEDORES'!$A:$B,2,0)</f>
        <v>VILLAVAR S.A DE C.V.</v>
      </c>
      <c r="M100" s="19">
        <v>0</v>
      </c>
      <c r="N100" s="6" t="s">
        <v>2</v>
      </c>
      <c r="O100" s="6" t="s">
        <v>2</v>
      </c>
      <c r="P100" s="17">
        <v>247.62</v>
      </c>
      <c r="Q100" s="6" t="s">
        <v>2</v>
      </c>
      <c r="R100" s="4" t="s">
        <v>2</v>
      </c>
      <c r="S100" s="4" t="s">
        <v>2</v>
      </c>
      <c r="T100" s="14">
        <f t="shared" si="17"/>
        <v>32.190600000000003</v>
      </c>
      <c r="U100" s="15">
        <f t="shared" si="18"/>
        <v>279.81060000000002</v>
      </c>
      <c r="V100" s="4" t="s">
        <v>3</v>
      </c>
      <c r="X100" s="3">
        <f t="shared" si="19"/>
        <v>32.19</v>
      </c>
    </row>
    <row r="101" spans="1:24" x14ac:dyDescent="0.25">
      <c r="A101" s="6" t="s">
        <v>354</v>
      </c>
      <c r="B101" s="4" t="s">
        <v>433</v>
      </c>
      <c r="C101" s="5" t="str">
        <f t="shared" si="14"/>
        <v>22</v>
      </c>
      <c r="D101" s="5" t="str">
        <f t="shared" si="15"/>
        <v>06</v>
      </c>
      <c r="E101" s="4" t="s">
        <v>29</v>
      </c>
      <c r="F101" s="4" t="s">
        <v>30</v>
      </c>
      <c r="G101" s="13" t="str">
        <f t="shared" si="16"/>
        <v>22/06/2021</v>
      </c>
      <c r="H101" s="4" t="s">
        <v>1</v>
      </c>
      <c r="I101" s="4" t="s">
        <v>0</v>
      </c>
      <c r="J101" s="6" t="s">
        <v>464</v>
      </c>
      <c r="K101" s="6" t="s">
        <v>58</v>
      </c>
      <c r="L101" s="14" t="str">
        <f>+VLOOKUP(K101,'[2]BASE DE PROVEEDORES'!$A:$B,2,0)</f>
        <v>EL SURCO S.A DE C.V</v>
      </c>
      <c r="M101" s="19">
        <v>0</v>
      </c>
      <c r="N101" s="6" t="s">
        <v>2</v>
      </c>
      <c r="O101" s="6" t="s">
        <v>2</v>
      </c>
      <c r="P101" s="17">
        <v>1203.75</v>
      </c>
      <c r="Q101" s="6" t="s">
        <v>2</v>
      </c>
      <c r="R101" s="4" t="s">
        <v>2</v>
      </c>
      <c r="S101" s="4" t="s">
        <v>2</v>
      </c>
      <c r="T101" s="14">
        <f t="shared" si="17"/>
        <v>156.48750000000001</v>
      </c>
      <c r="U101" s="15">
        <f t="shared" si="18"/>
        <v>1360.2375</v>
      </c>
      <c r="V101" s="4" t="s">
        <v>3</v>
      </c>
      <c r="X101" s="3">
        <f t="shared" si="19"/>
        <v>156.49</v>
      </c>
    </row>
    <row r="102" spans="1:24" x14ac:dyDescent="0.25">
      <c r="A102" s="6" t="s">
        <v>354</v>
      </c>
      <c r="B102" s="4" t="s">
        <v>434</v>
      </c>
      <c r="C102" s="5" t="str">
        <f t="shared" si="14"/>
        <v>24</v>
      </c>
      <c r="D102" s="5" t="str">
        <f t="shared" si="15"/>
        <v>06</v>
      </c>
      <c r="E102" s="4" t="s">
        <v>29</v>
      </c>
      <c r="F102" s="4" t="s">
        <v>30</v>
      </c>
      <c r="G102" s="13" t="str">
        <f t="shared" si="16"/>
        <v>24/06/2021</v>
      </c>
      <c r="H102" s="4" t="s">
        <v>1</v>
      </c>
      <c r="I102" s="4" t="s">
        <v>0</v>
      </c>
      <c r="J102" s="6" t="s">
        <v>465</v>
      </c>
      <c r="K102" s="6" t="s">
        <v>58</v>
      </c>
      <c r="L102" s="14" t="str">
        <f>+VLOOKUP(K102,'[2]BASE DE PROVEEDORES'!$A:$B,2,0)</f>
        <v>EL SURCO S.A DE C.V</v>
      </c>
      <c r="M102" s="19">
        <v>0</v>
      </c>
      <c r="N102" s="6" t="s">
        <v>2</v>
      </c>
      <c r="O102" s="6" t="s">
        <v>2</v>
      </c>
      <c r="P102" s="17">
        <v>750</v>
      </c>
      <c r="Q102" s="6" t="s">
        <v>2</v>
      </c>
      <c r="R102" s="4" t="s">
        <v>2</v>
      </c>
      <c r="S102" s="4" t="s">
        <v>2</v>
      </c>
      <c r="T102" s="14">
        <f t="shared" si="17"/>
        <v>97.5</v>
      </c>
      <c r="U102" s="15">
        <f t="shared" si="18"/>
        <v>847.5</v>
      </c>
      <c r="V102" s="4" t="s">
        <v>3</v>
      </c>
      <c r="X102" s="3">
        <f t="shared" si="19"/>
        <v>97.5</v>
      </c>
    </row>
    <row r="103" spans="1:24" x14ac:dyDescent="0.25">
      <c r="A103" s="6" t="s">
        <v>354</v>
      </c>
      <c r="B103" s="4" t="s">
        <v>435</v>
      </c>
      <c r="C103" s="5" t="str">
        <f t="shared" si="14"/>
        <v>25</v>
      </c>
      <c r="D103" s="5" t="str">
        <f t="shared" si="15"/>
        <v>06</v>
      </c>
      <c r="E103" s="4" t="s">
        <v>29</v>
      </c>
      <c r="F103" s="4" t="s">
        <v>30</v>
      </c>
      <c r="G103" s="13" t="str">
        <f t="shared" si="16"/>
        <v>25/06/2021</v>
      </c>
      <c r="H103" s="4" t="s">
        <v>1</v>
      </c>
      <c r="I103" s="4" t="s">
        <v>0</v>
      </c>
      <c r="J103" s="6" t="s">
        <v>466</v>
      </c>
      <c r="K103" s="6" t="s">
        <v>66</v>
      </c>
      <c r="L103" s="14" t="str">
        <f>+VLOOKUP(K103,'[2]BASE DE PROVEEDORES'!$A:$B,2,0)</f>
        <v>AGROQUIMICA INTERNACIONAL S.A DE C.V</v>
      </c>
      <c r="M103" s="19">
        <v>0</v>
      </c>
      <c r="N103" s="6" t="s">
        <v>2</v>
      </c>
      <c r="O103" s="6" t="s">
        <v>2</v>
      </c>
      <c r="P103" s="17">
        <v>240</v>
      </c>
      <c r="Q103" s="6" t="s">
        <v>2</v>
      </c>
      <c r="R103" s="4" t="s">
        <v>2</v>
      </c>
      <c r="S103" s="4" t="s">
        <v>2</v>
      </c>
      <c r="T103" s="14">
        <f t="shared" si="17"/>
        <v>31.200000000000003</v>
      </c>
      <c r="U103" s="15">
        <f t="shared" si="18"/>
        <v>271.2</v>
      </c>
      <c r="V103" s="4" t="s">
        <v>3</v>
      </c>
      <c r="X103" s="3">
        <f t="shared" si="19"/>
        <v>31.2</v>
      </c>
    </row>
    <row r="104" spans="1:24" x14ac:dyDescent="0.25">
      <c r="C104" s="5"/>
      <c r="D104" s="5"/>
      <c r="G104" s="13"/>
      <c r="T104" s="14"/>
      <c r="U104" s="15"/>
      <c r="X104" s="3"/>
    </row>
    <row r="105" spans="1:24" x14ac:dyDescent="0.25">
      <c r="C105" s="5"/>
      <c r="D105" s="5"/>
      <c r="G105" s="13"/>
      <c r="T105" s="14"/>
      <c r="U105" s="15"/>
      <c r="X105" s="3"/>
    </row>
    <row r="106" spans="1:24" x14ac:dyDescent="0.25">
      <c r="C106" s="5"/>
      <c r="D106" s="5"/>
      <c r="G106" s="13"/>
      <c r="T106" s="14"/>
      <c r="U106" s="15"/>
      <c r="X106" s="3"/>
    </row>
    <row r="107" spans="1:24" x14ac:dyDescent="0.25">
      <c r="C107" s="5"/>
      <c r="D107" s="5"/>
      <c r="G107" s="13"/>
      <c r="T107" s="14"/>
      <c r="U107" s="15"/>
      <c r="X107" s="3"/>
    </row>
    <row r="108" spans="1:24" x14ac:dyDescent="0.25">
      <c r="C108" s="5"/>
      <c r="D108" s="5"/>
      <c r="G108" s="13"/>
      <c r="T108" s="14"/>
      <c r="U108" s="15"/>
      <c r="X108" s="3"/>
    </row>
    <row r="109" spans="1:24" x14ac:dyDescent="0.25">
      <c r="C109" s="5"/>
      <c r="D109" s="5"/>
      <c r="G109" s="13"/>
      <c r="T109" s="14"/>
      <c r="U109" s="15"/>
      <c r="X109" s="3"/>
    </row>
    <row r="110" spans="1:24" x14ac:dyDescent="0.25">
      <c r="C110" s="5"/>
      <c r="D110" s="5"/>
      <c r="G110" s="13"/>
      <c r="T110" s="14"/>
      <c r="U110" s="15"/>
      <c r="X110" s="3"/>
    </row>
    <row r="111" spans="1:24" x14ac:dyDescent="0.25">
      <c r="C111" s="5"/>
      <c r="D111" s="5"/>
      <c r="G111" s="13"/>
      <c r="T111" s="14"/>
      <c r="U111" s="15"/>
      <c r="X111" s="3"/>
    </row>
    <row r="112" spans="1:24" x14ac:dyDescent="0.25">
      <c r="C112" s="5"/>
      <c r="D112" s="5"/>
      <c r="G112" s="13"/>
      <c r="T112" s="14"/>
      <c r="U112" s="15"/>
      <c r="X112" s="3"/>
    </row>
    <row r="113" spans="3:24" x14ac:dyDescent="0.25">
      <c r="C113" s="5"/>
      <c r="D113" s="5"/>
      <c r="G113" s="13"/>
      <c r="T113" s="14"/>
      <c r="U113" s="15"/>
      <c r="X113" s="3"/>
    </row>
    <row r="114" spans="3:24" x14ac:dyDescent="0.25">
      <c r="C114" s="5"/>
      <c r="D114" s="5"/>
      <c r="G114" s="13"/>
      <c r="T114" s="14"/>
      <c r="U114" s="15"/>
      <c r="X114" s="3"/>
    </row>
    <row r="115" spans="3:24" x14ac:dyDescent="0.25">
      <c r="C115" s="5"/>
      <c r="D115" s="5"/>
      <c r="G115" s="13"/>
      <c r="T115" s="14"/>
      <c r="U115" s="15"/>
      <c r="X115" s="3"/>
    </row>
    <row r="116" spans="3:24" x14ac:dyDescent="0.25">
      <c r="C116" s="5"/>
      <c r="D116" s="5"/>
      <c r="G116" s="13"/>
      <c r="T116" s="14"/>
      <c r="U116" s="15"/>
      <c r="X116" s="3"/>
    </row>
    <row r="117" spans="3:24" x14ac:dyDescent="0.25">
      <c r="C117" s="5"/>
      <c r="D117" s="5"/>
      <c r="G117" s="13"/>
      <c r="T117" s="14"/>
      <c r="U117" s="15"/>
      <c r="X117" s="3"/>
    </row>
    <row r="118" spans="3:24" x14ac:dyDescent="0.25">
      <c r="C118" s="5"/>
      <c r="D118" s="5"/>
      <c r="G118" s="13"/>
      <c r="T118" s="14"/>
      <c r="U118" s="15"/>
      <c r="X118" s="3"/>
    </row>
    <row r="119" spans="3:24" x14ac:dyDescent="0.25">
      <c r="C119" s="5"/>
      <c r="D119" s="5"/>
      <c r="G119" s="13"/>
      <c r="T119" s="14"/>
      <c r="U119" s="15"/>
      <c r="X119" s="3"/>
    </row>
    <row r="120" spans="3:24" x14ac:dyDescent="0.25">
      <c r="C120" s="5"/>
      <c r="D120" s="5"/>
      <c r="G120" s="13"/>
      <c r="T120" s="14"/>
      <c r="U120" s="15"/>
      <c r="X120" s="3"/>
    </row>
    <row r="121" spans="3:24" x14ac:dyDescent="0.25">
      <c r="C121" s="5"/>
      <c r="D121" s="5"/>
      <c r="G121" s="13"/>
      <c r="T121" s="14"/>
      <c r="U121" s="15"/>
      <c r="X121" s="3"/>
    </row>
    <row r="122" spans="3:24" x14ac:dyDescent="0.25">
      <c r="C122" s="5"/>
      <c r="D122" s="5"/>
      <c r="G122" s="13"/>
      <c r="T122" s="14"/>
      <c r="U122" s="15"/>
      <c r="X122" s="3"/>
    </row>
    <row r="123" spans="3:24" x14ac:dyDescent="0.25">
      <c r="C123" s="5"/>
      <c r="D123" s="5"/>
      <c r="G123" s="13"/>
      <c r="T123" s="14"/>
      <c r="U123" s="15"/>
      <c r="X123" s="3"/>
    </row>
    <row r="124" spans="3:24" x14ac:dyDescent="0.25">
      <c r="C124" s="5"/>
      <c r="D124" s="5"/>
      <c r="G124" s="13"/>
      <c r="T124" s="14"/>
      <c r="U124" s="15"/>
      <c r="X124" s="3"/>
    </row>
    <row r="125" spans="3:24" x14ac:dyDescent="0.25">
      <c r="C125" s="5"/>
      <c r="D125" s="5"/>
      <c r="G125" s="13"/>
      <c r="T125" s="14"/>
      <c r="U125" s="15"/>
      <c r="X125" s="3"/>
    </row>
    <row r="126" spans="3:24" x14ac:dyDescent="0.25">
      <c r="C126" s="5"/>
      <c r="D126" s="5"/>
      <c r="G126" s="13"/>
      <c r="T126" s="14"/>
      <c r="U126" s="15"/>
      <c r="X126" s="3"/>
    </row>
    <row r="127" spans="3:24" x14ac:dyDescent="0.25">
      <c r="C127" s="5"/>
      <c r="D127" s="5"/>
      <c r="G127" s="13"/>
      <c r="T127" s="14"/>
      <c r="U127" s="15"/>
      <c r="X127" s="3"/>
    </row>
    <row r="128" spans="3:24" x14ac:dyDescent="0.25">
      <c r="C128" s="5"/>
      <c r="D128" s="5"/>
      <c r="G128" s="13"/>
      <c r="T128" s="14"/>
      <c r="U128" s="15"/>
      <c r="X128" s="3"/>
    </row>
    <row r="129" spans="3:24" x14ac:dyDescent="0.25">
      <c r="C129" s="5"/>
      <c r="D129" s="5"/>
      <c r="G129" s="13"/>
      <c r="T129" s="14"/>
      <c r="U129" s="15"/>
      <c r="X129" s="3"/>
    </row>
    <row r="130" spans="3:24" x14ac:dyDescent="0.25">
      <c r="C130" s="5"/>
      <c r="D130" s="5"/>
      <c r="G130" s="13"/>
      <c r="T130" s="14"/>
      <c r="U130" s="15"/>
      <c r="X130" s="3"/>
    </row>
    <row r="131" spans="3:24" x14ac:dyDescent="0.25">
      <c r="T131" s="14"/>
      <c r="U131" s="15"/>
    </row>
    <row r="132" spans="3:24" x14ac:dyDescent="0.25">
      <c r="T132" s="14"/>
      <c r="U132" s="15"/>
    </row>
    <row r="133" spans="3:24" x14ac:dyDescent="0.25">
      <c r="T133" s="14"/>
      <c r="U133" s="15"/>
    </row>
    <row r="134" spans="3:24" x14ac:dyDescent="0.25">
      <c r="T134" s="14"/>
      <c r="U134" s="15"/>
    </row>
    <row r="135" spans="3:24" x14ac:dyDescent="0.25">
      <c r="T135" s="14"/>
      <c r="U135" s="15"/>
    </row>
    <row r="136" spans="3:24" x14ac:dyDescent="0.25">
      <c r="T136" s="14"/>
      <c r="U136" s="15"/>
    </row>
    <row r="137" spans="3:24" x14ac:dyDescent="0.25">
      <c r="T137" s="14"/>
      <c r="U137" s="15"/>
    </row>
    <row r="138" spans="3:24" x14ac:dyDescent="0.25">
      <c r="T138" s="14"/>
      <c r="U138" s="15"/>
    </row>
    <row r="139" spans="3:24" x14ac:dyDescent="0.25">
      <c r="T139" s="14"/>
      <c r="U139" s="15"/>
    </row>
    <row r="140" spans="3:24" x14ac:dyDescent="0.25">
      <c r="T140" s="14"/>
      <c r="U140" s="15"/>
    </row>
    <row r="141" spans="3:24" x14ac:dyDescent="0.25">
      <c r="T141" s="14"/>
      <c r="U141" s="15"/>
    </row>
    <row r="142" spans="3:24" x14ac:dyDescent="0.25">
      <c r="T142" s="14"/>
      <c r="U142" s="15"/>
    </row>
    <row r="143" spans="3:24" x14ac:dyDescent="0.25">
      <c r="T143" s="14"/>
      <c r="U143" s="15"/>
    </row>
    <row r="144" spans="3:24" x14ac:dyDescent="0.25">
      <c r="T144" s="14"/>
      <c r="U144" s="15"/>
    </row>
    <row r="145" spans="20:21" x14ac:dyDescent="0.25">
      <c r="T145" s="14"/>
      <c r="U145" s="15"/>
    </row>
    <row r="146" spans="20:21" x14ac:dyDescent="0.25">
      <c r="T146" s="14"/>
      <c r="U146" s="15"/>
    </row>
    <row r="147" spans="20:21" x14ac:dyDescent="0.25">
      <c r="T147" s="14"/>
      <c r="U147" s="15"/>
    </row>
    <row r="148" spans="20:21" x14ac:dyDescent="0.25">
      <c r="T148" s="14"/>
      <c r="U148" s="15"/>
    </row>
    <row r="149" spans="20:21" x14ac:dyDescent="0.25">
      <c r="T149" s="14"/>
      <c r="U149" s="15"/>
    </row>
    <row r="150" spans="20:21" x14ac:dyDescent="0.25">
      <c r="T150" s="14"/>
      <c r="U150" s="15"/>
    </row>
    <row r="151" spans="20:21" x14ac:dyDescent="0.25">
      <c r="T151" s="14"/>
      <c r="U151" s="15"/>
    </row>
    <row r="152" spans="20:21" x14ac:dyDescent="0.25">
      <c r="T152" s="14"/>
      <c r="U152" s="15"/>
    </row>
    <row r="153" spans="20:21" x14ac:dyDescent="0.25">
      <c r="T153" s="14"/>
      <c r="U153" s="15"/>
    </row>
    <row r="154" spans="20:21" x14ac:dyDescent="0.25">
      <c r="T154" s="14"/>
      <c r="U154" s="15"/>
    </row>
    <row r="155" spans="20:21" x14ac:dyDescent="0.25">
      <c r="T155" s="14"/>
      <c r="U155" s="15"/>
    </row>
    <row r="156" spans="20:21" x14ac:dyDescent="0.25">
      <c r="T156" s="14"/>
      <c r="U156" s="15"/>
    </row>
    <row r="157" spans="20:21" x14ac:dyDescent="0.25">
      <c r="T157" s="14"/>
      <c r="U157" s="15"/>
    </row>
    <row r="158" spans="20:21" x14ac:dyDescent="0.25">
      <c r="T158" s="14"/>
      <c r="U158" s="15"/>
    </row>
    <row r="159" spans="20:21" x14ac:dyDescent="0.25">
      <c r="T159" s="14"/>
      <c r="U159" s="15"/>
    </row>
    <row r="160" spans="20:21" x14ac:dyDescent="0.25">
      <c r="T160" s="14"/>
      <c r="U160" s="15"/>
    </row>
    <row r="161" spans="20:21" x14ac:dyDescent="0.25">
      <c r="T161" s="14"/>
      <c r="U161" s="15"/>
    </row>
    <row r="162" spans="20:21" x14ac:dyDescent="0.25">
      <c r="T162" s="14"/>
      <c r="U162" s="15"/>
    </row>
    <row r="163" spans="20:21" x14ac:dyDescent="0.25">
      <c r="T163" s="14"/>
      <c r="U163" s="15"/>
    </row>
    <row r="164" spans="20:21" x14ac:dyDescent="0.25">
      <c r="T164" s="14"/>
      <c r="U164" s="15"/>
    </row>
    <row r="165" spans="20:21" x14ac:dyDescent="0.25">
      <c r="T165" s="14"/>
      <c r="U165" s="15"/>
    </row>
    <row r="166" spans="20:21" x14ac:dyDescent="0.25">
      <c r="T166" s="14"/>
      <c r="U166" s="15"/>
    </row>
    <row r="167" spans="20:21" x14ac:dyDescent="0.25">
      <c r="T167" s="14"/>
      <c r="U167" s="15"/>
    </row>
    <row r="168" spans="20:21" x14ac:dyDescent="0.25">
      <c r="T168" s="14"/>
      <c r="U168" s="15"/>
    </row>
    <row r="169" spans="20:21" x14ac:dyDescent="0.25">
      <c r="T169" s="14"/>
      <c r="U169" s="15"/>
    </row>
    <row r="170" spans="20:21" x14ac:dyDescent="0.25">
      <c r="T170" s="14"/>
      <c r="U170" s="15"/>
    </row>
    <row r="171" spans="20:21" x14ac:dyDescent="0.25">
      <c r="T171" s="14"/>
      <c r="U171" s="15"/>
    </row>
    <row r="172" spans="20:21" x14ac:dyDescent="0.25">
      <c r="T172" s="14"/>
      <c r="U172" s="15"/>
    </row>
    <row r="173" spans="20:21" x14ac:dyDescent="0.25">
      <c r="T173" s="14"/>
      <c r="U173" s="15"/>
    </row>
    <row r="174" spans="20:21" x14ac:dyDescent="0.25">
      <c r="T174" s="14"/>
      <c r="U174" s="15"/>
    </row>
    <row r="175" spans="20:21" x14ac:dyDescent="0.25">
      <c r="T175" s="14"/>
      <c r="U175" s="15"/>
    </row>
    <row r="176" spans="20:21" x14ac:dyDescent="0.25">
      <c r="T176" s="14"/>
      <c r="U176" s="15"/>
    </row>
    <row r="177" spans="20:21" x14ac:dyDescent="0.25">
      <c r="T177" s="14"/>
      <c r="U177" s="15"/>
    </row>
    <row r="178" spans="20:21" x14ac:dyDescent="0.25">
      <c r="T178" s="14"/>
      <c r="U178" s="15"/>
    </row>
    <row r="179" spans="20:21" x14ac:dyDescent="0.25">
      <c r="T179" s="14"/>
      <c r="U179" s="15"/>
    </row>
    <row r="180" spans="20:21" x14ac:dyDescent="0.25">
      <c r="T180" s="14"/>
      <c r="U180" s="15"/>
    </row>
    <row r="181" spans="20:21" x14ac:dyDescent="0.25">
      <c r="T181" s="14"/>
      <c r="U181" s="15"/>
    </row>
    <row r="182" spans="20:21" x14ac:dyDescent="0.25">
      <c r="T182" s="14"/>
      <c r="U182" s="15"/>
    </row>
    <row r="183" spans="20:21" x14ac:dyDescent="0.25">
      <c r="T183" s="14"/>
      <c r="U183" s="15"/>
    </row>
    <row r="184" spans="20:21" x14ac:dyDescent="0.25">
      <c r="T184" s="14"/>
      <c r="U184" s="15"/>
    </row>
    <row r="185" spans="20:21" x14ac:dyDescent="0.25">
      <c r="T185" s="14"/>
      <c r="U185" s="15"/>
    </row>
    <row r="186" spans="20:21" x14ac:dyDescent="0.25">
      <c r="T186" s="14"/>
      <c r="U186" s="15"/>
    </row>
    <row r="187" spans="20:21" x14ac:dyDescent="0.25">
      <c r="T187" s="14"/>
      <c r="U187" s="15"/>
    </row>
    <row r="188" spans="20:21" x14ac:dyDescent="0.25">
      <c r="T188" s="14"/>
      <c r="U188" s="15"/>
    </row>
    <row r="189" spans="20:21" x14ac:dyDescent="0.25">
      <c r="T189" s="14"/>
      <c r="U189" s="15"/>
    </row>
    <row r="190" spans="20:21" x14ac:dyDescent="0.25">
      <c r="T190" s="14"/>
      <c r="U190" s="15"/>
    </row>
    <row r="191" spans="20:21" x14ac:dyDescent="0.25">
      <c r="T191" s="14"/>
      <c r="U191" s="15"/>
    </row>
    <row r="192" spans="20:21" x14ac:dyDescent="0.25">
      <c r="T192" s="14"/>
      <c r="U192" s="15"/>
    </row>
    <row r="193" spans="20:21" x14ac:dyDescent="0.25">
      <c r="T193" s="14"/>
      <c r="U193" s="15"/>
    </row>
  </sheetData>
  <autoFilter ref="A1:X130">
    <sortState ref="A79:X103">
      <sortCondition ref="D1:D130"/>
    </sortState>
  </autoFilter>
  <conditionalFormatting sqref="J131:J1048576 J1:J52">
    <cfRule type="duplicateValues" dxfId="2" priority="3"/>
  </conditionalFormatting>
  <conditionalFormatting sqref="J53:J130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scale="69" orientation="landscape" r:id="rId1"/>
  <rowBreaks count="1" manualBreakCount="1">
    <brk id="31" max="20" man="1"/>
  </rowBreaks>
  <colBreaks count="1" manualBreakCount="1">
    <brk id="2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36"/>
  <sheetViews>
    <sheetView showGridLines="0" workbookViewId="0">
      <pane xSplit="3" ySplit="1" topLeftCell="D2" activePane="bottomRight" state="frozen"/>
      <selection activeCell="P28" sqref="P28"/>
      <selection pane="topRight" activeCell="P28" sqref="P28"/>
      <selection pane="bottomLeft" activeCell="P28" sqref="P28"/>
      <selection pane="bottomRight" activeCell="A4" sqref="A4"/>
    </sheetView>
  </sheetViews>
  <sheetFormatPr baseColWidth="10" defaultColWidth="11.5703125" defaultRowHeight="15" x14ac:dyDescent="0.25"/>
  <cols>
    <col min="1" max="1" width="8.85546875" style="21" customWidth="1"/>
    <col min="2" max="2" width="5.28515625" style="21" customWidth="1"/>
    <col min="3" max="6" width="8.85546875" style="21" customWidth="1"/>
    <col min="7" max="7" width="11.5703125" style="21"/>
    <col min="8" max="9" width="11.5703125" style="4" customWidth="1"/>
    <col min="10" max="10" width="20.28515625" style="21" customWidth="1"/>
    <col min="11" max="11" width="11.5703125" style="21" customWidth="1"/>
    <col min="12" max="12" width="11.5703125" style="21"/>
    <col min="13" max="13" width="11.5703125" style="21" customWidth="1"/>
    <col min="14" max="14" width="15" style="21" bestFit="1" customWidth="1"/>
    <col min="15" max="15" width="49.140625" style="23" bestFit="1" customWidth="1"/>
    <col min="16" max="17" width="11.5703125" style="21" customWidth="1"/>
    <col min="18" max="19" width="11.5703125" style="26"/>
    <col min="20" max="21" width="11.5703125" style="21" customWidth="1"/>
    <col min="22" max="22" width="11.5703125" style="26"/>
    <col min="23" max="23" width="11.5703125" style="21"/>
    <col min="24" max="24" width="11.5703125" style="1"/>
    <col min="25" max="25" width="11.5703125" style="3"/>
    <col min="26" max="16384" width="11.5703125" style="1"/>
  </cols>
  <sheetData>
    <row r="1" spans="1:25" x14ac:dyDescent="0.25">
      <c r="A1" s="21" t="s">
        <v>21</v>
      </c>
      <c r="C1" s="21" t="s">
        <v>31</v>
      </c>
      <c r="G1" s="22" t="s">
        <v>4</v>
      </c>
      <c r="H1" s="28" t="s">
        <v>5</v>
      </c>
      <c r="I1" s="28" t="s">
        <v>6</v>
      </c>
      <c r="J1" s="22" t="s">
        <v>186</v>
      </c>
      <c r="K1" s="22" t="s">
        <v>185</v>
      </c>
      <c r="L1" s="22" t="s">
        <v>184</v>
      </c>
      <c r="M1" s="22" t="s">
        <v>183</v>
      </c>
      <c r="N1" s="22" t="s">
        <v>182</v>
      </c>
      <c r="O1" s="23" t="s">
        <v>181</v>
      </c>
      <c r="P1" s="22" t="s">
        <v>180</v>
      </c>
      <c r="Q1" s="22" t="s">
        <v>179</v>
      </c>
      <c r="R1" s="26" t="s">
        <v>178</v>
      </c>
      <c r="S1" s="26" t="s">
        <v>177</v>
      </c>
      <c r="T1" s="22" t="s">
        <v>176</v>
      </c>
      <c r="U1" s="22" t="s">
        <v>175</v>
      </c>
      <c r="V1" s="26" t="s">
        <v>174</v>
      </c>
      <c r="W1" s="22" t="s">
        <v>173</v>
      </c>
      <c r="Y1" s="3" t="s">
        <v>17</v>
      </c>
    </row>
    <row r="2" spans="1:25" x14ac:dyDescent="0.25">
      <c r="A2" s="21" t="s">
        <v>22</v>
      </c>
      <c r="C2" s="21" t="s">
        <v>170</v>
      </c>
      <c r="D2" s="21" t="s">
        <v>0</v>
      </c>
      <c r="E2" s="21" t="s">
        <v>29</v>
      </c>
      <c r="F2" s="21" t="s">
        <v>30</v>
      </c>
      <c r="G2" s="22" t="str">
        <f t="shared" ref="G2:G33" si="0">+C2&amp;F2&amp;D2&amp;F2&amp;E2</f>
        <v>01/03/2021</v>
      </c>
      <c r="H2" s="4" t="s">
        <v>1</v>
      </c>
      <c r="I2" s="4" t="s">
        <v>0</v>
      </c>
      <c r="J2" s="21" t="s">
        <v>129</v>
      </c>
      <c r="K2" s="21" t="s">
        <v>128</v>
      </c>
      <c r="L2" s="25">
        <v>275</v>
      </c>
      <c r="M2" s="21" t="s">
        <v>169</v>
      </c>
      <c r="N2" s="21" t="s">
        <v>168</v>
      </c>
      <c r="O2" s="23" t="str">
        <f>+VLOOKUP(N2,'base de clientes'!A:B,2,0)</f>
        <v>RINA ALFARO CASTRO</v>
      </c>
      <c r="P2" s="21" t="s">
        <v>2</v>
      </c>
      <c r="Q2" s="21" t="s">
        <v>2</v>
      </c>
      <c r="R2" s="26">
        <v>2331</v>
      </c>
      <c r="S2" s="26">
        <v>303.02999999999997</v>
      </c>
      <c r="T2" s="21" t="s">
        <v>2</v>
      </c>
      <c r="U2" s="21" t="s">
        <v>2</v>
      </c>
      <c r="V2" s="26">
        <f t="shared" ref="V2:V33" si="1">+R2+S2</f>
        <v>2634.0299999999997</v>
      </c>
      <c r="W2" s="21" t="s">
        <v>1</v>
      </c>
      <c r="Y2" s="3">
        <f t="shared" ref="Y2:Y22" si="2">+ROUND(S2,2)</f>
        <v>303.02999999999997</v>
      </c>
    </row>
    <row r="3" spans="1:25" x14ac:dyDescent="0.25">
      <c r="A3" s="21" t="s">
        <v>22</v>
      </c>
      <c r="C3" s="21" t="s">
        <v>170</v>
      </c>
      <c r="D3" s="21" t="s">
        <v>0</v>
      </c>
      <c r="E3" s="21" t="s">
        <v>29</v>
      </c>
      <c r="F3" s="21" t="s">
        <v>30</v>
      </c>
      <c r="G3" s="22" t="str">
        <f t="shared" si="0"/>
        <v>01/03/2021</v>
      </c>
      <c r="H3" s="4" t="s">
        <v>1</v>
      </c>
      <c r="I3" s="4" t="s">
        <v>0</v>
      </c>
      <c r="J3" s="21" t="s">
        <v>129</v>
      </c>
      <c r="K3" s="21" t="s">
        <v>128</v>
      </c>
      <c r="L3" s="25">
        <v>276</v>
      </c>
      <c r="M3" s="21" t="s">
        <v>171</v>
      </c>
      <c r="N3" s="21" t="s">
        <v>131</v>
      </c>
      <c r="O3" s="23" t="str">
        <f>+VLOOKUP(N3,'base de clientes'!A:B,2,0)</f>
        <v>ANULADO</v>
      </c>
      <c r="P3" s="21" t="s">
        <v>2</v>
      </c>
      <c r="Q3" s="21" t="s">
        <v>2</v>
      </c>
      <c r="R3" s="26">
        <v>0</v>
      </c>
      <c r="S3" s="26">
        <v>0</v>
      </c>
      <c r="T3" s="21" t="s">
        <v>2</v>
      </c>
      <c r="U3" s="21" t="s">
        <v>2</v>
      </c>
      <c r="V3" s="26">
        <f t="shared" si="1"/>
        <v>0</v>
      </c>
      <c r="W3" s="21" t="s">
        <v>1</v>
      </c>
      <c r="Y3" s="3">
        <f t="shared" si="2"/>
        <v>0</v>
      </c>
    </row>
    <row r="4" spans="1:25" x14ac:dyDescent="0.25">
      <c r="A4" s="21" t="s">
        <v>22</v>
      </c>
      <c r="C4" s="21" t="s">
        <v>170</v>
      </c>
      <c r="D4" s="21" t="s">
        <v>0</v>
      </c>
      <c r="E4" s="21" t="s">
        <v>29</v>
      </c>
      <c r="F4" s="21" t="s">
        <v>30</v>
      </c>
      <c r="G4" s="22" t="str">
        <f t="shared" si="0"/>
        <v>01/03/2021</v>
      </c>
      <c r="H4" s="4" t="s">
        <v>1</v>
      </c>
      <c r="I4" s="4" t="s">
        <v>0</v>
      </c>
      <c r="J4" s="21" t="s">
        <v>129</v>
      </c>
      <c r="K4" s="21" t="s">
        <v>128</v>
      </c>
      <c r="L4" s="25">
        <v>277</v>
      </c>
      <c r="M4" s="21" t="s">
        <v>172</v>
      </c>
      <c r="N4" s="21" t="s">
        <v>131</v>
      </c>
      <c r="O4" s="23" t="str">
        <f>+VLOOKUP(N4,'base de clientes'!A:B,2,0)</f>
        <v>ANULADO</v>
      </c>
      <c r="P4" s="21" t="s">
        <v>2</v>
      </c>
      <c r="Q4" s="21" t="s">
        <v>2</v>
      </c>
      <c r="R4" s="26">
        <v>0</v>
      </c>
      <c r="S4" s="26">
        <v>0</v>
      </c>
      <c r="T4" s="21" t="s">
        <v>2</v>
      </c>
      <c r="U4" s="21" t="s">
        <v>2</v>
      </c>
      <c r="V4" s="26">
        <f t="shared" si="1"/>
        <v>0</v>
      </c>
      <c r="W4" s="21" t="s">
        <v>1</v>
      </c>
      <c r="Y4" s="3">
        <f t="shared" si="2"/>
        <v>0</v>
      </c>
    </row>
    <row r="5" spans="1:25" x14ac:dyDescent="0.25">
      <c r="A5" s="21" t="s">
        <v>22</v>
      </c>
      <c r="C5" s="21" t="s">
        <v>74</v>
      </c>
      <c r="D5" s="21" t="s">
        <v>0</v>
      </c>
      <c r="E5" s="21" t="s">
        <v>29</v>
      </c>
      <c r="F5" s="21" t="s">
        <v>30</v>
      </c>
      <c r="G5" s="22" t="str">
        <f t="shared" si="0"/>
        <v>02/03/2021</v>
      </c>
      <c r="H5" s="4" t="s">
        <v>1</v>
      </c>
      <c r="I5" s="4" t="s">
        <v>0</v>
      </c>
      <c r="J5" s="21" t="s">
        <v>129</v>
      </c>
      <c r="K5" s="21" t="s">
        <v>128</v>
      </c>
      <c r="L5" s="25">
        <v>278</v>
      </c>
      <c r="M5" s="21" t="s">
        <v>165</v>
      </c>
      <c r="N5" s="21" t="s">
        <v>164</v>
      </c>
      <c r="O5" s="23" t="str">
        <f>+VLOOKUP(N5,'base de clientes'!A:B,2,0)</f>
        <v>SARA ALFARO CASTRO</v>
      </c>
      <c r="P5" s="21" t="s">
        <v>2</v>
      </c>
      <c r="Q5" s="21" t="s">
        <v>2</v>
      </c>
      <c r="R5" s="26">
        <v>273</v>
      </c>
      <c r="S5" s="26">
        <v>35.49</v>
      </c>
      <c r="T5" s="21" t="s">
        <v>2</v>
      </c>
      <c r="U5" s="21" t="s">
        <v>2</v>
      </c>
      <c r="V5" s="26">
        <f t="shared" si="1"/>
        <v>308.49</v>
      </c>
      <c r="W5" s="21" t="s">
        <v>1</v>
      </c>
      <c r="Y5" s="3">
        <f t="shared" si="2"/>
        <v>35.49</v>
      </c>
    </row>
    <row r="6" spans="1:25" x14ac:dyDescent="0.25">
      <c r="A6" s="21" t="s">
        <v>22</v>
      </c>
      <c r="C6" s="21" t="s">
        <v>74</v>
      </c>
      <c r="D6" s="21" t="s">
        <v>0</v>
      </c>
      <c r="E6" s="21" t="s">
        <v>29</v>
      </c>
      <c r="F6" s="21" t="s">
        <v>30</v>
      </c>
      <c r="G6" s="22" t="str">
        <f t="shared" si="0"/>
        <v>02/03/2021</v>
      </c>
      <c r="H6" s="4" t="s">
        <v>1</v>
      </c>
      <c r="I6" s="4" t="s">
        <v>0</v>
      </c>
      <c r="J6" s="21" t="s">
        <v>129</v>
      </c>
      <c r="K6" s="21" t="s">
        <v>128</v>
      </c>
      <c r="L6" s="25">
        <v>279</v>
      </c>
      <c r="M6" s="21" t="s">
        <v>167</v>
      </c>
      <c r="N6" s="21" t="s">
        <v>166</v>
      </c>
      <c r="O6" s="23" t="str">
        <f>+VLOOKUP(N6,'base de clientes'!A:B,2,0)</f>
        <v>SERVICORP S.A DE C.V</v>
      </c>
      <c r="P6" s="21" t="s">
        <v>2</v>
      </c>
      <c r="Q6" s="21" t="s">
        <v>2</v>
      </c>
      <c r="R6" s="26">
        <v>689.32</v>
      </c>
      <c r="S6" s="26">
        <v>89.61</v>
      </c>
      <c r="T6" s="21" t="s">
        <v>2</v>
      </c>
      <c r="U6" s="21" t="s">
        <v>2</v>
      </c>
      <c r="V6" s="26">
        <f t="shared" si="1"/>
        <v>778.93000000000006</v>
      </c>
      <c r="W6" s="21" t="s">
        <v>1</v>
      </c>
      <c r="Y6" s="3">
        <f t="shared" si="2"/>
        <v>89.61</v>
      </c>
    </row>
    <row r="7" spans="1:25" x14ac:dyDescent="0.25">
      <c r="A7" s="21" t="s">
        <v>22</v>
      </c>
      <c r="C7" s="21" t="s">
        <v>163</v>
      </c>
      <c r="D7" s="21" t="s">
        <v>0</v>
      </c>
      <c r="E7" s="21" t="s">
        <v>29</v>
      </c>
      <c r="F7" s="21" t="s">
        <v>30</v>
      </c>
      <c r="G7" s="22" t="str">
        <f t="shared" si="0"/>
        <v>04/03/2021</v>
      </c>
      <c r="H7" s="4" t="s">
        <v>1</v>
      </c>
      <c r="I7" s="4" t="s">
        <v>0</v>
      </c>
      <c r="J7" s="21" t="s">
        <v>129</v>
      </c>
      <c r="K7" s="21" t="s">
        <v>128</v>
      </c>
      <c r="L7" s="25">
        <v>280</v>
      </c>
      <c r="M7" s="21" t="s">
        <v>162</v>
      </c>
      <c r="N7" s="21" t="s">
        <v>151</v>
      </c>
      <c r="O7" s="23" t="str">
        <f>+VLOOKUP(N7,'base de clientes'!A:B,2,0)</f>
        <v>O &amp; M MANTENIMIENTO Y SERVICIOS S.A DE C.V</v>
      </c>
      <c r="P7" s="21" t="s">
        <v>2</v>
      </c>
      <c r="Q7" s="21" t="s">
        <v>2</v>
      </c>
      <c r="R7" s="26">
        <v>183.19</v>
      </c>
      <c r="S7" s="26">
        <v>23.81</v>
      </c>
      <c r="T7" s="21" t="s">
        <v>2</v>
      </c>
      <c r="U7" s="21" t="s">
        <v>2</v>
      </c>
      <c r="V7" s="26">
        <f t="shared" si="1"/>
        <v>207</v>
      </c>
      <c r="W7" s="21" t="s">
        <v>1</v>
      </c>
      <c r="Y7" s="3">
        <f t="shared" si="2"/>
        <v>23.81</v>
      </c>
    </row>
    <row r="8" spans="1:25" x14ac:dyDescent="0.25">
      <c r="A8" s="21" t="s">
        <v>22</v>
      </c>
      <c r="C8" s="21" t="s">
        <v>159</v>
      </c>
      <c r="D8" s="21" t="s">
        <v>0</v>
      </c>
      <c r="E8" s="21" t="s">
        <v>29</v>
      </c>
      <c r="F8" s="21" t="s">
        <v>30</v>
      </c>
      <c r="G8" s="22" t="str">
        <f t="shared" si="0"/>
        <v>05/03/2021</v>
      </c>
      <c r="H8" s="4" t="s">
        <v>1</v>
      </c>
      <c r="I8" s="4" t="s">
        <v>0</v>
      </c>
      <c r="J8" s="21" t="s">
        <v>129</v>
      </c>
      <c r="K8" s="21" t="s">
        <v>128</v>
      </c>
      <c r="L8" s="25">
        <v>281</v>
      </c>
      <c r="M8" s="21" t="s">
        <v>158</v>
      </c>
      <c r="N8" s="21" t="s">
        <v>157</v>
      </c>
      <c r="O8" s="23" t="str">
        <f>+VLOOKUP(N8,'base de clientes'!A:B,2,0)</f>
        <v>ORGANIKA S.A DE C.V</v>
      </c>
      <c r="P8" s="21" t="s">
        <v>2</v>
      </c>
      <c r="Q8" s="21" t="s">
        <v>2</v>
      </c>
      <c r="R8" s="26">
        <v>90.69</v>
      </c>
      <c r="S8" s="26">
        <v>11.79</v>
      </c>
      <c r="T8" s="21" t="s">
        <v>2</v>
      </c>
      <c r="U8" s="21" t="s">
        <v>2</v>
      </c>
      <c r="V8" s="26">
        <f t="shared" si="1"/>
        <v>102.47999999999999</v>
      </c>
      <c r="W8" s="21" t="s">
        <v>1</v>
      </c>
      <c r="Y8" s="3">
        <f t="shared" si="2"/>
        <v>11.79</v>
      </c>
    </row>
    <row r="9" spans="1:25" x14ac:dyDescent="0.25">
      <c r="A9" s="21" t="s">
        <v>22</v>
      </c>
      <c r="C9" s="21" t="s">
        <v>159</v>
      </c>
      <c r="D9" s="21" t="s">
        <v>0</v>
      </c>
      <c r="E9" s="21" t="s">
        <v>29</v>
      </c>
      <c r="F9" s="21" t="s">
        <v>30</v>
      </c>
      <c r="G9" s="22" t="str">
        <f t="shared" si="0"/>
        <v>05/03/2021</v>
      </c>
      <c r="H9" s="4" t="s">
        <v>1</v>
      </c>
      <c r="I9" s="4" t="s">
        <v>0</v>
      </c>
      <c r="J9" s="21" t="s">
        <v>129</v>
      </c>
      <c r="K9" s="21" t="s">
        <v>128</v>
      </c>
      <c r="L9" s="25">
        <v>282</v>
      </c>
      <c r="M9" s="21" t="s">
        <v>161</v>
      </c>
      <c r="N9" s="21" t="s">
        <v>160</v>
      </c>
      <c r="O9" s="23" t="str">
        <f>+VLOOKUP(N9,'base de clientes'!A:B,2,0)</f>
        <v>CARDEU S.A DE C.V</v>
      </c>
      <c r="P9" s="21" t="s">
        <v>2</v>
      </c>
      <c r="Q9" s="21" t="s">
        <v>2</v>
      </c>
      <c r="R9" s="26">
        <v>64.150000000000006</v>
      </c>
      <c r="S9" s="26">
        <v>8.34</v>
      </c>
      <c r="T9" s="21" t="s">
        <v>2</v>
      </c>
      <c r="U9" s="21" t="s">
        <v>2</v>
      </c>
      <c r="V9" s="26">
        <f t="shared" si="1"/>
        <v>72.490000000000009</v>
      </c>
      <c r="W9" s="21" t="s">
        <v>1</v>
      </c>
      <c r="Y9" s="3">
        <f t="shared" si="2"/>
        <v>8.34</v>
      </c>
    </row>
    <row r="10" spans="1:25" x14ac:dyDescent="0.25">
      <c r="A10" s="21" t="s">
        <v>22</v>
      </c>
      <c r="C10" s="21" t="s">
        <v>32</v>
      </c>
      <c r="D10" s="21" t="s">
        <v>0</v>
      </c>
      <c r="E10" s="21" t="s">
        <v>29</v>
      </c>
      <c r="F10" s="21" t="s">
        <v>30</v>
      </c>
      <c r="G10" s="22" t="str">
        <f t="shared" si="0"/>
        <v>06/03/2021</v>
      </c>
      <c r="H10" s="4" t="s">
        <v>1</v>
      </c>
      <c r="I10" s="4" t="s">
        <v>0</v>
      </c>
      <c r="J10" s="21" t="s">
        <v>129</v>
      </c>
      <c r="K10" s="21" t="s">
        <v>128</v>
      </c>
      <c r="L10" s="25">
        <v>283</v>
      </c>
      <c r="M10" s="21" t="s">
        <v>156</v>
      </c>
      <c r="N10" s="21" t="s">
        <v>155</v>
      </c>
      <c r="O10" s="23" t="str">
        <f>+VLOOKUP(N10,'base de clientes'!A:B,2,0)</f>
        <v>MOISES ELIAS CARCAMO</v>
      </c>
      <c r="P10" s="21" t="s">
        <v>2</v>
      </c>
      <c r="Q10" s="21" t="s">
        <v>2</v>
      </c>
      <c r="R10" s="26">
        <v>2936.75</v>
      </c>
      <c r="S10" s="26">
        <v>381.78</v>
      </c>
      <c r="T10" s="21" t="s">
        <v>2</v>
      </c>
      <c r="U10" s="21" t="s">
        <v>2</v>
      </c>
      <c r="V10" s="26">
        <f t="shared" si="1"/>
        <v>3318.5299999999997</v>
      </c>
      <c r="W10" s="21" t="s">
        <v>1</v>
      </c>
      <c r="Y10" s="3">
        <f t="shared" si="2"/>
        <v>381.78</v>
      </c>
    </row>
    <row r="11" spans="1:25" x14ac:dyDescent="0.25">
      <c r="A11" s="21" t="s">
        <v>22</v>
      </c>
      <c r="C11" s="21" t="s">
        <v>44</v>
      </c>
      <c r="D11" s="21" t="s">
        <v>0</v>
      </c>
      <c r="E11" s="21" t="s">
        <v>29</v>
      </c>
      <c r="F11" s="21" t="s">
        <v>30</v>
      </c>
      <c r="G11" s="22" t="str">
        <f t="shared" si="0"/>
        <v>08/03/2021</v>
      </c>
      <c r="H11" s="4" t="s">
        <v>1</v>
      </c>
      <c r="I11" s="4" t="s">
        <v>0</v>
      </c>
      <c r="J11" s="21" t="s">
        <v>129</v>
      </c>
      <c r="K11" s="21" t="s">
        <v>128</v>
      </c>
      <c r="L11" s="25">
        <v>284</v>
      </c>
      <c r="M11" s="21" t="s">
        <v>154</v>
      </c>
      <c r="N11" s="21" t="s">
        <v>153</v>
      </c>
      <c r="O11" s="23" t="str">
        <f>+VLOOKUP(N11,'base de clientes'!A:B,2,0)</f>
        <v>JIMMY EDGARDO CALERO MARAVILLA</v>
      </c>
      <c r="P11" s="21" t="s">
        <v>2</v>
      </c>
      <c r="Q11" s="21" t="s">
        <v>2</v>
      </c>
      <c r="R11" s="26">
        <v>115.04</v>
      </c>
      <c r="S11" s="26">
        <v>14.96</v>
      </c>
      <c r="T11" s="21" t="s">
        <v>2</v>
      </c>
      <c r="U11" s="21" t="s">
        <v>2</v>
      </c>
      <c r="V11" s="26">
        <f t="shared" si="1"/>
        <v>130</v>
      </c>
      <c r="W11" s="21" t="s">
        <v>1</v>
      </c>
      <c r="Y11" s="3">
        <f t="shared" si="2"/>
        <v>14.96</v>
      </c>
    </row>
    <row r="12" spans="1:25" x14ac:dyDescent="0.25">
      <c r="A12" s="21" t="s">
        <v>22</v>
      </c>
      <c r="C12" s="21" t="s">
        <v>25</v>
      </c>
      <c r="D12" s="21" t="s">
        <v>0</v>
      </c>
      <c r="E12" s="21" t="s">
        <v>29</v>
      </c>
      <c r="F12" s="21" t="s">
        <v>30</v>
      </c>
      <c r="G12" s="29" t="str">
        <f t="shared" si="0"/>
        <v>10/03/2021</v>
      </c>
      <c r="H12" s="4" t="s">
        <v>1</v>
      </c>
      <c r="I12" s="4" t="s">
        <v>0</v>
      </c>
      <c r="J12" s="21" t="s">
        <v>129</v>
      </c>
      <c r="K12" s="21" t="s">
        <v>128</v>
      </c>
      <c r="L12" s="25">
        <v>285</v>
      </c>
      <c r="M12" s="21" t="s">
        <v>152</v>
      </c>
      <c r="N12" s="21" t="s">
        <v>151</v>
      </c>
      <c r="O12" s="23" t="str">
        <f>+VLOOKUP(N12,'base de clientes'!A:B,2,0)</f>
        <v>O &amp; M MANTENIMIENTO Y SERVICIOS S.A DE C.V</v>
      </c>
      <c r="P12" s="21" t="s">
        <v>2</v>
      </c>
      <c r="Q12" s="21" t="s">
        <v>2</v>
      </c>
      <c r="R12" s="26">
        <v>418.55</v>
      </c>
      <c r="S12" s="26">
        <v>54.41</v>
      </c>
      <c r="T12" s="21" t="s">
        <v>2</v>
      </c>
      <c r="U12" s="21" t="s">
        <v>2</v>
      </c>
      <c r="V12" s="26">
        <f t="shared" si="1"/>
        <v>472.96000000000004</v>
      </c>
      <c r="W12" s="21" t="s">
        <v>1</v>
      </c>
      <c r="Y12" s="3">
        <f t="shared" si="2"/>
        <v>54.41</v>
      </c>
    </row>
    <row r="13" spans="1:25" x14ac:dyDescent="0.25">
      <c r="A13" s="21" t="s">
        <v>22</v>
      </c>
      <c r="C13" s="21" t="s">
        <v>150</v>
      </c>
      <c r="D13" s="21" t="s">
        <v>0</v>
      </c>
      <c r="E13" s="21" t="s">
        <v>29</v>
      </c>
      <c r="F13" s="21" t="s">
        <v>30</v>
      </c>
      <c r="G13" s="29" t="str">
        <f t="shared" si="0"/>
        <v>16/03/2021</v>
      </c>
      <c r="H13" s="4" t="s">
        <v>1</v>
      </c>
      <c r="I13" s="4" t="s">
        <v>0</v>
      </c>
      <c r="J13" s="21" t="s">
        <v>129</v>
      </c>
      <c r="K13" s="21" t="s">
        <v>128</v>
      </c>
      <c r="L13" s="25">
        <v>286</v>
      </c>
      <c r="M13" s="21" t="s">
        <v>149</v>
      </c>
      <c r="N13" s="21" t="s">
        <v>148</v>
      </c>
      <c r="O13" s="23" t="str">
        <f>+VLOOKUP(N13,'base de clientes'!A:B,2,0)</f>
        <v>FONDO DE TITULARIZACION DE INMUEBLES</v>
      </c>
      <c r="P13" s="21" t="s">
        <v>2</v>
      </c>
      <c r="Q13" s="21" t="s">
        <v>2</v>
      </c>
      <c r="R13" s="26">
        <v>204.59</v>
      </c>
      <c r="S13" s="26">
        <v>26.6</v>
      </c>
      <c r="T13" s="21" t="s">
        <v>2</v>
      </c>
      <c r="U13" s="21" t="s">
        <v>2</v>
      </c>
      <c r="V13" s="26">
        <f t="shared" si="1"/>
        <v>231.19</v>
      </c>
      <c r="W13" s="21" t="s">
        <v>1</v>
      </c>
      <c r="Y13" s="3">
        <f t="shared" si="2"/>
        <v>26.6</v>
      </c>
    </row>
    <row r="14" spans="1:25" x14ac:dyDescent="0.25">
      <c r="A14" s="21" t="s">
        <v>22</v>
      </c>
      <c r="C14" s="21" t="s">
        <v>147</v>
      </c>
      <c r="D14" s="21" t="s">
        <v>0</v>
      </c>
      <c r="E14" s="21" t="s">
        <v>29</v>
      </c>
      <c r="F14" s="21" t="s">
        <v>30</v>
      </c>
      <c r="G14" s="29" t="str">
        <f t="shared" si="0"/>
        <v>18/03/2021</v>
      </c>
      <c r="H14" s="4" t="s">
        <v>1</v>
      </c>
      <c r="I14" s="4" t="s">
        <v>0</v>
      </c>
      <c r="J14" s="21" t="s">
        <v>129</v>
      </c>
      <c r="K14" s="21" t="s">
        <v>128</v>
      </c>
      <c r="L14" s="25">
        <v>287</v>
      </c>
      <c r="M14" s="21" t="s">
        <v>146</v>
      </c>
      <c r="N14" s="21" t="s">
        <v>145</v>
      </c>
      <c r="O14" s="23" t="str">
        <f>+VLOOKUP(N14,'base de clientes'!A:B,2,0)</f>
        <v>EDIFICACION, CONSTRUCCION, Y ASESORIA S.A DE C.V</v>
      </c>
      <c r="P14" s="21" t="s">
        <v>2</v>
      </c>
      <c r="Q14" s="21" t="s">
        <v>2</v>
      </c>
      <c r="R14" s="26">
        <v>42.5</v>
      </c>
      <c r="S14" s="26">
        <v>5.53</v>
      </c>
      <c r="T14" s="21" t="s">
        <v>2</v>
      </c>
      <c r="U14" s="21" t="s">
        <v>2</v>
      </c>
      <c r="V14" s="26">
        <f t="shared" si="1"/>
        <v>48.03</v>
      </c>
      <c r="W14" s="21" t="s">
        <v>1</v>
      </c>
      <c r="Y14" s="3">
        <f t="shared" si="2"/>
        <v>5.53</v>
      </c>
    </row>
    <row r="15" spans="1:25" x14ac:dyDescent="0.25">
      <c r="A15" s="21" t="s">
        <v>22</v>
      </c>
      <c r="C15" s="21" t="s">
        <v>144</v>
      </c>
      <c r="D15" s="21" t="s">
        <v>0</v>
      </c>
      <c r="E15" s="21" t="s">
        <v>29</v>
      </c>
      <c r="F15" s="21" t="s">
        <v>30</v>
      </c>
      <c r="G15" s="29" t="str">
        <f t="shared" si="0"/>
        <v>20/03/2021</v>
      </c>
      <c r="H15" s="4" t="s">
        <v>1</v>
      </c>
      <c r="I15" s="4" t="s">
        <v>0</v>
      </c>
      <c r="J15" s="21" t="s">
        <v>129</v>
      </c>
      <c r="K15" s="21" t="s">
        <v>128</v>
      </c>
      <c r="L15" s="25">
        <v>288</v>
      </c>
      <c r="M15" s="21" t="s">
        <v>143</v>
      </c>
      <c r="N15" s="21" t="s">
        <v>142</v>
      </c>
      <c r="O15" s="23" t="str">
        <f>+VLOOKUP(N15,'base de clientes'!A:B,2,0)</f>
        <v>INMUEBLES S.A DE C.V</v>
      </c>
      <c r="P15" s="21" t="s">
        <v>2</v>
      </c>
      <c r="Q15" s="21" t="s">
        <v>2</v>
      </c>
      <c r="R15" s="26">
        <v>51.77</v>
      </c>
      <c r="S15" s="26">
        <v>6.73</v>
      </c>
      <c r="T15" s="21" t="s">
        <v>2</v>
      </c>
      <c r="U15" s="21" t="s">
        <v>2</v>
      </c>
      <c r="V15" s="26">
        <f t="shared" si="1"/>
        <v>58.5</v>
      </c>
      <c r="W15" s="21" t="s">
        <v>1</v>
      </c>
      <c r="Y15" s="3">
        <f t="shared" si="2"/>
        <v>6.73</v>
      </c>
    </row>
    <row r="16" spans="1:25" x14ac:dyDescent="0.25">
      <c r="A16" s="21" t="s">
        <v>22</v>
      </c>
      <c r="C16" s="21" t="s">
        <v>40</v>
      </c>
      <c r="D16" s="21" t="s">
        <v>0</v>
      </c>
      <c r="E16" s="21" t="s">
        <v>29</v>
      </c>
      <c r="F16" s="21" t="s">
        <v>30</v>
      </c>
      <c r="G16" s="29" t="str">
        <f t="shared" si="0"/>
        <v>22/03/2021</v>
      </c>
      <c r="H16" s="4" t="s">
        <v>1</v>
      </c>
      <c r="I16" s="4" t="s">
        <v>0</v>
      </c>
      <c r="J16" s="21" t="s">
        <v>129</v>
      </c>
      <c r="K16" s="21" t="s">
        <v>128</v>
      </c>
      <c r="L16" s="25">
        <v>289</v>
      </c>
      <c r="M16" s="21" t="s">
        <v>139</v>
      </c>
      <c r="N16" s="21" t="s">
        <v>131</v>
      </c>
      <c r="O16" s="23" t="str">
        <f>+VLOOKUP(N16,'base de clientes'!A:B,2,0)</f>
        <v>ANULADO</v>
      </c>
      <c r="P16" s="21" t="s">
        <v>2</v>
      </c>
      <c r="Q16" s="21" t="s">
        <v>2</v>
      </c>
      <c r="R16" s="26">
        <v>0</v>
      </c>
      <c r="S16" s="26">
        <v>0</v>
      </c>
      <c r="T16" s="21" t="s">
        <v>2</v>
      </c>
      <c r="U16" s="21" t="s">
        <v>2</v>
      </c>
      <c r="V16" s="26">
        <f t="shared" si="1"/>
        <v>0</v>
      </c>
      <c r="W16" s="21" t="s">
        <v>1</v>
      </c>
      <c r="Y16" s="3">
        <f t="shared" si="2"/>
        <v>0</v>
      </c>
    </row>
    <row r="17" spans="1:25" x14ac:dyDescent="0.25">
      <c r="A17" s="21" t="s">
        <v>22</v>
      </c>
      <c r="C17" s="21" t="s">
        <v>40</v>
      </c>
      <c r="D17" s="21" t="s">
        <v>0</v>
      </c>
      <c r="E17" s="21" t="s">
        <v>29</v>
      </c>
      <c r="F17" s="21" t="s">
        <v>30</v>
      </c>
      <c r="G17" s="29" t="str">
        <f t="shared" si="0"/>
        <v>22/03/2021</v>
      </c>
      <c r="H17" s="4" t="s">
        <v>1</v>
      </c>
      <c r="I17" s="4" t="s">
        <v>0</v>
      </c>
      <c r="J17" s="21" t="s">
        <v>129</v>
      </c>
      <c r="K17" s="21" t="s">
        <v>128</v>
      </c>
      <c r="L17" s="25">
        <v>290</v>
      </c>
      <c r="M17" s="21" t="s">
        <v>141</v>
      </c>
      <c r="N17" s="21" t="s">
        <v>140</v>
      </c>
      <c r="O17" s="23" t="str">
        <f>+VLOOKUP(N17,'base de clientes'!A:B,2,0)</f>
        <v>OFG EL SALVADOR S.A DE C.V</v>
      </c>
      <c r="P17" s="21" t="s">
        <v>2</v>
      </c>
      <c r="Q17" s="21" t="s">
        <v>2</v>
      </c>
      <c r="R17" s="26">
        <v>459</v>
      </c>
      <c r="S17" s="26">
        <v>59.67</v>
      </c>
      <c r="T17" s="21" t="s">
        <v>2</v>
      </c>
      <c r="U17" s="21" t="s">
        <v>2</v>
      </c>
      <c r="V17" s="26">
        <f t="shared" si="1"/>
        <v>518.66999999999996</v>
      </c>
      <c r="W17" s="21" t="s">
        <v>1</v>
      </c>
      <c r="Y17" s="3">
        <f t="shared" si="2"/>
        <v>59.67</v>
      </c>
    </row>
    <row r="18" spans="1:25" x14ac:dyDescent="0.25">
      <c r="A18" s="21" t="s">
        <v>22</v>
      </c>
      <c r="C18" s="21" t="s">
        <v>137</v>
      </c>
      <c r="D18" s="21" t="s">
        <v>0</v>
      </c>
      <c r="E18" s="21" t="s">
        <v>29</v>
      </c>
      <c r="F18" s="21" t="s">
        <v>30</v>
      </c>
      <c r="G18" s="29" t="str">
        <f t="shared" si="0"/>
        <v>24/03/2021</v>
      </c>
      <c r="H18" s="4" t="s">
        <v>1</v>
      </c>
      <c r="I18" s="4" t="s">
        <v>0</v>
      </c>
      <c r="J18" s="21" t="s">
        <v>129</v>
      </c>
      <c r="K18" s="21" t="s">
        <v>128</v>
      </c>
      <c r="L18" s="25">
        <v>291</v>
      </c>
      <c r="M18" s="21" t="s">
        <v>136</v>
      </c>
      <c r="N18" s="21" t="s">
        <v>135</v>
      </c>
      <c r="O18" s="23" t="str">
        <f>+VLOOKUP(N18,'base de clientes'!A:B,2,0)</f>
        <v>JESV INC SUCURSAL EL SALVADOR</v>
      </c>
      <c r="P18" s="21" t="s">
        <v>2</v>
      </c>
      <c r="Q18" s="21" t="s">
        <v>2</v>
      </c>
      <c r="R18" s="26">
        <v>147.72999999999999</v>
      </c>
      <c r="S18" s="26">
        <v>19.2</v>
      </c>
      <c r="T18" s="21" t="s">
        <v>2</v>
      </c>
      <c r="U18" s="21" t="s">
        <v>2</v>
      </c>
      <c r="V18" s="26">
        <f t="shared" si="1"/>
        <v>166.92999999999998</v>
      </c>
      <c r="W18" s="21" t="s">
        <v>1</v>
      </c>
      <c r="Y18" s="3">
        <f t="shared" si="2"/>
        <v>19.2</v>
      </c>
    </row>
    <row r="19" spans="1:25" x14ac:dyDescent="0.25">
      <c r="A19" s="21" t="s">
        <v>22</v>
      </c>
      <c r="C19" s="21" t="s">
        <v>137</v>
      </c>
      <c r="D19" s="21" t="s">
        <v>0</v>
      </c>
      <c r="E19" s="21" t="s">
        <v>29</v>
      </c>
      <c r="F19" s="21" t="s">
        <v>30</v>
      </c>
      <c r="G19" s="29" t="str">
        <f t="shared" si="0"/>
        <v>24/03/2021</v>
      </c>
      <c r="H19" s="4" t="s">
        <v>1</v>
      </c>
      <c r="I19" s="4" t="s">
        <v>0</v>
      </c>
      <c r="J19" s="21" t="s">
        <v>129</v>
      </c>
      <c r="K19" s="21" t="s">
        <v>128</v>
      </c>
      <c r="L19" s="25">
        <v>292</v>
      </c>
      <c r="M19" s="21" t="s">
        <v>138</v>
      </c>
      <c r="N19" s="21" t="s">
        <v>131</v>
      </c>
      <c r="O19" s="23" t="str">
        <f>+VLOOKUP(N19,'base de clientes'!A:B,2,0)</f>
        <v>ANULADO</v>
      </c>
      <c r="P19" s="21" t="s">
        <v>2</v>
      </c>
      <c r="Q19" s="21" t="s">
        <v>2</v>
      </c>
      <c r="R19" s="26">
        <v>0</v>
      </c>
      <c r="S19" s="26">
        <v>0</v>
      </c>
      <c r="T19" s="21" t="s">
        <v>2</v>
      </c>
      <c r="U19" s="21" t="s">
        <v>2</v>
      </c>
      <c r="V19" s="26">
        <f t="shared" si="1"/>
        <v>0</v>
      </c>
      <c r="W19" s="21" t="s">
        <v>1</v>
      </c>
      <c r="Y19" s="3">
        <f t="shared" si="2"/>
        <v>0</v>
      </c>
    </row>
    <row r="20" spans="1:25" x14ac:dyDescent="0.25">
      <c r="A20" s="21" t="s">
        <v>22</v>
      </c>
      <c r="C20" s="21" t="s">
        <v>70</v>
      </c>
      <c r="D20" s="21" t="s">
        <v>0</v>
      </c>
      <c r="E20" s="21" t="s">
        <v>29</v>
      </c>
      <c r="F20" s="21" t="s">
        <v>30</v>
      </c>
      <c r="G20" s="29" t="str">
        <f t="shared" si="0"/>
        <v>25/03/2021</v>
      </c>
      <c r="H20" s="4" t="s">
        <v>1</v>
      </c>
      <c r="I20" s="4" t="s">
        <v>0</v>
      </c>
      <c r="J20" s="21" t="s">
        <v>129</v>
      </c>
      <c r="K20" s="21" t="s">
        <v>128</v>
      </c>
      <c r="L20" s="25">
        <v>293</v>
      </c>
      <c r="M20" s="21" t="s">
        <v>134</v>
      </c>
      <c r="N20" s="21" t="s">
        <v>133</v>
      </c>
      <c r="O20" s="23" t="str">
        <f>+VLOOKUP(N20,'base de clientes'!A:B,2,0)</f>
        <v>ADINCE S.A DE C.V.</v>
      </c>
      <c r="P20" s="21" t="s">
        <v>2</v>
      </c>
      <c r="Q20" s="21" t="s">
        <v>2</v>
      </c>
      <c r="R20" s="26">
        <v>396.89</v>
      </c>
      <c r="S20" s="26">
        <v>51.6</v>
      </c>
      <c r="T20" s="21" t="s">
        <v>2</v>
      </c>
      <c r="U20" s="21" t="s">
        <v>2</v>
      </c>
      <c r="V20" s="26">
        <f t="shared" si="1"/>
        <v>448.49</v>
      </c>
      <c r="W20" s="21" t="s">
        <v>1</v>
      </c>
      <c r="Y20" s="3">
        <f t="shared" si="2"/>
        <v>51.6</v>
      </c>
    </row>
    <row r="21" spans="1:25" x14ac:dyDescent="0.25">
      <c r="A21" s="21" t="s">
        <v>22</v>
      </c>
      <c r="C21" s="21" t="s">
        <v>38</v>
      </c>
      <c r="D21" s="21" t="s">
        <v>0</v>
      </c>
      <c r="E21" s="21" t="s">
        <v>29</v>
      </c>
      <c r="F21" s="21" t="s">
        <v>30</v>
      </c>
      <c r="G21" s="29" t="str">
        <f t="shared" si="0"/>
        <v>29/03/2021</v>
      </c>
      <c r="H21" s="4" t="s">
        <v>1</v>
      </c>
      <c r="I21" s="4" t="s">
        <v>0</v>
      </c>
      <c r="J21" s="21" t="s">
        <v>129</v>
      </c>
      <c r="K21" s="21" t="s">
        <v>128</v>
      </c>
      <c r="L21" s="25">
        <v>294</v>
      </c>
      <c r="M21" s="21" t="s">
        <v>132</v>
      </c>
      <c r="N21" s="21" t="s">
        <v>131</v>
      </c>
      <c r="O21" s="23" t="str">
        <f>+VLOOKUP(N21,'base de clientes'!A:B,2,0)</f>
        <v>ANULADO</v>
      </c>
      <c r="P21" s="21" t="s">
        <v>2</v>
      </c>
      <c r="Q21" s="21" t="s">
        <v>2</v>
      </c>
      <c r="R21" s="26">
        <v>0</v>
      </c>
      <c r="S21" s="26">
        <v>0</v>
      </c>
      <c r="T21" s="21" t="s">
        <v>2</v>
      </c>
      <c r="U21" s="21" t="s">
        <v>2</v>
      </c>
      <c r="V21" s="26">
        <f t="shared" si="1"/>
        <v>0</v>
      </c>
      <c r="W21" s="21" t="s">
        <v>1</v>
      </c>
      <c r="Y21" s="3">
        <f t="shared" si="2"/>
        <v>0</v>
      </c>
    </row>
    <row r="22" spans="1:25" x14ac:dyDescent="0.25">
      <c r="A22" s="21" t="s">
        <v>22</v>
      </c>
      <c r="C22" s="21" t="s">
        <v>130</v>
      </c>
      <c r="D22" s="21" t="s">
        <v>0</v>
      </c>
      <c r="E22" s="21" t="s">
        <v>29</v>
      </c>
      <c r="F22" s="21" t="s">
        <v>30</v>
      </c>
      <c r="G22" s="29" t="str">
        <f t="shared" si="0"/>
        <v>30/03/2021</v>
      </c>
      <c r="H22" s="4" t="s">
        <v>1</v>
      </c>
      <c r="I22" s="4" t="s">
        <v>0</v>
      </c>
      <c r="J22" s="21" t="s">
        <v>129</v>
      </c>
      <c r="K22" s="21" t="s">
        <v>128</v>
      </c>
      <c r="L22" s="25">
        <v>295</v>
      </c>
      <c r="M22" s="21" t="s">
        <v>127</v>
      </c>
      <c r="N22" s="21" t="s">
        <v>126</v>
      </c>
      <c r="O22" s="23" t="str">
        <f>+VLOOKUP(N22,'base de clientes'!A:B,2,0)</f>
        <v>A.C.P.A COMUNIDADES UNIDAS DE RL</v>
      </c>
      <c r="P22" s="21" t="s">
        <v>2</v>
      </c>
      <c r="Q22" s="21" t="s">
        <v>2</v>
      </c>
      <c r="R22" s="26">
        <v>2734.8</v>
      </c>
      <c r="S22" s="26">
        <v>355.52</v>
      </c>
      <c r="T22" s="21" t="s">
        <v>2</v>
      </c>
      <c r="U22" s="21" t="s">
        <v>2</v>
      </c>
      <c r="V22" s="26">
        <f t="shared" si="1"/>
        <v>3090.32</v>
      </c>
      <c r="W22" s="21" t="s">
        <v>1</v>
      </c>
      <c r="Y22" s="3">
        <f t="shared" si="2"/>
        <v>355.52</v>
      </c>
    </row>
    <row r="23" spans="1:25" x14ac:dyDescent="0.25">
      <c r="A23" s="21" t="s">
        <v>89</v>
      </c>
      <c r="B23" s="4" t="s">
        <v>124</v>
      </c>
      <c r="C23" s="5" t="str">
        <f t="shared" ref="C23:C33" si="3">+LEFT(B23,2)</f>
        <v>03</v>
      </c>
      <c r="D23" s="5" t="str">
        <f t="shared" ref="D23:D33" si="4">+RIGHT(B23,2)</f>
        <v>04</v>
      </c>
      <c r="E23" s="4" t="s">
        <v>29</v>
      </c>
      <c r="F23" s="4" t="s">
        <v>30</v>
      </c>
      <c r="G23" s="24" t="str">
        <f t="shared" si="0"/>
        <v>03/04/2021</v>
      </c>
      <c r="H23" s="4" t="s">
        <v>1</v>
      </c>
      <c r="I23" s="4" t="s">
        <v>0</v>
      </c>
      <c r="J23" s="21" t="s">
        <v>129</v>
      </c>
      <c r="K23" s="21" t="s">
        <v>128</v>
      </c>
      <c r="L23" s="21">
        <v>296</v>
      </c>
      <c r="M23" s="21">
        <v>296</v>
      </c>
      <c r="N23" s="21" t="s">
        <v>131</v>
      </c>
      <c r="O23" s="23" t="str">
        <f>+VLOOKUP(N23,'base de clientes'!A:B,2,0)</f>
        <v>ANULADO</v>
      </c>
      <c r="P23" s="21" t="s">
        <v>2</v>
      </c>
      <c r="Q23" s="21" t="s">
        <v>2</v>
      </c>
      <c r="R23" s="26">
        <v>0</v>
      </c>
      <c r="S23" s="26">
        <f t="shared" ref="S23:S72" si="5">+R23*0.13</f>
        <v>0</v>
      </c>
      <c r="T23" s="21" t="s">
        <v>2</v>
      </c>
      <c r="U23" s="21" t="s">
        <v>2</v>
      </c>
      <c r="V23" s="26">
        <f t="shared" si="1"/>
        <v>0</v>
      </c>
      <c r="W23" s="21" t="s">
        <v>1</v>
      </c>
      <c r="Y23" s="3">
        <f t="shared" ref="Y23:Y51" si="6">+ROUND(S23,2)</f>
        <v>0</v>
      </c>
    </row>
    <row r="24" spans="1:25" x14ac:dyDescent="0.25">
      <c r="A24" s="21" t="s">
        <v>89</v>
      </c>
      <c r="B24" s="21" t="s">
        <v>321</v>
      </c>
      <c r="C24" s="5" t="str">
        <f t="shared" si="3"/>
        <v>06</v>
      </c>
      <c r="D24" s="5" t="str">
        <f t="shared" si="4"/>
        <v>04</v>
      </c>
      <c r="E24" s="4" t="s">
        <v>29</v>
      </c>
      <c r="F24" s="4" t="s">
        <v>30</v>
      </c>
      <c r="G24" s="24" t="str">
        <f t="shared" si="0"/>
        <v>06/04/2021</v>
      </c>
      <c r="H24" s="4" t="s">
        <v>1</v>
      </c>
      <c r="I24" s="4" t="s">
        <v>0</v>
      </c>
      <c r="J24" s="21" t="s">
        <v>129</v>
      </c>
      <c r="K24" s="21" t="s">
        <v>128</v>
      </c>
      <c r="L24" s="21">
        <v>297</v>
      </c>
      <c r="M24" s="21">
        <v>297</v>
      </c>
      <c r="N24" s="21" t="s">
        <v>145</v>
      </c>
      <c r="O24" s="23" t="str">
        <f>+VLOOKUP(N24,'base de clientes'!A:B,2,0)</f>
        <v>EDIFICACION, CONSTRUCCION, Y ASESORIA S.A DE C.V</v>
      </c>
      <c r="P24" s="21" t="s">
        <v>2</v>
      </c>
      <c r="Q24" s="21" t="s">
        <v>2</v>
      </c>
      <c r="R24" s="26">
        <v>30.09</v>
      </c>
      <c r="S24" s="26">
        <f t="shared" si="5"/>
        <v>3.9117000000000002</v>
      </c>
      <c r="T24" s="21" t="s">
        <v>2</v>
      </c>
      <c r="U24" s="21" t="s">
        <v>2</v>
      </c>
      <c r="V24" s="26">
        <f t="shared" si="1"/>
        <v>34.0017</v>
      </c>
      <c r="W24" s="21" t="s">
        <v>1</v>
      </c>
      <c r="Y24" s="3">
        <f t="shared" si="6"/>
        <v>3.91</v>
      </c>
    </row>
    <row r="25" spans="1:25" x14ac:dyDescent="0.25">
      <c r="A25" s="21" t="s">
        <v>89</v>
      </c>
      <c r="B25" s="21" t="s">
        <v>322</v>
      </c>
      <c r="C25" s="5" t="str">
        <f t="shared" si="3"/>
        <v>08</v>
      </c>
      <c r="D25" s="5" t="str">
        <f t="shared" si="4"/>
        <v>04</v>
      </c>
      <c r="E25" s="4" t="s">
        <v>29</v>
      </c>
      <c r="F25" s="4" t="s">
        <v>30</v>
      </c>
      <c r="G25" s="24" t="str">
        <f t="shared" si="0"/>
        <v>08/04/2021</v>
      </c>
      <c r="H25" s="4" t="s">
        <v>1</v>
      </c>
      <c r="I25" s="4" t="s">
        <v>0</v>
      </c>
      <c r="J25" s="21" t="s">
        <v>129</v>
      </c>
      <c r="K25" s="21" t="s">
        <v>128</v>
      </c>
      <c r="L25" s="21">
        <v>298</v>
      </c>
      <c r="M25" s="21">
        <v>298</v>
      </c>
      <c r="N25" s="21" t="s">
        <v>166</v>
      </c>
      <c r="O25" s="23" t="str">
        <f>+VLOOKUP(N25,'base de clientes'!A:B,2,0)</f>
        <v>SERVICORP S.A DE C.V</v>
      </c>
      <c r="P25" s="21" t="s">
        <v>2</v>
      </c>
      <c r="Q25" s="21" t="s">
        <v>2</v>
      </c>
      <c r="R25" s="26">
        <v>712.32</v>
      </c>
      <c r="S25" s="26">
        <f t="shared" si="5"/>
        <v>92.601600000000005</v>
      </c>
      <c r="T25" s="21" t="s">
        <v>2</v>
      </c>
      <c r="U25" s="21" t="s">
        <v>2</v>
      </c>
      <c r="V25" s="26">
        <f t="shared" si="1"/>
        <v>804.92160000000001</v>
      </c>
      <c r="W25" s="21" t="s">
        <v>1</v>
      </c>
      <c r="Y25" s="3">
        <f t="shared" si="6"/>
        <v>92.6</v>
      </c>
    </row>
    <row r="26" spans="1:25" x14ac:dyDescent="0.25">
      <c r="A26" s="21" t="s">
        <v>89</v>
      </c>
      <c r="B26" s="21" t="s">
        <v>323</v>
      </c>
      <c r="C26" s="5" t="str">
        <f t="shared" si="3"/>
        <v>13</v>
      </c>
      <c r="D26" s="5" t="str">
        <f t="shared" si="4"/>
        <v>04</v>
      </c>
      <c r="E26" s="4" t="s">
        <v>29</v>
      </c>
      <c r="F26" s="4" t="s">
        <v>30</v>
      </c>
      <c r="G26" s="24" t="str">
        <f t="shared" si="0"/>
        <v>13/04/2021</v>
      </c>
      <c r="H26" s="4" t="s">
        <v>1</v>
      </c>
      <c r="I26" s="4" t="s">
        <v>0</v>
      </c>
      <c r="J26" s="21" t="s">
        <v>129</v>
      </c>
      <c r="K26" s="21" t="s">
        <v>128</v>
      </c>
      <c r="L26" s="21">
        <v>299</v>
      </c>
      <c r="M26" s="21">
        <v>299</v>
      </c>
      <c r="N26" s="21" t="s">
        <v>324</v>
      </c>
      <c r="O26" s="23" t="str">
        <f>+VLOOKUP(N26,'base de clientes'!A:B,2,0)</f>
        <v>NUTRIENTES AGRICOLAS S.A DE C.V.</v>
      </c>
      <c r="P26" s="21" t="s">
        <v>2</v>
      </c>
      <c r="Q26" s="21" t="s">
        <v>2</v>
      </c>
      <c r="R26" s="26">
        <v>62.4</v>
      </c>
      <c r="S26" s="26">
        <f t="shared" si="5"/>
        <v>8.1120000000000001</v>
      </c>
      <c r="T26" s="21" t="s">
        <v>2</v>
      </c>
      <c r="U26" s="21" t="s">
        <v>2</v>
      </c>
      <c r="V26" s="26">
        <f t="shared" si="1"/>
        <v>70.512</v>
      </c>
      <c r="W26" s="21" t="s">
        <v>1</v>
      </c>
      <c r="Y26" s="3">
        <f t="shared" si="6"/>
        <v>8.11</v>
      </c>
    </row>
    <row r="27" spans="1:25" x14ac:dyDescent="0.25">
      <c r="A27" s="21" t="s">
        <v>89</v>
      </c>
      <c r="B27" s="21" t="s">
        <v>323</v>
      </c>
      <c r="C27" s="5" t="str">
        <f t="shared" si="3"/>
        <v>13</v>
      </c>
      <c r="D27" s="5" t="str">
        <f t="shared" si="4"/>
        <v>04</v>
      </c>
      <c r="E27" s="4" t="s">
        <v>29</v>
      </c>
      <c r="F27" s="4" t="s">
        <v>30</v>
      </c>
      <c r="G27" s="24" t="str">
        <f t="shared" si="0"/>
        <v>13/04/2021</v>
      </c>
      <c r="H27" s="4" t="s">
        <v>1</v>
      </c>
      <c r="I27" s="4" t="s">
        <v>0</v>
      </c>
      <c r="J27" s="21" t="s">
        <v>129</v>
      </c>
      <c r="K27" s="21" t="s">
        <v>128</v>
      </c>
      <c r="L27" s="21">
        <v>300</v>
      </c>
      <c r="M27" s="21">
        <v>300</v>
      </c>
      <c r="N27" s="21" t="s">
        <v>326</v>
      </c>
      <c r="O27" s="23" t="str">
        <f>+VLOOKUP(N27,'base de clientes'!A:B,2,0)</f>
        <v>CARLOS ARMANDO MORENO ALVARENGA</v>
      </c>
      <c r="P27" s="21" t="s">
        <v>2</v>
      </c>
      <c r="Q27" s="21" t="s">
        <v>2</v>
      </c>
      <c r="R27" s="26">
        <v>618.25</v>
      </c>
      <c r="S27" s="26">
        <f t="shared" si="5"/>
        <v>80.372500000000002</v>
      </c>
      <c r="T27" s="21" t="s">
        <v>2</v>
      </c>
      <c r="U27" s="21" t="s">
        <v>2</v>
      </c>
      <c r="V27" s="26">
        <f t="shared" si="1"/>
        <v>698.62249999999995</v>
      </c>
      <c r="W27" s="21" t="s">
        <v>1</v>
      </c>
      <c r="Y27" s="3">
        <f t="shared" si="6"/>
        <v>80.37</v>
      </c>
    </row>
    <row r="28" spans="1:25" x14ac:dyDescent="0.25">
      <c r="A28" s="21" t="s">
        <v>89</v>
      </c>
      <c r="B28" s="21" t="s">
        <v>323</v>
      </c>
      <c r="C28" s="5" t="str">
        <f t="shared" si="3"/>
        <v>13</v>
      </c>
      <c r="D28" s="5" t="str">
        <f t="shared" si="4"/>
        <v>04</v>
      </c>
      <c r="E28" s="4" t="s">
        <v>29</v>
      </c>
      <c r="F28" s="4" t="s">
        <v>30</v>
      </c>
      <c r="G28" s="24" t="str">
        <f t="shared" si="0"/>
        <v>13/04/2021</v>
      </c>
      <c r="H28" s="4" t="s">
        <v>1</v>
      </c>
      <c r="I28" s="4" t="s">
        <v>0</v>
      </c>
      <c r="J28" s="21" t="s">
        <v>129</v>
      </c>
      <c r="K28" s="21" t="s">
        <v>128</v>
      </c>
      <c r="L28" s="21">
        <v>301</v>
      </c>
      <c r="M28" s="21">
        <v>301</v>
      </c>
      <c r="N28" s="21" t="s">
        <v>131</v>
      </c>
      <c r="O28" s="23" t="str">
        <f>+VLOOKUP(N28,'base de clientes'!A:B,2,0)</f>
        <v>ANULADO</v>
      </c>
      <c r="P28" s="21" t="s">
        <v>2</v>
      </c>
      <c r="Q28" s="21" t="s">
        <v>2</v>
      </c>
      <c r="R28" s="26">
        <v>0</v>
      </c>
      <c r="S28" s="26">
        <f t="shared" si="5"/>
        <v>0</v>
      </c>
      <c r="T28" s="21" t="s">
        <v>2</v>
      </c>
      <c r="U28" s="21" t="s">
        <v>2</v>
      </c>
      <c r="V28" s="26">
        <f t="shared" si="1"/>
        <v>0</v>
      </c>
      <c r="W28" s="21" t="s">
        <v>1</v>
      </c>
      <c r="Y28" s="3">
        <f t="shared" si="6"/>
        <v>0</v>
      </c>
    </row>
    <row r="29" spans="1:25" x14ac:dyDescent="0.25">
      <c r="A29" s="21" t="s">
        <v>89</v>
      </c>
      <c r="B29" s="21" t="s">
        <v>328</v>
      </c>
      <c r="C29" s="5" t="str">
        <f t="shared" si="3"/>
        <v>23</v>
      </c>
      <c r="D29" s="5" t="str">
        <f t="shared" si="4"/>
        <v>04</v>
      </c>
      <c r="E29" s="4" t="s">
        <v>29</v>
      </c>
      <c r="F29" s="4" t="s">
        <v>30</v>
      </c>
      <c r="G29" s="24" t="str">
        <f t="shared" si="0"/>
        <v>23/04/2021</v>
      </c>
      <c r="H29" s="4" t="s">
        <v>1</v>
      </c>
      <c r="I29" s="4" t="s">
        <v>0</v>
      </c>
      <c r="J29" s="21" t="s">
        <v>129</v>
      </c>
      <c r="K29" s="21" t="s">
        <v>128</v>
      </c>
      <c r="L29" s="21">
        <v>302</v>
      </c>
      <c r="M29" s="21">
        <v>302</v>
      </c>
      <c r="N29" s="21" t="s">
        <v>160</v>
      </c>
      <c r="O29" s="23" t="str">
        <f>+VLOOKUP(N29,'base de clientes'!A:B,2,0)</f>
        <v>CARDEU S.A DE C.V</v>
      </c>
      <c r="P29" s="21" t="s">
        <v>2</v>
      </c>
      <c r="Q29" s="21" t="s">
        <v>2</v>
      </c>
      <c r="R29" s="26">
        <v>217.7</v>
      </c>
      <c r="S29" s="26">
        <f t="shared" si="5"/>
        <v>28.300999999999998</v>
      </c>
      <c r="T29" s="21" t="s">
        <v>2</v>
      </c>
      <c r="U29" s="21" t="s">
        <v>2</v>
      </c>
      <c r="V29" s="26">
        <f t="shared" si="1"/>
        <v>246.00099999999998</v>
      </c>
      <c r="W29" s="21" t="s">
        <v>1</v>
      </c>
      <c r="Y29" s="3">
        <f t="shared" si="6"/>
        <v>28.3</v>
      </c>
    </row>
    <row r="30" spans="1:25" x14ac:dyDescent="0.25">
      <c r="A30" s="21" t="s">
        <v>89</v>
      </c>
      <c r="B30" s="21" t="s">
        <v>328</v>
      </c>
      <c r="C30" s="5" t="str">
        <f t="shared" si="3"/>
        <v>23</v>
      </c>
      <c r="D30" s="5" t="str">
        <f t="shared" si="4"/>
        <v>04</v>
      </c>
      <c r="E30" s="4" t="s">
        <v>29</v>
      </c>
      <c r="F30" s="4" t="s">
        <v>30</v>
      </c>
      <c r="G30" s="24" t="str">
        <f t="shared" si="0"/>
        <v>23/04/2021</v>
      </c>
      <c r="H30" s="4" t="s">
        <v>1</v>
      </c>
      <c r="I30" s="4" t="s">
        <v>0</v>
      </c>
      <c r="J30" s="21" t="s">
        <v>129</v>
      </c>
      <c r="K30" s="21" t="s">
        <v>128</v>
      </c>
      <c r="L30" s="21">
        <v>303</v>
      </c>
      <c r="M30" s="21">
        <v>303</v>
      </c>
      <c r="N30" s="21" t="s">
        <v>329</v>
      </c>
      <c r="O30" s="23" t="str">
        <f>+VLOOKUP(N30,'base de clientes'!A:B,2,0)</f>
        <v>ALMACENADORA CENTROAMERICANA S.A DE C.V.</v>
      </c>
      <c r="P30" s="21" t="s">
        <v>2</v>
      </c>
      <c r="Q30" s="21" t="s">
        <v>2</v>
      </c>
      <c r="R30" s="26">
        <v>132.74</v>
      </c>
      <c r="S30" s="26">
        <f t="shared" si="5"/>
        <v>17.256200000000003</v>
      </c>
      <c r="T30" s="21" t="s">
        <v>2</v>
      </c>
      <c r="U30" s="21" t="s">
        <v>2</v>
      </c>
      <c r="V30" s="26">
        <f t="shared" si="1"/>
        <v>149.99620000000002</v>
      </c>
      <c r="W30" s="21" t="s">
        <v>1</v>
      </c>
      <c r="Y30" s="3">
        <f t="shared" si="6"/>
        <v>17.260000000000002</v>
      </c>
    </row>
    <row r="31" spans="1:25" x14ac:dyDescent="0.25">
      <c r="A31" s="21" t="s">
        <v>89</v>
      </c>
      <c r="B31" s="21" t="s">
        <v>116</v>
      </c>
      <c r="C31" s="5" t="str">
        <f t="shared" si="3"/>
        <v>29</v>
      </c>
      <c r="D31" s="5" t="str">
        <f t="shared" si="4"/>
        <v>04</v>
      </c>
      <c r="E31" s="4" t="s">
        <v>29</v>
      </c>
      <c r="F31" s="4" t="s">
        <v>30</v>
      </c>
      <c r="G31" s="24" t="str">
        <f t="shared" si="0"/>
        <v>29/04/2021</v>
      </c>
      <c r="H31" s="4" t="s">
        <v>1</v>
      </c>
      <c r="I31" s="4" t="s">
        <v>0</v>
      </c>
      <c r="J31" s="21" t="s">
        <v>129</v>
      </c>
      <c r="K31" s="21" t="s">
        <v>128</v>
      </c>
      <c r="L31" s="21">
        <v>304</v>
      </c>
      <c r="M31" s="21">
        <v>304</v>
      </c>
      <c r="N31" s="21" t="s">
        <v>157</v>
      </c>
      <c r="O31" s="23" t="str">
        <f>+VLOOKUP(N31,'base de clientes'!A:B,2,0)</f>
        <v>ORGANIKA S.A DE C.V</v>
      </c>
      <c r="P31" s="21" t="s">
        <v>2</v>
      </c>
      <c r="Q31" s="21" t="s">
        <v>2</v>
      </c>
      <c r="R31" s="26">
        <v>73.02</v>
      </c>
      <c r="S31" s="26">
        <f t="shared" si="5"/>
        <v>9.4925999999999995</v>
      </c>
      <c r="T31" s="21" t="s">
        <v>2</v>
      </c>
      <c r="U31" s="21" t="s">
        <v>2</v>
      </c>
      <c r="V31" s="26">
        <f t="shared" si="1"/>
        <v>82.512599999999992</v>
      </c>
      <c r="W31" s="21" t="s">
        <v>1</v>
      </c>
      <c r="Y31" s="3">
        <f t="shared" si="6"/>
        <v>9.49</v>
      </c>
    </row>
    <row r="32" spans="1:25" x14ac:dyDescent="0.25">
      <c r="A32" s="21" t="s">
        <v>89</v>
      </c>
      <c r="B32" s="21" t="s">
        <v>116</v>
      </c>
      <c r="C32" s="5" t="str">
        <f t="shared" si="3"/>
        <v>29</v>
      </c>
      <c r="D32" s="5" t="str">
        <f t="shared" si="4"/>
        <v>04</v>
      </c>
      <c r="E32" s="4" t="s">
        <v>29</v>
      </c>
      <c r="F32" s="4" t="s">
        <v>30</v>
      </c>
      <c r="G32" s="24" t="str">
        <f t="shared" si="0"/>
        <v>29/04/2021</v>
      </c>
      <c r="H32" s="4" t="s">
        <v>1</v>
      </c>
      <c r="I32" s="4" t="s">
        <v>0</v>
      </c>
      <c r="J32" s="21" t="s">
        <v>129</v>
      </c>
      <c r="K32" s="21" t="s">
        <v>128</v>
      </c>
      <c r="L32" s="21">
        <v>305</v>
      </c>
      <c r="M32" s="21">
        <v>305</v>
      </c>
      <c r="N32" s="21" t="s">
        <v>326</v>
      </c>
      <c r="O32" s="23" t="str">
        <f>+VLOOKUP(N32,'base de clientes'!A:B,2,0)</f>
        <v>CARLOS ARMANDO MORENO ALVARENGA</v>
      </c>
      <c r="P32" s="21" t="s">
        <v>2</v>
      </c>
      <c r="Q32" s="21" t="s">
        <v>2</v>
      </c>
      <c r="R32" s="26">
        <v>134.4</v>
      </c>
      <c r="S32" s="26">
        <f t="shared" si="5"/>
        <v>17.472000000000001</v>
      </c>
      <c r="T32" s="21" t="s">
        <v>2</v>
      </c>
      <c r="U32" s="21" t="s">
        <v>2</v>
      </c>
      <c r="V32" s="26">
        <f t="shared" si="1"/>
        <v>151.87200000000001</v>
      </c>
      <c r="W32" s="21" t="s">
        <v>1</v>
      </c>
      <c r="Y32" s="3">
        <f t="shared" si="6"/>
        <v>17.47</v>
      </c>
    </row>
    <row r="33" spans="1:25" x14ac:dyDescent="0.25">
      <c r="A33" s="21" t="s">
        <v>89</v>
      </c>
      <c r="B33" s="21" t="s">
        <v>331</v>
      </c>
      <c r="C33" s="5" t="str">
        <f t="shared" si="3"/>
        <v>30</v>
      </c>
      <c r="D33" s="5" t="str">
        <f t="shared" si="4"/>
        <v>04</v>
      </c>
      <c r="E33" s="4" t="s">
        <v>29</v>
      </c>
      <c r="F33" s="4" t="s">
        <v>30</v>
      </c>
      <c r="G33" s="24" t="str">
        <f t="shared" si="0"/>
        <v>30/04/2021</v>
      </c>
      <c r="H33" s="4" t="s">
        <v>1</v>
      </c>
      <c r="I33" s="4" t="s">
        <v>0</v>
      </c>
      <c r="J33" s="21" t="s">
        <v>129</v>
      </c>
      <c r="K33" s="21" t="s">
        <v>128</v>
      </c>
      <c r="L33" s="21">
        <v>306</v>
      </c>
      <c r="M33" s="21">
        <v>306</v>
      </c>
      <c r="N33" s="21" t="s">
        <v>135</v>
      </c>
      <c r="O33" s="23" t="str">
        <f>+VLOOKUP(N33,'base de clientes'!A:B,2,0)</f>
        <v>JESV INC SUCURSAL EL SALVADOR</v>
      </c>
      <c r="P33" s="21" t="s">
        <v>2</v>
      </c>
      <c r="Q33" s="21" t="s">
        <v>2</v>
      </c>
      <c r="R33" s="26">
        <v>233.22</v>
      </c>
      <c r="S33" s="26">
        <f t="shared" si="5"/>
        <v>30.3186</v>
      </c>
      <c r="T33" s="21" t="s">
        <v>2</v>
      </c>
      <c r="U33" s="21" t="s">
        <v>2</v>
      </c>
      <c r="V33" s="26">
        <f t="shared" si="1"/>
        <v>263.53859999999997</v>
      </c>
      <c r="W33" s="21" t="s">
        <v>1</v>
      </c>
      <c r="Y33" s="3">
        <f t="shared" si="6"/>
        <v>30.32</v>
      </c>
    </row>
    <row r="34" spans="1:25" x14ac:dyDescent="0.25">
      <c r="A34" s="21" t="s">
        <v>332</v>
      </c>
      <c r="B34" s="21" t="s">
        <v>375</v>
      </c>
      <c r="C34" s="5" t="str">
        <f t="shared" ref="C34:C72" si="7">+LEFT(B34,2)</f>
        <v>05</v>
      </c>
      <c r="D34" s="5" t="str">
        <f t="shared" ref="D34:D72" si="8">+RIGHT(B34,2)</f>
        <v>05</v>
      </c>
      <c r="E34" s="4" t="s">
        <v>29</v>
      </c>
      <c r="F34" s="4" t="s">
        <v>30</v>
      </c>
      <c r="G34" s="24" t="str">
        <f t="shared" ref="G34:G72" si="9">+C34&amp;F34&amp;D34&amp;F34&amp;E34</f>
        <v>05/05/2021</v>
      </c>
      <c r="H34" s="4" t="s">
        <v>1</v>
      </c>
      <c r="I34" s="4" t="s">
        <v>0</v>
      </c>
      <c r="J34" s="21" t="s">
        <v>129</v>
      </c>
      <c r="K34" s="21" t="s">
        <v>128</v>
      </c>
      <c r="L34" s="21">
        <v>307</v>
      </c>
      <c r="M34" s="21">
        <v>307</v>
      </c>
      <c r="N34" s="21" t="s">
        <v>376</v>
      </c>
      <c r="O34" s="23" t="str">
        <f>+VLOOKUP(N34,'base de clientes'!A:B,2,0)</f>
        <v>CARLOS JIMENEZ</v>
      </c>
      <c r="P34" s="21" t="s">
        <v>2</v>
      </c>
      <c r="Q34" s="21" t="s">
        <v>2</v>
      </c>
      <c r="R34" s="26">
        <v>57.51</v>
      </c>
      <c r="S34" s="26">
        <f t="shared" si="5"/>
        <v>7.4763000000000002</v>
      </c>
      <c r="T34" s="21" t="s">
        <v>2</v>
      </c>
      <c r="U34" s="21" t="s">
        <v>2</v>
      </c>
      <c r="V34" s="26">
        <f t="shared" ref="V34:V72" si="10">+R34+S34</f>
        <v>64.9863</v>
      </c>
      <c r="W34" s="21" t="s">
        <v>1</v>
      </c>
      <c r="Y34" s="3">
        <f t="shared" si="6"/>
        <v>7.48</v>
      </c>
    </row>
    <row r="35" spans="1:25" x14ac:dyDescent="0.25">
      <c r="A35" s="21" t="s">
        <v>332</v>
      </c>
      <c r="B35" s="21" t="s">
        <v>375</v>
      </c>
      <c r="C35" s="5" t="str">
        <f t="shared" si="7"/>
        <v>05</v>
      </c>
      <c r="D35" s="5" t="str">
        <f t="shared" si="8"/>
        <v>05</v>
      </c>
      <c r="E35" s="4" t="s">
        <v>29</v>
      </c>
      <c r="F35" s="4" t="s">
        <v>30</v>
      </c>
      <c r="G35" s="24" t="str">
        <f t="shared" si="9"/>
        <v>05/05/2021</v>
      </c>
      <c r="H35" s="4" t="s">
        <v>1</v>
      </c>
      <c r="I35" s="4" t="s">
        <v>0</v>
      </c>
      <c r="J35" s="21" t="s">
        <v>129</v>
      </c>
      <c r="K35" s="21" t="s">
        <v>128</v>
      </c>
      <c r="L35" s="21">
        <v>308</v>
      </c>
      <c r="M35" s="21">
        <v>308</v>
      </c>
      <c r="N35" s="21" t="s">
        <v>376</v>
      </c>
      <c r="O35" s="23" t="str">
        <f>+VLOOKUP(N35,'base de clientes'!A:B,2,0)</f>
        <v>CARLOS JIMENEZ</v>
      </c>
      <c r="P35" s="21" t="s">
        <v>2</v>
      </c>
      <c r="Q35" s="21" t="s">
        <v>2</v>
      </c>
      <c r="R35" s="26">
        <v>8.85</v>
      </c>
      <c r="S35" s="26">
        <f t="shared" si="5"/>
        <v>1.1505000000000001</v>
      </c>
      <c r="T35" s="21" t="s">
        <v>2</v>
      </c>
      <c r="U35" s="21" t="s">
        <v>2</v>
      </c>
      <c r="V35" s="26">
        <f t="shared" si="10"/>
        <v>10.000499999999999</v>
      </c>
      <c r="W35" s="21" t="s">
        <v>1</v>
      </c>
      <c r="Y35" s="3">
        <f t="shared" si="6"/>
        <v>1.1499999999999999</v>
      </c>
    </row>
    <row r="36" spans="1:25" x14ac:dyDescent="0.25">
      <c r="A36" s="21" t="s">
        <v>332</v>
      </c>
      <c r="B36" s="21" t="s">
        <v>372</v>
      </c>
      <c r="C36" s="5" t="str">
        <f t="shared" si="7"/>
        <v>06</v>
      </c>
      <c r="D36" s="5" t="str">
        <f t="shared" si="8"/>
        <v>05</v>
      </c>
      <c r="E36" s="4" t="s">
        <v>29</v>
      </c>
      <c r="F36" s="4" t="s">
        <v>30</v>
      </c>
      <c r="G36" s="24" t="str">
        <f t="shared" si="9"/>
        <v>06/05/2021</v>
      </c>
      <c r="H36" s="4" t="s">
        <v>1</v>
      </c>
      <c r="I36" s="4" t="s">
        <v>0</v>
      </c>
      <c r="J36" s="21" t="s">
        <v>129</v>
      </c>
      <c r="K36" s="21" t="s">
        <v>128</v>
      </c>
      <c r="L36" s="21">
        <v>309</v>
      </c>
      <c r="M36" s="21">
        <v>309</v>
      </c>
      <c r="N36" s="21" t="s">
        <v>148</v>
      </c>
      <c r="O36" s="23" t="str">
        <f>+VLOOKUP(N36,'base de clientes'!A:B,2,0)</f>
        <v>FONDO DE TITULARIZACION DE INMUEBLES</v>
      </c>
      <c r="P36" s="21" t="s">
        <v>2</v>
      </c>
      <c r="Q36" s="21" t="s">
        <v>2</v>
      </c>
      <c r="R36" s="26">
        <v>146.91</v>
      </c>
      <c r="S36" s="26">
        <f t="shared" si="5"/>
        <v>19.098300000000002</v>
      </c>
      <c r="T36" s="21" t="s">
        <v>2</v>
      </c>
      <c r="U36" s="21" t="s">
        <v>2</v>
      </c>
      <c r="V36" s="26">
        <f t="shared" si="10"/>
        <v>166.00829999999999</v>
      </c>
      <c r="W36" s="21" t="s">
        <v>1</v>
      </c>
      <c r="Y36" s="3">
        <f t="shared" si="6"/>
        <v>19.100000000000001</v>
      </c>
    </row>
    <row r="37" spans="1:25" x14ac:dyDescent="0.25">
      <c r="A37" s="21" t="s">
        <v>332</v>
      </c>
      <c r="B37" s="21" t="s">
        <v>372</v>
      </c>
      <c r="C37" s="5" t="str">
        <f t="shared" si="7"/>
        <v>06</v>
      </c>
      <c r="D37" s="5" t="str">
        <f t="shared" si="8"/>
        <v>05</v>
      </c>
      <c r="E37" s="4" t="s">
        <v>29</v>
      </c>
      <c r="F37" s="4" t="s">
        <v>30</v>
      </c>
      <c r="G37" s="24" t="str">
        <f t="shared" si="9"/>
        <v>06/05/2021</v>
      </c>
      <c r="H37" s="4" t="s">
        <v>1</v>
      </c>
      <c r="I37" s="4" t="s">
        <v>0</v>
      </c>
      <c r="J37" s="21" t="s">
        <v>129</v>
      </c>
      <c r="K37" s="21" t="s">
        <v>128</v>
      </c>
      <c r="L37" s="21">
        <v>310</v>
      </c>
      <c r="M37" s="21">
        <v>310</v>
      </c>
      <c r="N37" s="21" t="s">
        <v>378</v>
      </c>
      <c r="O37" s="23" t="str">
        <f>+VLOOKUP(N37,'base de clientes'!A:B,2,0)</f>
        <v>IRMA ELENA AREVALO DE NAVARRETE</v>
      </c>
      <c r="P37" s="21" t="s">
        <v>2</v>
      </c>
      <c r="Q37" s="21" t="s">
        <v>2</v>
      </c>
      <c r="R37" s="26">
        <v>95.52</v>
      </c>
      <c r="S37" s="26">
        <f t="shared" si="5"/>
        <v>12.4176</v>
      </c>
      <c r="T37" s="21" t="s">
        <v>2</v>
      </c>
      <c r="U37" s="21" t="s">
        <v>2</v>
      </c>
      <c r="V37" s="26">
        <f t="shared" si="10"/>
        <v>107.9376</v>
      </c>
      <c r="W37" s="21" t="s">
        <v>1</v>
      </c>
      <c r="Y37" s="3">
        <f t="shared" si="6"/>
        <v>12.42</v>
      </c>
    </row>
    <row r="38" spans="1:25" x14ac:dyDescent="0.25">
      <c r="A38" s="21" t="s">
        <v>332</v>
      </c>
      <c r="B38" s="21" t="s">
        <v>380</v>
      </c>
      <c r="C38" s="5" t="str">
        <f t="shared" si="7"/>
        <v>07</v>
      </c>
      <c r="D38" s="5" t="str">
        <f t="shared" si="8"/>
        <v>05</v>
      </c>
      <c r="E38" s="4" t="s">
        <v>29</v>
      </c>
      <c r="F38" s="4" t="s">
        <v>30</v>
      </c>
      <c r="G38" s="24" t="str">
        <f t="shared" si="9"/>
        <v>07/05/2021</v>
      </c>
      <c r="H38" s="4" t="s">
        <v>1</v>
      </c>
      <c r="I38" s="4" t="s">
        <v>0</v>
      </c>
      <c r="J38" s="21" t="s">
        <v>129</v>
      </c>
      <c r="K38" s="21" t="s">
        <v>128</v>
      </c>
      <c r="L38" s="21">
        <v>311</v>
      </c>
      <c r="M38" s="21">
        <v>311</v>
      </c>
      <c r="N38" s="21" t="s">
        <v>381</v>
      </c>
      <c r="O38" s="23" t="str">
        <f>+VLOOKUP(N38,'base de clientes'!A:B,2,0)</f>
        <v>DIAMARTI S.A DE C.V.</v>
      </c>
      <c r="P38" s="21" t="s">
        <v>2</v>
      </c>
      <c r="Q38" s="21" t="s">
        <v>2</v>
      </c>
      <c r="R38" s="26">
        <v>1990.8</v>
      </c>
      <c r="S38" s="26">
        <f t="shared" si="5"/>
        <v>258.80400000000003</v>
      </c>
      <c r="T38" s="21" t="s">
        <v>2</v>
      </c>
      <c r="U38" s="21" t="s">
        <v>2</v>
      </c>
      <c r="V38" s="26">
        <f t="shared" si="10"/>
        <v>2249.6039999999998</v>
      </c>
      <c r="W38" s="21" t="s">
        <v>1</v>
      </c>
      <c r="Y38" s="3">
        <f t="shared" si="6"/>
        <v>258.8</v>
      </c>
    </row>
    <row r="39" spans="1:25" x14ac:dyDescent="0.25">
      <c r="A39" s="21" t="s">
        <v>332</v>
      </c>
      <c r="B39" s="21" t="s">
        <v>356</v>
      </c>
      <c r="C39" s="5" t="str">
        <f t="shared" si="7"/>
        <v>11</v>
      </c>
      <c r="D39" s="5" t="str">
        <f t="shared" si="8"/>
        <v>05</v>
      </c>
      <c r="E39" s="4" t="s">
        <v>29</v>
      </c>
      <c r="F39" s="4" t="s">
        <v>30</v>
      </c>
      <c r="G39" s="24" t="str">
        <f t="shared" si="9"/>
        <v>11/05/2021</v>
      </c>
      <c r="H39" s="4" t="s">
        <v>1</v>
      </c>
      <c r="I39" s="4" t="s">
        <v>0</v>
      </c>
      <c r="J39" s="21" t="s">
        <v>129</v>
      </c>
      <c r="K39" s="21" t="s">
        <v>128</v>
      </c>
      <c r="L39" s="21">
        <v>312</v>
      </c>
      <c r="M39" s="21">
        <v>312</v>
      </c>
      <c r="N39" s="21" t="s">
        <v>140</v>
      </c>
      <c r="O39" s="23" t="str">
        <f>+VLOOKUP(N39,'base de clientes'!A:B,2,0)</f>
        <v>OFG EL SALVADOR S.A DE C.V</v>
      </c>
      <c r="P39" s="21" t="s">
        <v>2</v>
      </c>
      <c r="Q39" s="21" t="s">
        <v>2</v>
      </c>
      <c r="R39" s="26">
        <v>600</v>
      </c>
      <c r="S39" s="26">
        <f t="shared" si="5"/>
        <v>78</v>
      </c>
      <c r="T39" s="21" t="s">
        <v>2</v>
      </c>
      <c r="U39" s="21" t="s">
        <v>2</v>
      </c>
      <c r="V39" s="26">
        <f t="shared" si="10"/>
        <v>678</v>
      </c>
      <c r="W39" s="21" t="s">
        <v>1</v>
      </c>
      <c r="Y39" s="3">
        <f t="shared" si="6"/>
        <v>78</v>
      </c>
    </row>
    <row r="40" spans="1:25" x14ac:dyDescent="0.25">
      <c r="A40" s="21" t="s">
        <v>332</v>
      </c>
      <c r="B40" s="21" t="s">
        <v>356</v>
      </c>
      <c r="C40" s="5" t="str">
        <f t="shared" si="7"/>
        <v>11</v>
      </c>
      <c r="D40" s="5" t="str">
        <f t="shared" si="8"/>
        <v>05</v>
      </c>
      <c r="E40" s="4" t="s">
        <v>29</v>
      </c>
      <c r="F40" s="4" t="s">
        <v>30</v>
      </c>
      <c r="G40" s="24" t="str">
        <f t="shared" si="9"/>
        <v>11/05/2021</v>
      </c>
      <c r="H40" s="4" t="s">
        <v>1</v>
      </c>
      <c r="I40" s="4" t="s">
        <v>0</v>
      </c>
      <c r="J40" s="21" t="s">
        <v>129</v>
      </c>
      <c r="K40" s="21" t="s">
        <v>128</v>
      </c>
      <c r="L40" s="21">
        <v>313</v>
      </c>
      <c r="M40" s="21">
        <v>313</v>
      </c>
      <c r="N40" s="21" t="s">
        <v>151</v>
      </c>
      <c r="O40" s="23" t="str">
        <f>+VLOOKUP(N40,'base de clientes'!A:B,2,0)</f>
        <v>O &amp; M MANTENIMIENTO Y SERVICIOS S.A DE C.V</v>
      </c>
      <c r="P40" s="21" t="s">
        <v>2</v>
      </c>
      <c r="Q40" s="21" t="s">
        <v>2</v>
      </c>
      <c r="R40" s="26">
        <v>285.85000000000002</v>
      </c>
      <c r="S40" s="26">
        <f t="shared" si="5"/>
        <v>37.160500000000006</v>
      </c>
      <c r="T40" s="21" t="s">
        <v>2</v>
      </c>
      <c r="U40" s="21" t="s">
        <v>2</v>
      </c>
      <c r="V40" s="26">
        <f t="shared" si="10"/>
        <v>323.01050000000004</v>
      </c>
      <c r="W40" s="21" t="s">
        <v>1</v>
      </c>
      <c r="Y40" s="3">
        <f t="shared" si="6"/>
        <v>37.159999999999997</v>
      </c>
    </row>
    <row r="41" spans="1:25" x14ac:dyDescent="0.25">
      <c r="A41" s="21" t="s">
        <v>332</v>
      </c>
      <c r="B41" s="21" t="s">
        <v>339</v>
      </c>
      <c r="C41" s="5" t="str">
        <f t="shared" si="7"/>
        <v>12</v>
      </c>
      <c r="D41" s="5" t="str">
        <f t="shared" si="8"/>
        <v>05</v>
      </c>
      <c r="E41" s="4" t="s">
        <v>29</v>
      </c>
      <c r="F41" s="4" t="s">
        <v>30</v>
      </c>
      <c r="G41" s="24" t="str">
        <f t="shared" si="9"/>
        <v>12/05/2021</v>
      </c>
      <c r="H41" s="4" t="s">
        <v>1</v>
      </c>
      <c r="I41" s="4" t="s">
        <v>0</v>
      </c>
      <c r="J41" s="21" t="s">
        <v>129</v>
      </c>
      <c r="K41" s="21" t="s">
        <v>128</v>
      </c>
      <c r="L41" s="21">
        <v>314</v>
      </c>
      <c r="M41" s="21">
        <v>314</v>
      </c>
      <c r="N41" s="21" t="s">
        <v>383</v>
      </c>
      <c r="O41" s="23" t="str">
        <f>+VLOOKUP(N41,'base de clientes'!A:B,2,0)</f>
        <v>HERBERT ERNESTO SACA VIDES</v>
      </c>
      <c r="P41" s="21" t="s">
        <v>2</v>
      </c>
      <c r="Q41" s="21" t="s">
        <v>2</v>
      </c>
      <c r="R41" s="26">
        <v>1410</v>
      </c>
      <c r="S41" s="26">
        <f t="shared" si="5"/>
        <v>183.3</v>
      </c>
      <c r="T41" s="21" t="s">
        <v>2</v>
      </c>
      <c r="U41" s="21" t="s">
        <v>2</v>
      </c>
      <c r="V41" s="26">
        <f t="shared" si="10"/>
        <v>1593.3</v>
      </c>
      <c r="W41" s="21" t="s">
        <v>1</v>
      </c>
      <c r="Y41" s="3">
        <f t="shared" si="6"/>
        <v>183.3</v>
      </c>
    </row>
    <row r="42" spans="1:25" x14ac:dyDescent="0.25">
      <c r="A42" s="21" t="s">
        <v>332</v>
      </c>
      <c r="B42" s="21" t="s">
        <v>339</v>
      </c>
      <c r="C42" s="5" t="str">
        <f t="shared" si="7"/>
        <v>12</v>
      </c>
      <c r="D42" s="5" t="str">
        <f t="shared" si="8"/>
        <v>05</v>
      </c>
      <c r="E42" s="4" t="s">
        <v>29</v>
      </c>
      <c r="F42" s="4" t="s">
        <v>30</v>
      </c>
      <c r="G42" s="24" t="str">
        <f t="shared" si="9"/>
        <v>12/05/2021</v>
      </c>
      <c r="H42" s="4" t="s">
        <v>1</v>
      </c>
      <c r="I42" s="4" t="s">
        <v>0</v>
      </c>
      <c r="J42" s="21" t="s">
        <v>129</v>
      </c>
      <c r="K42" s="21" t="s">
        <v>128</v>
      </c>
      <c r="L42" s="21">
        <v>315</v>
      </c>
      <c r="M42" s="21">
        <v>315</v>
      </c>
      <c r="N42" s="21" t="s">
        <v>385</v>
      </c>
      <c r="O42" s="23" t="str">
        <f>+VLOOKUP(N42,'base de clientes'!A:B,2,0)</f>
        <v>MARIO CARRION ELIAS</v>
      </c>
      <c r="P42" s="21" t="s">
        <v>2</v>
      </c>
      <c r="Q42" s="21" t="s">
        <v>2</v>
      </c>
      <c r="R42" s="26">
        <v>261.04000000000002</v>
      </c>
      <c r="S42" s="26">
        <f t="shared" si="5"/>
        <v>33.935200000000002</v>
      </c>
      <c r="T42" s="21" t="s">
        <v>2</v>
      </c>
      <c r="U42" s="21" t="s">
        <v>2</v>
      </c>
      <c r="V42" s="26">
        <f t="shared" si="10"/>
        <v>294.97520000000003</v>
      </c>
      <c r="W42" s="21" t="s">
        <v>1</v>
      </c>
      <c r="Y42" s="3">
        <f t="shared" si="6"/>
        <v>33.94</v>
      </c>
    </row>
    <row r="43" spans="1:25" x14ac:dyDescent="0.25">
      <c r="A43" s="21" t="s">
        <v>332</v>
      </c>
      <c r="B43" s="21" t="s">
        <v>339</v>
      </c>
      <c r="C43" s="5" t="str">
        <f t="shared" si="7"/>
        <v>12</v>
      </c>
      <c r="D43" s="5" t="str">
        <f t="shared" si="8"/>
        <v>05</v>
      </c>
      <c r="E43" s="4" t="s">
        <v>29</v>
      </c>
      <c r="F43" s="4" t="s">
        <v>30</v>
      </c>
      <c r="G43" s="24" t="str">
        <f t="shared" si="9"/>
        <v>12/05/2021</v>
      </c>
      <c r="H43" s="4" t="s">
        <v>1</v>
      </c>
      <c r="I43" s="4" t="s">
        <v>0</v>
      </c>
      <c r="J43" s="21" t="s">
        <v>129</v>
      </c>
      <c r="K43" s="21" t="s">
        <v>128</v>
      </c>
      <c r="L43" s="21">
        <v>316</v>
      </c>
      <c r="M43" s="21">
        <v>316</v>
      </c>
      <c r="N43" s="21" t="s">
        <v>387</v>
      </c>
      <c r="O43" s="23" t="str">
        <f>+VLOOKUP(N43,'base de clientes'!A:B,2,0)</f>
        <v>ASOCIACION RESIDENCIAL LO SUEÑOS</v>
      </c>
      <c r="P43" s="21" t="s">
        <v>2</v>
      </c>
      <c r="Q43" s="21" t="s">
        <v>2</v>
      </c>
      <c r="R43" s="26">
        <v>180.75</v>
      </c>
      <c r="S43" s="26">
        <f t="shared" si="5"/>
        <v>23.497500000000002</v>
      </c>
      <c r="T43" s="21" t="s">
        <v>2</v>
      </c>
      <c r="U43" s="21" t="s">
        <v>2</v>
      </c>
      <c r="V43" s="26">
        <f t="shared" si="10"/>
        <v>204.2475</v>
      </c>
      <c r="W43" s="21" t="s">
        <v>1</v>
      </c>
      <c r="Y43" s="3">
        <f t="shared" si="6"/>
        <v>23.5</v>
      </c>
    </row>
    <row r="44" spans="1:25" x14ac:dyDescent="0.25">
      <c r="A44" s="21" t="s">
        <v>332</v>
      </c>
      <c r="B44" s="21" t="s">
        <v>341</v>
      </c>
      <c r="C44" s="5" t="str">
        <f t="shared" si="7"/>
        <v>14</v>
      </c>
      <c r="D44" s="5" t="str">
        <f t="shared" si="8"/>
        <v>05</v>
      </c>
      <c r="E44" s="4" t="s">
        <v>29</v>
      </c>
      <c r="F44" s="4" t="s">
        <v>30</v>
      </c>
      <c r="G44" s="24" t="str">
        <f t="shared" si="9"/>
        <v>14/05/2021</v>
      </c>
      <c r="H44" s="4" t="s">
        <v>1</v>
      </c>
      <c r="I44" s="4" t="s">
        <v>0</v>
      </c>
      <c r="J44" s="21" t="s">
        <v>129</v>
      </c>
      <c r="K44" s="21" t="s">
        <v>128</v>
      </c>
      <c r="L44" s="21">
        <v>317</v>
      </c>
      <c r="M44" s="21">
        <v>317</v>
      </c>
      <c r="N44" s="21" t="s">
        <v>389</v>
      </c>
      <c r="O44" s="23" t="str">
        <f>+VLOOKUP(N44,'base de clientes'!A:B,2,0)</f>
        <v>DE SANTIS S.A DE C.V.</v>
      </c>
      <c r="P44" s="21" t="s">
        <v>2</v>
      </c>
      <c r="Q44" s="21" t="s">
        <v>2</v>
      </c>
      <c r="R44" s="26">
        <v>127.93</v>
      </c>
      <c r="S44" s="26">
        <f t="shared" si="5"/>
        <v>16.6309</v>
      </c>
      <c r="T44" s="21" t="s">
        <v>2</v>
      </c>
      <c r="U44" s="21" t="s">
        <v>2</v>
      </c>
      <c r="V44" s="26">
        <f t="shared" si="10"/>
        <v>144.5609</v>
      </c>
      <c r="W44" s="21" t="s">
        <v>1</v>
      </c>
      <c r="Y44" s="3">
        <f t="shared" si="6"/>
        <v>16.63</v>
      </c>
    </row>
    <row r="45" spans="1:25" x14ac:dyDescent="0.25">
      <c r="A45" s="21" t="s">
        <v>332</v>
      </c>
      <c r="B45" s="21" t="s">
        <v>341</v>
      </c>
      <c r="C45" s="5" t="str">
        <f t="shared" si="7"/>
        <v>14</v>
      </c>
      <c r="D45" s="5" t="str">
        <f t="shared" si="8"/>
        <v>05</v>
      </c>
      <c r="E45" s="4" t="s">
        <v>29</v>
      </c>
      <c r="F45" s="4" t="s">
        <v>30</v>
      </c>
      <c r="G45" s="24" t="str">
        <f t="shared" si="9"/>
        <v>14/05/2021</v>
      </c>
      <c r="H45" s="4" t="s">
        <v>1</v>
      </c>
      <c r="I45" s="4" t="s">
        <v>0</v>
      </c>
      <c r="J45" s="21" t="s">
        <v>129</v>
      </c>
      <c r="K45" s="21" t="s">
        <v>128</v>
      </c>
      <c r="L45" s="21">
        <v>318</v>
      </c>
      <c r="M45" s="21">
        <v>318</v>
      </c>
      <c r="N45" s="21" t="s">
        <v>131</v>
      </c>
      <c r="O45" s="23" t="str">
        <f>+VLOOKUP(N45,'base de clientes'!A:B,2,0)</f>
        <v>ANULADO</v>
      </c>
      <c r="P45" s="21" t="s">
        <v>2</v>
      </c>
      <c r="Q45" s="21" t="s">
        <v>2</v>
      </c>
      <c r="R45" s="26">
        <v>0</v>
      </c>
      <c r="S45" s="26">
        <f t="shared" si="5"/>
        <v>0</v>
      </c>
      <c r="T45" s="21" t="s">
        <v>2</v>
      </c>
      <c r="U45" s="21" t="s">
        <v>2</v>
      </c>
      <c r="V45" s="26">
        <f t="shared" si="10"/>
        <v>0</v>
      </c>
      <c r="W45" s="21" t="s">
        <v>1</v>
      </c>
    </row>
    <row r="46" spans="1:25" x14ac:dyDescent="0.25">
      <c r="A46" s="21" t="s">
        <v>332</v>
      </c>
      <c r="B46" s="21" t="s">
        <v>341</v>
      </c>
      <c r="C46" s="5" t="str">
        <f t="shared" si="7"/>
        <v>14</v>
      </c>
      <c r="D46" s="5" t="str">
        <f t="shared" si="8"/>
        <v>05</v>
      </c>
      <c r="E46" s="4" t="s">
        <v>29</v>
      </c>
      <c r="F46" s="4" t="s">
        <v>30</v>
      </c>
      <c r="G46" s="24" t="str">
        <f t="shared" si="9"/>
        <v>14/05/2021</v>
      </c>
      <c r="H46" s="4" t="s">
        <v>1</v>
      </c>
      <c r="I46" s="4" t="s">
        <v>0</v>
      </c>
      <c r="J46" s="21" t="s">
        <v>129</v>
      </c>
      <c r="K46" s="21" t="s">
        <v>128</v>
      </c>
      <c r="L46" s="21">
        <v>319</v>
      </c>
      <c r="M46" s="21">
        <v>319</v>
      </c>
      <c r="N46" s="21" t="s">
        <v>391</v>
      </c>
      <c r="O46" s="23" t="str">
        <f>+VLOOKUP(N46,'base de clientes'!A:B,2,0)</f>
        <v>PATRICIA S.A DE C.V.</v>
      </c>
      <c r="P46" s="21" t="s">
        <v>2</v>
      </c>
      <c r="Q46" s="21" t="s">
        <v>2</v>
      </c>
      <c r="R46" s="26">
        <v>3187.31</v>
      </c>
      <c r="S46" s="26">
        <f t="shared" si="5"/>
        <v>414.3503</v>
      </c>
      <c r="T46" s="21" t="s">
        <v>2</v>
      </c>
      <c r="U46" s="21" t="s">
        <v>2</v>
      </c>
      <c r="V46" s="26">
        <f t="shared" si="10"/>
        <v>3601.6603</v>
      </c>
      <c r="W46" s="21" t="s">
        <v>1</v>
      </c>
      <c r="Y46" s="3">
        <f t="shared" si="6"/>
        <v>414.35</v>
      </c>
    </row>
    <row r="47" spans="1:25" x14ac:dyDescent="0.25">
      <c r="A47" s="21" t="s">
        <v>332</v>
      </c>
      <c r="B47" s="21" t="s">
        <v>341</v>
      </c>
      <c r="C47" s="5" t="str">
        <f t="shared" si="7"/>
        <v>14</v>
      </c>
      <c r="D47" s="5" t="str">
        <f t="shared" si="8"/>
        <v>05</v>
      </c>
      <c r="E47" s="4" t="s">
        <v>29</v>
      </c>
      <c r="F47" s="4" t="s">
        <v>30</v>
      </c>
      <c r="G47" s="24" t="str">
        <f t="shared" si="9"/>
        <v>14/05/2021</v>
      </c>
      <c r="H47" s="4" t="s">
        <v>1</v>
      </c>
      <c r="I47" s="4" t="s">
        <v>0</v>
      </c>
      <c r="J47" s="21" t="s">
        <v>129</v>
      </c>
      <c r="K47" s="21" t="s">
        <v>128</v>
      </c>
      <c r="L47" s="21">
        <v>320</v>
      </c>
      <c r="M47" s="21">
        <v>320</v>
      </c>
      <c r="N47" s="21" t="s">
        <v>393</v>
      </c>
      <c r="O47" s="23" t="str">
        <f>+VLOOKUP(N47,'base de clientes'!A:B,2,0)</f>
        <v>IRMA ELENA RODRIGUEZ</v>
      </c>
      <c r="P47" s="21" t="s">
        <v>2</v>
      </c>
      <c r="Q47" s="21" t="s">
        <v>2</v>
      </c>
      <c r="R47" s="26">
        <v>1432.8</v>
      </c>
      <c r="S47" s="26">
        <f t="shared" si="5"/>
        <v>186.26400000000001</v>
      </c>
      <c r="T47" s="21" t="s">
        <v>2</v>
      </c>
      <c r="U47" s="21" t="s">
        <v>2</v>
      </c>
      <c r="V47" s="26">
        <f t="shared" si="10"/>
        <v>1619.0639999999999</v>
      </c>
      <c r="W47" s="21" t="s">
        <v>1</v>
      </c>
      <c r="Y47" s="3">
        <f t="shared" si="6"/>
        <v>186.26</v>
      </c>
    </row>
    <row r="48" spans="1:25" x14ac:dyDescent="0.25">
      <c r="A48" s="21" t="s">
        <v>332</v>
      </c>
      <c r="B48" s="21" t="s">
        <v>359</v>
      </c>
      <c r="C48" s="5" t="str">
        <f t="shared" si="7"/>
        <v>18</v>
      </c>
      <c r="D48" s="5" t="str">
        <f t="shared" si="8"/>
        <v>05</v>
      </c>
      <c r="E48" s="4" t="s">
        <v>29</v>
      </c>
      <c r="F48" s="4" t="s">
        <v>30</v>
      </c>
      <c r="G48" s="24" t="str">
        <f t="shared" si="9"/>
        <v>18/05/2021</v>
      </c>
      <c r="H48" s="4" t="s">
        <v>1</v>
      </c>
      <c r="I48" s="4" t="s">
        <v>0</v>
      </c>
      <c r="J48" s="21" t="s">
        <v>129</v>
      </c>
      <c r="K48" s="21" t="s">
        <v>128</v>
      </c>
      <c r="L48" s="21">
        <v>321</v>
      </c>
      <c r="M48" s="21">
        <v>321</v>
      </c>
      <c r="N48" s="21" t="s">
        <v>395</v>
      </c>
      <c r="O48" s="23" t="str">
        <f>+VLOOKUP(N48,'base de clientes'!A:B,2,0)</f>
        <v>AGRIMAC S.A DE C.V.</v>
      </c>
      <c r="P48" s="21" t="s">
        <v>2</v>
      </c>
      <c r="Q48" s="21" t="s">
        <v>2</v>
      </c>
      <c r="R48" s="26">
        <v>1838.5</v>
      </c>
      <c r="S48" s="26">
        <f t="shared" si="5"/>
        <v>239.005</v>
      </c>
      <c r="T48" s="21" t="s">
        <v>2</v>
      </c>
      <c r="U48" s="21" t="s">
        <v>2</v>
      </c>
      <c r="V48" s="26">
        <f t="shared" si="10"/>
        <v>2077.5050000000001</v>
      </c>
      <c r="W48" s="21" t="s">
        <v>1</v>
      </c>
      <c r="Y48" s="3">
        <f t="shared" si="6"/>
        <v>239.01</v>
      </c>
    </row>
    <row r="49" spans="1:25" x14ac:dyDescent="0.25">
      <c r="A49" s="21" t="s">
        <v>332</v>
      </c>
      <c r="B49" s="21" t="s">
        <v>397</v>
      </c>
      <c r="C49" s="5" t="str">
        <f t="shared" si="7"/>
        <v>19</v>
      </c>
      <c r="D49" s="5" t="str">
        <f t="shared" si="8"/>
        <v>05</v>
      </c>
      <c r="E49" s="4" t="s">
        <v>29</v>
      </c>
      <c r="F49" s="4" t="s">
        <v>30</v>
      </c>
      <c r="G49" s="24" t="str">
        <f t="shared" si="9"/>
        <v>19/05/2021</v>
      </c>
      <c r="H49" s="4" t="s">
        <v>1</v>
      </c>
      <c r="I49" s="4" t="s">
        <v>0</v>
      </c>
      <c r="J49" s="21" t="s">
        <v>129</v>
      </c>
      <c r="K49" s="21" t="s">
        <v>128</v>
      </c>
      <c r="L49" s="21">
        <v>322</v>
      </c>
      <c r="M49" s="21">
        <v>322</v>
      </c>
      <c r="N49" s="21" t="s">
        <v>398</v>
      </c>
      <c r="O49" s="23" t="str">
        <f>+VLOOKUP(N49,'base de clientes'!A:B,2,0)</f>
        <v>ADMINISTRADORA DE EDIFICIOS</v>
      </c>
      <c r="P49" s="21" t="s">
        <v>2</v>
      </c>
      <c r="Q49" s="21" t="s">
        <v>2</v>
      </c>
      <c r="R49" s="26">
        <v>305.32</v>
      </c>
      <c r="S49" s="26">
        <f t="shared" si="5"/>
        <v>39.691600000000001</v>
      </c>
      <c r="T49" s="21" t="s">
        <v>2</v>
      </c>
      <c r="U49" s="21" t="s">
        <v>2</v>
      </c>
      <c r="V49" s="26">
        <f t="shared" si="10"/>
        <v>345.01159999999999</v>
      </c>
      <c r="W49" s="21" t="s">
        <v>1</v>
      </c>
      <c r="Y49" s="3">
        <f t="shared" si="6"/>
        <v>39.69</v>
      </c>
    </row>
    <row r="50" spans="1:25" x14ac:dyDescent="0.25">
      <c r="A50" s="21" t="s">
        <v>332</v>
      </c>
      <c r="B50" s="21" t="s">
        <v>397</v>
      </c>
      <c r="C50" s="5" t="str">
        <f t="shared" si="7"/>
        <v>19</v>
      </c>
      <c r="D50" s="5" t="str">
        <f t="shared" si="8"/>
        <v>05</v>
      </c>
      <c r="E50" s="4" t="s">
        <v>29</v>
      </c>
      <c r="F50" s="4" t="s">
        <v>30</v>
      </c>
      <c r="G50" s="24" t="str">
        <f t="shared" si="9"/>
        <v>19/05/2021</v>
      </c>
      <c r="H50" s="4" t="s">
        <v>1</v>
      </c>
      <c r="I50" s="4" t="s">
        <v>0</v>
      </c>
      <c r="J50" s="21" t="s">
        <v>129</v>
      </c>
      <c r="K50" s="21" t="s">
        <v>128</v>
      </c>
      <c r="L50" s="21">
        <v>323</v>
      </c>
      <c r="M50" s="21">
        <v>323</v>
      </c>
      <c r="N50" s="21" t="s">
        <v>133</v>
      </c>
      <c r="O50" s="23" t="str">
        <f>+VLOOKUP(N50,'base de clientes'!A:B,2,0)</f>
        <v>ADINCE S.A DE C.V.</v>
      </c>
      <c r="P50" s="21" t="s">
        <v>2</v>
      </c>
      <c r="Q50" s="21" t="s">
        <v>2</v>
      </c>
      <c r="R50" s="26">
        <v>240.5</v>
      </c>
      <c r="S50" s="26">
        <f t="shared" si="5"/>
        <v>31.265000000000001</v>
      </c>
      <c r="T50" s="21" t="s">
        <v>2</v>
      </c>
      <c r="U50" s="21" t="s">
        <v>2</v>
      </c>
      <c r="V50" s="26">
        <f t="shared" si="10"/>
        <v>271.76499999999999</v>
      </c>
      <c r="W50" s="21" t="s">
        <v>1</v>
      </c>
      <c r="Y50" s="3">
        <f t="shared" si="6"/>
        <v>31.27</v>
      </c>
    </row>
    <row r="51" spans="1:25" x14ac:dyDescent="0.25">
      <c r="A51" s="21" t="s">
        <v>332</v>
      </c>
      <c r="B51" s="21" t="s">
        <v>397</v>
      </c>
      <c r="C51" s="5" t="str">
        <f t="shared" si="7"/>
        <v>19</v>
      </c>
      <c r="D51" s="5" t="str">
        <f t="shared" si="8"/>
        <v>05</v>
      </c>
      <c r="E51" s="4" t="s">
        <v>29</v>
      </c>
      <c r="F51" s="4" t="s">
        <v>30</v>
      </c>
      <c r="G51" s="24" t="str">
        <f t="shared" si="9"/>
        <v>19/05/2021</v>
      </c>
      <c r="H51" s="4" t="s">
        <v>1</v>
      </c>
      <c r="I51" s="4" t="s">
        <v>0</v>
      </c>
      <c r="J51" s="21" t="s">
        <v>129</v>
      </c>
      <c r="K51" s="21" t="s">
        <v>128</v>
      </c>
      <c r="L51" s="21">
        <v>324</v>
      </c>
      <c r="M51" s="21">
        <v>324</v>
      </c>
      <c r="N51" s="21" t="s">
        <v>133</v>
      </c>
      <c r="O51" s="23" t="str">
        <f>+VLOOKUP(N51,'base de clientes'!A:B,2,0)</f>
        <v>ADINCE S.A DE C.V.</v>
      </c>
      <c r="P51" s="21" t="s">
        <v>2</v>
      </c>
      <c r="Q51" s="21" t="s">
        <v>2</v>
      </c>
      <c r="R51" s="26">
        <v>413.06</v>
      </c>
      <c r="S51" s="26">
        <f t="shared" si="5"/>
        <v>53.697800000000001</v>
      </c>
      <c r="T51" s="21" t="s">
        <v>2</v>
      </c>
      <c r="U51" s="21" t="s">
        <v>2</v>
      </c>
      <c r="V51" s="26">
        <f t="shared" si="10"/>
        <v>466.75779999999997</v>
      </c>
      <c r="W51" s="21" t="s">
        <v>1</v>
      </c>
      <c r="Y51" s="3">
        <f t="shared" si="6"/>
        <v>53.7</v>
      </c>
    </row>
    <row r="52" spans="1:25" x14ac:dyDescent="0.25">
      <c r="A52" s="21" t="s">
        <v>332</v>
      </c>
      <c r="B52" s="21" t="s">
        <v>400</v>
      </c>
      <c r="C52" s="5" t="str">
        <f t="shared" si="7"/>
        <v>21</v>
      </c>
      <c r="D52" s="5" t="str">
        <f t="shared" si="8"/>
        <v>05</v>
      </c>
      <c r="E52" s="4" t="s">
        <v>29</v>
      </c>
      <c r="F52" s="4" t="s">
        <v>30</v>
      </c>
      <c r="G52" s="24" t="str">
        <f t="shared" si="9"/>
        <v>21/05/2021</v>
      </c>
      <c r="H52" s="4" t="s">
        <v>1</v>
      </c>
      <c r="I52" s="4" t="s">
        <v>0</v>
      </c>
      <c r="J52" s="21" t="s">
        <v>129</v>
      </c>
      <c r="K52" s="21" t="s">
        <v>128</v>
      </c>
      <c r="L52" s="21">
        <v>325</v>
      </c>
      <c r="M52" s="21">
        <v>325</v>
      </c>
      <c r="N52" s="21" t="s">
        <v>131</v>
      </c>
      <c r="O52" s="23" t="str">
        <f>+VLOOKUP(N52,'base de clientes'!A:B,2,0)</f>
        <v>ANULADO</v>
      </c>
      <c r="P52" s="21" t="s">
        <v>2</v>
      </c>
      <c r="Q52" s="21" t="s">
        <v>2</v>
      </c>
      <c r="R52" s="26">
        <v>0</v>
      </c>
      <c r="S52" s="26">
        <f t="shared" si="5"/>
        <v>0</v>
      </c>
      <c r="T52" s="21" t="s">
        <v>2</v>
      </c>
      <c r="U52" s="21" t="s">
        <v>2</v>
      </c>
      <c r="V52" s="26">
        <f t="shared" si="10"/>
        <v>0</v>
      </c>
      <c r="W52" s="21" t="s">
        <v>1</v>
      </c>
    </row>
    <row r="53" spans="1:25" x14ac:dyDescent="0.25">
      <c r="A53" s="21" t="s">
        <v>332</v>
      </c>
      <c r="B53" s="21" t="s">
        <v>400</v>
      </c>
      <c r="C53" s="5" t="str">
        <f t="shared" si="7"/>
        <v>21</v>
      </c>
      <c r="D53" s="5" t="str">
        <f t="shared" si="8"/>
        <v>05</v>
      </c>
      <c r="E53" s="4" t="s">
        <v>29</v>
      </c>
      <c r="F53" s="4" t="s">
        <v>30</v>
      </c>
      <c r="G53" s="24" t="str">
        <f t="shared" si="9"/>
        <v>21/05/2021</v>
      </c>
      <c r="H53" s="4" t="s">
        <v>1</v>
      </c>
      <c r="I53" s="4" t="s">
        <v>0</v>
      </c>
      <c r="J53" s="21" t="s">
        <v>129</v>
      </c>
      <c r="K53" s="21" t="s">
        <v>128</v>
      </c>
      <c r="L53" s="21">
        <v>326</v>
      </c>
      <c r="M53" s="21">
        <v>326</v>
      </c>
      <c r="N53" s="21" t="s">
        <v>131</v>
      </c>
      <c r="O53" s="23" t="str">
        <f>+VLOOKUP(N53,'base de clientes'!A:B,2,0)</f>
        <v>ANULADO</v>
      </c>
      <c r="P53" s="21" t="s">
        <v>2</v>
      </c>
      <c r="Q53" s="21" t="s">
        <v>2</v>
      </c>
      <c r="R53" s="26">
        <v>0</v>
      </c>
      <c r="S53" s="26">
        <f t="shared" si="5"/>
        <v>0</v>
      </c>
      <c r="T53" s="21" t="s">
        <v>2</v>
      </c>
      <c r="U53" s="21" t="s">
        <v>2</v>
      </c>
      <c r="V53" s="26">
        <f t="shared" si="10"/>
        <v>0</v>
      </c>
      <c r="W53" s="21" t="s">
        <v>1</v>
      </c>
    </row>
    <row r="54" spans="1:25" x14ac:dyDescent="0.25">
      <c r="A54" s="21" t="s">
        <v>332</v>
      </c>
      <c r="B54" s="21" t="s">
        <v>400</v>
      </c>
      <c r="C54" s="5" t="str">
        <f t="shared" si="7"/>
        <v>21</v>
      </c>
      <c r="D54" s="5" t="str">
        <f t="shared" si="8"/>
        <v>05</v>
      </c>
      <c r="E54" s="4" t="s">
        <v>29</v>
      </c>
      <c r="F54" s="4" t="s">
        <v>30</v>
      </c>
      <c r="G54" s="24" t="str">
        <f t="shared" si="9"/>
        <v>21/05/2021</v>
      </c>
      <c r="H54" s="4" t="s">
        <v>1</v>
      </c>
      <c r="I54" s="4" t="s">
        <v>0</v>
      </c>
      <c r="J54" s="21" t="s">
        <v>129</v>
      </c>
      <c r="K54" s="21" t="s">
        <v>128</v>
      </c>
      <c r="L54" s="21">
        <v>327</v>
      </c>
      <c r="M54" s="21">
        <v>327</v>
      </c>
      <c r="N54" s="21" t="s">
        <v>131</v>
      </c>
      <c r="O54" s="23" t="str">
        <f>+VLOOKUP(N54,'base de clientes'!A:B,2,0)</f>
        <v>ANULADO</v>
      </c>
      <c r="P54" s="21" t="s">
        <v>2</v>
      </c>
      <c r="Q54" s="21" t="s">
        <v>2</v>
      </c>
      <c r="R54" s="26">
        <v>0</v>
      </c>
      <c r="S54" s="26">
        <f t="shared" si="5"/>
        <v>0</v>
      </c>
      <c r="T54" s="21" t="s">
        <v>2</v>
      </c>
      <c r="U54" s="21" t="s">
        <v>2</v>
      </c>
      <c r="V54" s="26">
        <f t="shared" si="10"/>
        <v>0</v>
      </c>
      <c r="W54" s="21" t="s">
        <v>1</v>
      </c>
    </row>
    <row r="55" spans="1:25" x14ac:dyDescent="0.25">
      <c r="A55" s="21" t="s">
        <v>332</v>
      </c>
      <c r="B55" s="21" t="s">
        <v>400</v>
      </c>
      <c r="C55" s="5" t="str">
        <f t="shared" si="7"/>
        <v>21</v>
      </c>
      <c r="D55" s="5" t="str">
        <f t="shared" si="8"/>
        <v>05</v>
      </c>
      <c r="E55" s="4" t="s">
        <v>29</v>
      </c>
      <c r="F55" s="4" t="s">
        <v>30</v>
      </c>
      <c r="G55" s="24" t="str">
        <f t="shared" si="9"/>
        <v>21/05/2021</v>
      </c>
      <c r="H55" s="4" t="s">
        <v>1</v>
      </c>
      <c r="I55" s="4" t="s">
        <v>0</v>
      </c>
      <c r="J55" s="21" t="s">
        <v>129</v>
      </c>
      <c r="K55" s="21" t="s">
        <v>128</v>
      </c>
      <c r="L55" s="21">
        <v>328</v>
      </c>
      <c r="M55" s="21">
        <v>328</v>
      </c>
      <c r="N55" s="21" t="s">
        <v>131</v>
      </c>
      <c r="O55" s="23" t="str">
        <f>+VLOOKUP(N55,'base de clientes'!A:B,2,0)</f>
        <v>ANULADO</v>
      </c>
      <c r="P55" s="21" t="s">
        <v>2</v>
      </c>
      <c r="Q55" s="21" t="s">
        <v>2</v>
      </c>
      <c r="R55" s="26">
        <v>0</v>
      </c>
      <c r="S55" s="26">
        <f t="shared" si="5"/>
        <v>0</v>
      </c>
      <c r="T55" s="21" t="s">
        <v>2</v>
      </c>
      <c r="U55" s="21" t="s">
        <v>2</v>
      </c>
      <c r="V55" s="26">
        <f t="shared" si="10"/>
        <v>0</v>
      </c>
      <c r="W55" s="21" t="s">
        <v>1</v>
      </c>
    </row>
    <row r="56" spans="1:25" x14ac:dyDescent="0.25">
      <c r="A56" s="21" t="s">
        <v>332</v>
      </c>
      <c r="B56" s="21" t="s">
        <v>400</v>
      </c>
      <c r="C56" s="5" t="str">
        <f t="shared" si="7"/>
        <v>21</v>
      </c>
      <c r="D56" s="5" t="str">
        <f t="shared" si="8"/>
        <v>05</v>
      </c>
      <c r="E56" s="4" t="s">
        <v>29</v>
      </c>
      <c r="F56" s="4" t="s">
        <v>30</v>
      </c>
      <c r="G56" s="24" t="str">
        <f t="shared" si="9"/>
        <v>21/05/2021</v>
      </c>
      <c r="H56" s="4" t="s">
        <v>1</v>
      </c>
      <c r="I56" s="4" t="s">
        <v>0</v>
      </c>
      <c r="J56" s="21" t="s">
        <v>129</v>
      </c>
      <c r="K56" s="21" t="s">
        <v>128</v>
      </c>
      <c r="L56" s="21">
        <v>329</v>
      </c>
      <c r="M56" s="21">
        <v>329</v>
      </c>
      <c r="N56" s="21" t="s">
        <v>131</v>
      </c>
      <c r="O56" s="23" t="str">
        <f>+VLOOKUP(N56,'base de clientes'!A:B,2,0)</f>
        <v>ANULADO</v>
      </c>
      <c r="P56" s="21" t="s">
        <v>2</v>
      </c>
      <c r="Q56" s="21" t="s">
        <v>2</v>
      </c>
      <c r="R56" s="26">
        <v>0</v>
      </c>
      <c r="S56" s="26">
        <f t="shared" si="5"/>
        <v>0</v>
      </c>
      <c r="T56" s="21" t="s">
        <v>2</v>
      </c>
      <c r="U56" s="21" t="s">
        <v>2</v>
      </c>
      <c r="V56" s="26">
        <f t="shared" si="10"/>
        <v>0</v>
      </c>
      <c r="W56" s="21" t="s">
        <v>1</v>
      </c>
    </row>
    <row r="57" spans="1:25" x14ac:dyDescent="0.25">
      <c r="A57" s="21" t="s">
        <v>332</v>
      </c>
      <c r="B57" s="21" t="s">
        <v>400</v>
      </c>
      <c r="C57" s="5" t="str">
        <f t="shared" si="7"/>
        <v>21</v>
      </c>
      <c r="D57" s="5" t="str">
        <f t="shared" si="8"/>
        <v>05</v>
      </c>
      <c r="E57" s="4" t="s">
        <v>29</v>
      </c>
      <c r="F57" s="4" t="s">
        <v>30</v>
      </c>
      <c r="G57" s="24" t="str">
        <f t="shared" si="9"/>
        <v>21/05/2021</v>
      </c>
      <c r="H57" s="4" t="s">
        <v>1</v>
      </c>
      <c r="I57" s="4" t="s">
        <v>0</v>
      </c>
      <c r="J57" s="21" t="s">
        <v>129</v>
      </c>
      <c r="K57" s="21" t="s">
        <v>128</v>
      </c>
      <c r="L57" s="21">
        <v>330</v>
      </c>
      <c r="M57" s="21">
        <v>330</v>
      </c>
      <c r="N57" s="21" t="s">
        <v>131</v>
      </c>
      <c r="O57" s="23" t="str">
        <f>+VLOOKUP(N57,'base de clientes'!A:B,2,0)</f>
        <v>ANULADO</v>
      </c>
      <c r="P57" s="21" t="s">
        <v>2</v>
      </c>
      <c r="Q57" s="21" t="s">
        <v>2</v>
      </c>
      <c r="R57" s="26">
        <v>0</v>
      </c>
      <c r="S57" s="26">
        <f t="shared" si="5"/>
        <v>0</v>
      </c>
      <c r="T57" s="21" t="s">
        <v>2</v>
      </c>
      <c r="U57" s="21" t="s">
        <v>2</v>
      </c>
      <c r="V57" s="26">
        <f t="shared" si="10"/>
        <v>0</v>
      </c>
      <c r="W57" s="21" t="s">
        <v>1</v>
      </c>
    </row>
    <row r="58" spans="1:25" x14ac:dyDescent="0.25">
      <c r="A58" s="21" t="s">
        <v>332</v>
      </c>
      <c r="B58" s="21" t="s">
        <v>400</v>
      </c>
      <c r="C58" s="5" t="str">
        <f t="shared" si="7"/>
        <v>21</v>
      </c>
      <c r="D58" s="5" t="str">
        <f t="shared" si="8"/>
        <v>05</v>
      </c>
      <c r="E58" s="4" t="s">
        <v>29</v>
      </c>
      <c r="F58" s="4" t="s">
        <v>30</v>
      </c>
      <c r="G58" s="24" t="str">
        <f t="shared" si="9"/>
        <v>21/05/2021</v>
      </c>
      <c r="H58" s="4" t="s">
        <v>1</v>
      </c>
      <c r="I58" s="4" t="s">
        <v>0</v>
      </c>
      <c r="J58" s="21" t="s">
        <v>129</v>
      </c>
      <c r="K58" s="21" t="s">
        <v>128</v>
      </c>
      <c r="L58" s="21">
        <v>331</v>
      </c>
      <c r="M58" s="21">
        <v>331</v>
      </c>
      <c r="N58" s="21" t="s">
        <v>131</v>
      </c>
      <c r="O58" s="23" t="str">
        <f>+VLOOKUP(N58,'base de clientes'!A:B,2,0)</f>
        <v>ANULADO</v>
      </c>
      <c r="P58" s="21" t="s">
        <v>2</v>
      </c>
      <c r="Q58" s="21" t="s">
        <v>2</v>
      </c>
      <c r="R58" s="26">
        <v>0</v>
      </c>
      <c r="S58" s="26">
        <f t="shared" si="5"/>
        <v>0</v>
      </c>
      <c r="T58" s="21" t="s">
        <v>2</v>
      </c>
      <c r="U58" s="21" t="s">
        <v>2</v>
      </c>
      <c r="V58" s="26">
        <f t="shared" si="10"/>
        <v>0</v>
      </c>
      <c r="W58" s="21" t="s">
        <v>1</v>
      </c>
    </row>
    <row r="59" spans="1:25" x14ac:dyDescent="0.25">
      <c r="A59" s="21" t="s">
        <v>332</v>
      </c>
      <c r="B59" s="21" t="s">
        <v>400</v>
      </c>
      <c r="C59" s="5" t="str">
        <f t="shared" si="7"/>
        <v>21</v>
      </c>
      <c r="D59" s="5" t="str">
        <f t="shared" si="8"/>
        <v>05</v>
      </c>
      <c r="E59" s="4" t="s">
        <v>29</v>
      </c>
      <c r="F59" s="4" t="s">
        <v>30</v>
      </c>
      <c r="G59" s="24" t="str">
        <f t="shared" si="9"/>
        <v>21/05/2021</v>
      </c>
      <c r="H59" s="4" t="s">
        <v>1</v>
      </c>
      <c r="I59" s="4" t="s">
        <v>0</v>
      </c>
      <c r="J59" s="21" t="s">
        <v>129</v>
      </c>
      <c r="K59" s="21" t="s">
        <v>128</v>
      </c>
      <c r="L59" s="21">
        <v>332</v>
      </c>
      <c r="M59" s="21">
        <v>332</v>
      </c>
      <c r="N59" s="21" t="s">
        <v>131</v>
      </c>
      <c r="O59" s="23" t="str">
        <f>+VLOOKUP(N59,'base de clientes'!A:B,2,0)</f>
        <v>ANULADO</v>
      </c>
      <c r="P59" s="21" t="s">
        <v>2</v>
      </c>
      <c r="Q59" s="21" t="s">
        <v>2</v>
      </c>
      <c r="R59" s="26">
        <v>0</v>
      </c>
      <c r="S59" s="26">
        <f t="shared" si="5"/>
        <v>0</v>
      </c>
      <c r="T59" s="21" t="s">
        <v>2</v>
      </c>
      <c r="U59" s="21" t="s">
        <v>2</v>
      </c>
      <c r="V59" s="26">
        <f t="shared" si="10"/>
        <v>0</v>
      </c>
      <c r="W59" s="21" t="s">
        <v>1</v>
      </c>
    </row>
    <row r="60" spans="1:25" x14ac:dyDescent="0.25">
      <c r="A60" s="21" t="s">
        <v>332</v>
      </c>
      <c r="B60" s="21" t="s">
        <v>334</v>
      </c>
      <c r="C60" s="5" t="str">
        <f t="shared" si="7"/>
        <v>25</v>
      </c>
      <c r="D60" s="5" t="str">
        <f t="shared" si="8"/>
        <v>05</v>
      </c>
      <c r="E60" s="4" t="s">
        <v>29</v>
      </c>
      <c r="F60" s="4" t="s">
        <v>30</v>
      </c>
      <c r="G60" s="24" t="str">
        <f t="shared" si="9"/>
        <v>25/05/2021</v>
      </c>
      <c r="H60" s="4" t="s">
        <v>1</v>
      </c>
      <c r="I60" s="4" t="s">
        <v>0</v>
      </c>
      <c r="J60" s="21" t="s">
        <v>129</v>
      </c>
      <c r="K60" s="21" t="s">
        <v>128</v>
      </c>
      <c r="L60" s="21">
        <v>335</v>
      </c>
      <c r="M60" s="21">
        <v>335</v>
      </c>
      <c r="N60" s="21" t="s">
        <v>324</v>
      </c>
      <c r="O60" s="23" t="str">
        <f>+VLOOKUP(N60,'base de clientes'!A:B,2,0)</f>
        <v>NUTRIENTES AGRICOLAS S.A DE C.V.</v>
      </c>
      <c r="P60" s="21" t="s">
        <v>2</v>
      </c>
      <c r="Q60" s="21" t="s">
        <v>2</v>
      </c>
      <c r="R60" s="26">
        <v>3120</v>
      </c>
      <c r="S60" s="26">
        <f t="shared" si="5"/>
        <v>405.6</v>
      </c>
      <c r="T60" s="21" t="s">
        <v>2</v>
      </c>
      <c r="U60" s="21" t="s">
        <v>2</v>
      </c>
      <c r="V60" s="26">
        <f t="shared" si="10"/>
        <v>3525.6</v>
      </c>
      <c r="W60" s="21" t="s">
        <v>1</v>
      </c>
      <c r="Y60" s="3">
        <f t="shared" ref="Y60" si="11">+ROUND(S60,2)</f>
        <v>405.6</v>
      </c>
    </row>
    <row r="61" spans="1:25" x14ac:dyDescent="0.25">
      <c r="A61" s="21" t="s">
        <v>332</v>
      </c>
      <c r="B61" s="21" t="s">
        <v>334</v>
      </c>
      <c r="C61" s="5" t="str">
        <f t="shared" si="7"/>
        <v>25</v>
      </c>
      <c r="D61" s="5" t="str">
        <f t="shared" si="8"/>
        <v>05</v>
      </c>
      <c r="E61" s="4" t="s">
        <v>29</v>
      </c>
      <c r="F61" s="4" t="s">
        <v>30</v>
      </c>
      <c r="G61" s="24" t="str">
        <f t="shared" si="9"/>
        <v>25/05/2021</v>
      </c>
      <c r="H61" s="4" t="s">
        <v>1</v>
      </c>
      <c r="I61" s="4" t="s">
        <v>0</v>
      </c>
      <c r="J61" s="21" t="s">
        <v>129</v>
      </c>
      <c r="K61" s="21" t="s">
        <v>128</v>
      </c>
      <c r="L61" s="21">
        <v>336</v>
      </c>
      <c r="M61" s="21">
        <v>336</v>
      </c>
      <c r="N61" s="21" t="s">
        <v>131</v>
      </c>
      <c r="O61" s="23" t="str">
        <f>+VLOOKUP(N61,'base de clientes'!A:B,2,0)</f>
        <v>ANULADO</v>
      </c>
      <c r="P61" s="21" t="s">
        <v>2</v>
      </c>
      <c r="Q61" s="21" t="s">
        <v>2</v>
      </c>
      <c r="R61" s="26">
        <v>0</v>
      </c>
      <c r="S61" s="26">
        <f t="shared" si="5"/>
        <v>0</v>
      </c>
      <c r="T61" s="21" t="s">
        <v>2</v>
      </c>
      <c r="U61" s="21" t="s">
        <v>2</v>
      </c>
      <c r="V61" s="26">
        <f t="shared" si="10"/>
        <v>0</v>
      </c>
      <c r="W61" s="21" t="s">
        <v>1</v>
      </c>
    </row>
    <row r="62" spans="1:25" x14ac:dyDescent="0.25">
      <c r="A62" s="21" t="s">
        <v>332</v>
      </c>
      <c r="B62" s="21" t="s">
        <v>334</v>
      </c>
      <c r="C62" s="5" t="str">
        <f t="shared" si="7"/>
        <v>25</v>
      </c>
      <c r="D62" s="5" t="str">
        <f t="shared" si="8"/>
        <v>05</v>
      </c>
      <c r="E62" s="4" t="s">
        <v>29</v>
      </c>
      <c r="F62" s="4" t="s">
        <v>30</v>
      </c>
      <c r="G62" s="24" t="str">
        <f t="shared" si="9"/>
        <v>25/05/2021</v>
      </c>
      <c r="H62" s="4" t="s">
        <v>1</v>
      </c>
      <c r="I62" s="4" t="s">
        <v>0</v>
      </c>
      <c r="J62" s="21" t="s">
        <v>129</v>
      </c>
      <c r="K62" s="21" t="s">
        <v>128</v>
      </c>
      <c r="L62" s="21">
        <v>337</v>
      </c>
      <c r="M62" s="21">
        <v>337</v>
      </c>
      <c r="N62" s="21" t="s">
        <v>385</v>
      </c>
      <c r="O62" s="23" t="str">
        <f>+VLOOKUP(N62,'base de clientes'!A:B,2,0)</f>
        <v>MARIO CARRION ELIAS</v>
      </c>
      <c r="P62" s="21" t="s">
        <v>2</v>
      </c>
      <c r="Q62" s="21" t="s">
        <v>2</v>
      </c>
      <c r="R62" s="26">
        <v>605</v>
      </c>
      <c r="S62" s="26">
        <f t="shared" si="5"/>
        <v>78.650000000000006</v>
      </c>
      <c r="T62" s="21" t="s">
        <v>2</v>
      </c>
      <c r="U62" s="21" t="s">
        <v>2</v>
      </c>
      <c r="V62" s="26">
        <f t="shared" si="10"/>
        <v>683.65</v>
      </c>
      <c r="W62" s="21" t="s">
        <v>1</v>
      </c>
      <c r="Y62" s="3">
        <f t="shared" ref="Y62:Y66" si="12">+ROUND(S62,2)</f>
        <v>78.650000000000006</v>
      </c>
    </row>
    <row r="63" spans="1:25" x14ac:dyDescent="0.25">
      <c r="A63" s="21" t="s">
        <v>332</v>
      </c>
      <c r="B63" s="21" t="s">
        <v>334</v>
      </c>
      <c r="C63" s="5" t="str">
        <f t="shared" si="7"/>
        <v>25</v>
      </c>
      <c r="D63" s="5" t="str">
        <f t="shared" si="8"/>
        <v>05</v>
      </c>
      <c r="E63" s="4" t="s">
        <v>29</v>
      </c>
      <c r="F63" s="4" t="s">
        <v>30</v>
      </c>
      <c r="G63" s="24" t="str">
        <f t="shared" si="9"/>
        <v>25/05/2021</v>
      </c>
      <c r="H63" s="4" t="s">
        <v>1</v>
      </c>
      <c r="I63" s="4" t="s">
        <v>0</v>
      </c>
      <c r="J63" s="21" t="s">
        <v>129</v>
      </c>
      <c r="K63" s="21" t="s">
        <v>128</v>
      </c>
      <c r="L63" s="21">
        <v>338</v>
      </c>
      <c r="M63" s="21">
        <v>338</v>
      </c>
      <c r="N63" s="21" t="s">
        <v>402</v>
      </c>
      <c r="O63" s="23" t="str">
        <f>+VLOOKUP(N63,'base de clientes'!A:B,2,0)</f>
        <v>INMOBILIARIA SAN JOSE</v>
      </c>
      <c r="P63" s="21" t="s">
        <v>2</v>
      </c>
      <c r="Q63" s="21" t="s">
        <v>2</v>
      </c>
      <c r="R63" s="26">
        <v>2948.87</v>
      </c>
      <c r="S63" s="26">
        <f t="shared" si="5"/>
        <v>383.35309999999998</v>
      </c>
      <c r="T63" s="21" t="s">
        <v>2</v>
      </c>
      <c r="U63" s="21" t="s">
        <v>2</v>
      </c>
      <c r="V63" s="26">
        <f t="shared" si="10"/>
        <v>3332.2230999999997</v>
      </c>
      <c r="W63" s="21" t="s">
        <v>1</v>
      </c>
      <c r="Y63" s="3">
        <f t="shared" si="12"/>
        <v>383.35</v>
      </c>
    </row>
    <row r="64" spans="1:25" x14ac:dyDescent="0.25">
      <c r="A64" s="21" t="s">
        <v>332</v>
      </c>
      <c r="B64" s="21" t="s">
        <v>334</v>
      </c>
      <c r="C64" s="5" t="str">
        <f t="shared" si="7"/>
        <v>25</v>
      </c>
      <c r="D64" s="5" t="str">
        <f t="shared" si="8"/>
        <v>05</v>
      </c>
      <c r="E64" s="4" t="s">
        <v>29</v>
      </c>
      <c r="F64" s="4" t="s">
        <v>30</v>
      </c>
      <c r="G64" s="24" t="str">
        <f t="shared" si="9"/>
        <v>25/05/2021</v>
      </c>
      <c r="H64" s="4" t="s">
        <v>1</v>
      </c>
      <c r="I64" s="4" t="s">
        <v>0</v>
      </c>
      <c r="J64" s="21" t="s">
        <v>129</v>
      </c>
      <c r="K64" s="21" t="s">
        <v>128</v>
      </c>
      <c r="L64" s="21">
        <v>339</v>
      </c>
      <c r="M64" s="21">
        <v>339</v>
      </c>
      <c r="N64" s="21" t="s">
        <v>402</v>
      </c>
      <c r="O64" s="23" t="str">
        <f>+VLOOKUP(N64,'base de clientes'!A:B,2,0)</f>
        <v>INMOBILIARIA SAN JOSE</v>
      </c>
      <c r="P64" s="21" t="s">
        <v>2</v>
      </c>
      <c r="Q64" s="21" t="s">
        <v>2</v>
      </c>
      <c r="R64" s="26">
        <v>2875.04</v>
      </c>
      <c r="S64" s="26">
        <f t="shared" si="5"/>
        <v>373.7552</v>
      </c>
      <c r="T64" s="21" t="s">
        <v>2</v>
      </c>
      <c r="U64" s="21" t="s">
        <v>2</v>
      </c>
      <c r="V64" s="26">
        <f t="shared" si="10"/>
        <v>3248.7952</v>
      </c>
      <c r="W64" s="21" t="s">
        <v>1</v>
      </c>
      <c r="Y64" s="3">
        <f t="shared" si="12"/>
        <v>373.76</v>
      </c>
    </row>
    <row r="65" spans="1:25" x14ac:dyDescent="0.25">
      <c r="A65" s="21" t="s">
        <v>332</v>
      </c>
      <c r="B65" s="21" t="s">
        <v>334</v>
      </c>
      <c r="C65" s="5" t="str">
        <f t="shared" si="7"/>
        <v>25</v>
      </c>
      <c r="D65" s="5" t="str">
        <f t="shared" si="8"/>
        <v>05</v>
      </c>
      <c r="E65" s="4" t="s">
        <v>29</v>
      </c>
      <c r="F65" s="4" t="s">
        <v>30</v>
      </c>
      <c r="G65" s="24" t="str">
        <f t="shared" si="9"/>
        <v>25/05/2021</v>
      </c>
      <c r="H65" s="4" t="s">
        <v>1</v>
      </c>
      <c r="I65" s="4" t="s">
        <v>0</v>
      </c>
      <c r="J65" s="21" t="s">
        <v>129</v>
      </c>
      <c r="K65" s="21" t="s">
        <v>128</v>
      </c>
      <c r="L65" s="21">
        <v>340</v>
      </c>
      <c r="M65" s="21">
        <v>340</v>
      </c>
      <c r="N65" s="21" t="s">
        <v>391</v>
      </c>
      <c r="O65" s="23" t="str">
        <f>+VLOOKUP(N65,'base de clientes'!A:B,2,0)</f>
        <v>PATRICIA S.A DE C.V.</v>
      </c>
      <c r="P65" s="21" t="s">
        <v>2</v>
      </c>
      <c r="Q65" s="21" t="s">
        <v>2</v>
      </c>
      <c r="R65" s="26">
        <v>1578.5</v>
      </c>
      <c r="S65" s="26">
        <f t="shared" si="5"/>
        <v>205.20500000000001</v>
      </c>
      <c r="T65" s="21" t="s">
        <v>2</v>
      </c>
      <c r="U65" s="21" t="s">
        <v>2</v>
      </c>
      <c r="V65" s="26">
        <f t="shared" si="10"/>
        <v>1783.7049999999999</v>
      </c>
      <c r="W65" s="21" t="s">
        <v>1</v>
      </c>
      <c r="Y65" s="3">
        <f t="shared" si="12"/>
        <v>205.21</v>
      </c>
    </row>
    <row r="66" spans="1:25" x14ac:dyDescent="0.25">
      <c r="A66" s="21" t="s">
        <v>332</v>
      </c>
      <c r="B66" s="21" t="s">
        <v>404</v>
      </c>
      <c r="C66" s="5" t="str">
        <f t="shared" si="7"/>
        <v>28</v>
      </c>
      <c r="D66" s="5" t="str">
        <f t="shared" si="8"/>
        <v>05</v>
      </c>
      <c r="E66" s="4" t="s">
        <v>29</v>
      </c>
      <c r="F66" s="4" t="s">
        <v>30</v>
      </c>
      <c r="G66" s="24" t="str">
        <f t="shared" si="9"/>
        <v>28/05/2021</v>
      </c>
      <c r="H66" s="4" t="s">
        <v>1</v>
      </c>
      <c r="I66" s="4" t="s">
        <v>0</v>
      </c>
      <c r="J66" s="21" t="s">
        <v>129</v>
      </c>
      <c r="K66" s="21" t="s">
        <v>128</v>
      </c>
      <c r="L66" s="21">
        <v>341</v>
      </c>
      <c r="M66" s="21">
        <v>341</v>
      </c>
      <c r="N66" s="21" t="s">
        <v>142</v>
      </c>
      <c r="O66" s="23" t="str">
        <f>+VLOOKUP(N66,'base de clientes'!A:B,2,0)</f>
        <v>INMUEBLES S.A DE C.V</v>
      </c>
      <c r="P66" s="21" t="s">
        <v>2</v>
      </c>
      <c r="Q66" s="21" t="s">
        <v>2</v>
      </c>
      <c r="R66" s="26">
        <v>88.5</v>
      </c>
      <c r="S66" s="26">
        <f t="shared" si="5"/>
        <v>11.505000000000001</v>
      </c>
      <c r="T66" s="21" t="s">
        <v>2</v>
      </c>
      <c r="U66" s="21" t="s">
        <v>2</v>
      </c>
      <c r="V66" s="26">
        <f t="shared" si="10"/>
        <v>100.005</v>
      </c>
      <c r="W66" s="21" t="s">
        <v>1</v>
      </c>
      <c r="Y66" s="3">
        <f t="shared" si="12"/>
        <v>11.51</v>
      </c>
    </row>
    <row r="67" spans="1:25" x14ac:dyDescent="0.25">
      <c r="A67" s="21" t="s">
        <v>332</v>
      </c>
      <c r="B67" s="21" t="s">
        <v>404</v>
      </c>
      <c r="C67" s="5" t="str">
        <f t="shared" si="7"/>
        <v>28</v>
      </c>
      <c r="D67" s="5" t="str">
        <f t="shared" si="8"/>
        <v>05</v>
      </c>
      <c r="E67" s="4" t="s">
        <v>29</v>
      </c>
      <c r="F67" s="4" t="s">
        <v>30</v>
      </c>
      <c r="G67" s="24" t="str">
        <f t="shared" si="9"/>
        <v>28/05/2021</v>
      </c>
      <c r="H67" s="4" t="s">
        <v>1</v>
      </c>
      <c r="I67" s="4" t="s">
        <v>0</v>
      </c>
      <c r="J67" s="21" t="s">
        <v>129</v>
      </c>
      <c r="K67" s="21" t="s">
        <v>128</v>
      </c>
      <c r="L67" s="21">
        <v>342</v>
      </c>
      <c r="M67" s="21">
        <v>342</v>
      </c>
      <c r="N67" s="21" t="s">
        <v>131</v>
      </c>
      <c r="O67" s="23" t="str">
        <f>+VLOOKUP(N67,'base de clientes'!A:B,2,0)</f>
        <v>ANULADO</v>
      </c>
      <c r="P67" s="21" t="s">
        <v>2</v>
      </c>
      <c r="Q67" s="21" t="s">
        <v>2</v>
      </c>
      <c r="R67" s="26">
        <v>0</v>
      </c>
      <c r="S67" s="26">
        <f t="shared" si="5"/>
        <v>0</v>
      </c>
      <c r="T67" s="21" t="s">
        <v>2</v>
      </c>
      <c r="U67" s="21" t="s">
        <v>2</v>
      </c>
      <c r="V67" s="26">
        <f t="shared" si="10"/>
        <v>0</v>
      </c>
      <c r="W67" s="21" t="s">
        <v>1</v>
      </c>
    </row>
    <row r="68" spans="1:25" x14ac:dyDescent="0.25">
      <c r="A68" s="21" t="s">
        <v>332</v>
      </c>
      <c r="B68" s="21" t="s">
        <v>361</v>
      </c>
      <c r="C68" s="5" t="str">
        <f t="shared" si="7"/>
        <v>31</v>
      </c>
      <c r="D68" s="5" t="str">
        <f t="shared" si="8"/>
        <v>05</v>
      </c>
      <c r="E68" s="4" t="s">
        <v>29</v>
      </c>
      <c r="F68" s="4" t="s">
        <v>30</v>
      </c>
      <c r="G68" s="24" t="str">
        <f t="shared" si="9"/>
        <v>31/05/2021</v>
      </c>
      <c r="H68" s="4" t="s">
        <v>1</v>
      </c>
      <c r="I68" s="4" t="s">
        <v>0</v>
      </c>
      <c r="J68" s="21" t="s">
        <v>129</v>
      </c>
      <c r="K68" s="21" t="s">
        <v>128</v>
      </c>
      <c r="L68" s="21">
        <v>343</v>
      </c>
      <c r="M68" s="21">
        <v>343</v>
      </c>
      <c r="N68" s="21" t="s">
        <v>405</v>
      </c>
      <c r="O68" s="23" t="str">
        <f>+VLOOKUP(N68,'base de clientes'!A:B,2,0)</f>
        <v>JOSE RODOLFO ARIAS RODRIGUEZ</v>
      </c>
      <c r="P68" s="21" t="s">
        <v>2</v>
      </c>
      <c r="Q68" s="21" t="s">
        <v>2</v>
      </c>
      <c r="R68" s="26">
        <v>282.48</v>
      </c>
      <c r="S68" s="26">
        <f t="shared" si="5"/>
        <v>36.7224</v>
      </c>
      <c r="T68" s="21" t="s">
        <v>2</v>
      </c>
      <c r="U68" s="21" t="s">
        <v>2</v>
      </c>
      <c r="V68" s="26">
        <f t="shared" si="10"/>
        <v>319.20240000000001</v>
      </c>
      <c r="W68" s="21" t="s">
        <v>1</v>
      </c>
      <c r="Y68" s="3">
        <f t="shared" ref="Y68:Y109" si="13">+ROUND(S68,2)</f>
        <v>36.72</v>
      </c>
    </row>
    <row r="69" spans="1:25" x14ac:dyDescent="0.25">
      <c r="A69" s="21" t="s">
        <v>332</v>
      </c>
      <c r="B69" s="21" t="s">
        <v>361</v>
      </c>
      <c r="C69" s="5" t="str">
        <f t="shared" si="7"/>
        <v>31</v>
      </c>
      <c r="D69" s="5" t="str">
        <f t="shared" si="8"/>
        <v>05</v>
      </c>
      <c r="E69" s="4" t="s">
        <v>29</v>
      </c>
      <c r="F69" s="4" t="s">
        <v>30</v>
      </c>
      <c r="G69" s="24" t="str">
        <f t="shared" si="9"/>
        <v>31/05/2021</v>
      </c>
      <c r="H69" s="4" t="s">
        <v>1</v>
      </c>
      <c r="I69" s="4" t="s">
        <v>0</v>
      </c>
      <c r="J69" s="21" t="s">
        <v>129</v>
      </c>
      <c r="K69" s="21" t="s">
        <v>128</v>
      </c>
      <c r="L69" s="21">
        <v>344</v>
      </c>
      <c r="M69" s="21">
        <v>344</v>
      </c>
      <c r="N69" s="21" t="s">
        <v>405</v>
      </c>
      <c r="O69" s="23" t="str">
        <f>+VLOOKUP(N69,'base de clientes'!A:B,2,0)</f>
        <v>JOSE RODOLFO ARIAS RODRIGUEZ</v>
      </c>
      <c r="P69" s="21" t="s">
        <v>2</v>
      </c>
      <c r="Q69" s="21" t="s">
        <v>2</v>
      </c>
      <c r="R69" s="26">
        <v>173.74</v>
      </c>
      <c r="S69" s="26">
        <f t="shared" si="5"/>
        <v>22.586200000000002</v>
      </c>
      <c r="T69" s="21" t="s">
        <v>2</v>
      </c>
      <c r="U69" s="21" t="s">
        <v>2</v>
      </c>
      <c r="V69" s="26">
        <f t="shared" si="10"/>
        <v>196.3262</v>
      </c>
      <c r="W69" s="21" t="s">
        <v>1</v>
      </c>
      <c r="Y69" s="3">
        <f t="shared" si="13"/>
        <v>22.59</v>
      </c>
    </row>
    <row r="70" spans="1:25" x14ac:dyDescent="0.25">
      <c r="A70" s="21" t="s">
        <v>332</v>
      </c>
      <c r="B70" s="21" t="s">
        <v>361</v>
      </c>
      <c r="C70" s="5" t="str">
        <f t="shared" si="7"/>
        <v>31</v>
      </c>
      <c r="D70" s="5" t="str">
        <f t="shared" si="8"/>
        <v>05</v>
      </c>
      <c r="E70" s="4" t="s">
        <v>29</v>
      </c>
      <c r="F70" s="4" t="s">
        <v>30</v>
      </c>
      <c r="G70" s="24" t="str">
        <f t="shared" si="9"/>
        <v>31/05/2021</v>
      </c>
      <c r="H70" s="4" t="s">
        <v>1</v>
      </c>
      <c r="I70" s="4" t="s">
        <v>0</v>
      </c>
      <c r="J70" s="21" t="s">
        <v>129</v>
      </c>
      <c r="K70" s="21" t="s">
        <v>128</v>
      </c>
      <c r="L70" s="21">
        <v>345</v>
      </c>
      <c r="M70" s="21">
        <v>345</v>
      </c>
      <c r="N70" s="21" t="s">
        <v>407</v>
      </c>
      <c r="O70" s="23" t="str">
        <f>+VLOOKUP(N70,'base de clientes'!A:B,2,0)</f>
        <v>EDUARDO ARIAS DIAZ</v>
      </c>
      <c r="P70" s="21" t="s">
        <v>2</v>
      </c>
      <c r="Q70" s="21" t="s">
        <v>2</v>
      </c>
      <c r="R70" s="26">
        <v>282.48</v>
      </c>
      <c r="S70" s="26">
        <f t="shared" si="5"/>
        <v>36.7224</v>
      </c>
      <c r="T70" s="21" t="s">
        <v>2</v>
      </c>
      <c r="U70" s="21" t="s">
        <v>2</v>
      </c>
      <c r="V70" s="26">
        <f t="shared" si="10"/>
        <v>319.20240000000001</v>
      </c>
      <c r="W70" s="21" t="s">
        <v>1</v>
      </c>
      <c r="Y70" s="3">
        <f t="shared" si="13"/>
        <v>36.72</v>
      </c>
    </row>
    <row r="71" spans="1:25" x14ac:dyDescent="0.25">
      <c r="A71" s="21" t="s">
        <v>332</v>
      </c>
      <c r="B71" s="21" t="s">
        <v>361</v>
      </c>
      <c r="C71" s="5" t="str">
        <f t="shared" si="7"/>
        <v>31</v>
      </c>
      <c r="D71" s="5" t="str">
        <f t="shared" si="8"/>
        <v>05</v>
      </c>
      <c r="E71" s="4" t="s">
        <v>29</v>
      </c>
      <c r="F71" s="4" t="s">
        <v>30</v>
      </c>
      <c r="G71" s="24" t="str">
        <f t="shared" si="9"/>
        <v>31/05/2021</v>
      </c>
      <c r="H71" s="4" t="s">
        <v>1</v>
      </c>
      <c r="I71" s="4" t="s">
        <v>0</v>
      </c>
      <c r="J71" s="21" t="s">
        <v>129</v>
      </c>
      <c r="K71" s="21" t="s">
        <v>128</v>
      </c>
      <c r="L71" s="21">
        <v>346</v>
      </c>
      <c r="M71" s="21">
        <v>346</v>
      </c>
      <c r="N71" s="21" t="s">
        <v>407</v>
      </c>
      <c r="O71" s="23" t="str">
        <f>+VLOOKUP(N71,'base de clientes'!A:B,2,0)</f>
        <v>EDUARDO ARIAS DIAZ</v>
      </c>
      <c r="P71" s="21" t="s">
        <v>2</v>
      </c>
      <c r="Q71" s="21" t="s">
        <v>2</v>
      </c>
      <c r="R71" s="26">
        <v>282.48</v>
      </c>
      <c r="S71" s="26">
        <f t="shared" si="5"/>
        <v>36.7224</v>
      </c>
      <c r="T71" s="21" t="s">
        <v>2</v>
      </c>
      <c r="U71" s="21" t="s">
        <v>2</v>
      </c>
      <c r="V71" s="26">
        <f t="shared" si="10"/>
        <v>319.20240000000001</v>
      </c>
      <c r="W71" s="21" t="s">
        <v>1</v>
      </c>
      <c r="Y71" s="3">
        <f t="shared" si="13"/>
        <v>36.72</v>
      </c>
    </row>
    <row r="72" spans="1:25" x14ac:dyDescent="0.25">
      <c r="A72" s="21" t="s">
        <v>332</v>
      </c>
      <c r="B72" s="21" t="s">
        <v>361</v>
      </c>
      <c r="C72" s="5" t="str">
        <f t="shared" si="7"/>
        <v>31</v>
      </c>
      <c r="D72" s="5" t="str">
        <f t="shared" si="8"/>
        <v>05</v>
      </c>
      <c r="E72" s="4" t="s">
        <v>29</v>
      </c>
      <c r="F72" s="4" t="s">
        <v>30</v>
      </c>
      <c r="G72" s="24" t="str">
        <f t="shared" si="9"/>
        <v>31/05/2021</v>
      </c>
      <c r="H72" s="4" t="s">
        <v>1</v>
      </c>
      <c r="I72" s="4" t="s">
        <v>0</v>
      </c>
      <c r="J72" s="21" t="s">
        <v>129</v>
      </c>
      <c r="K72" s="21" t="s">
        <v>128</v>
      </c>
      <c r="L72" s="21">
        <v>347</v>
      </c>
      <c r="M72" s="21">
        <v>347</v>
      </c>
      <c r="N72" s="21" t="s">
        <v>409</v>
      </c>
      <c r="O72" s="23" t="str">
        <f>+VLOOKUP(N72,'base de clientes'!A:B,2,0)</f>
        <v>INVERSIONES SIMCO S.A DE C.V.</v>
      </c>
      <c r="P72" s="21" t="s">
        <v>2</v>
      </c>
      <c r="Q72" s="21" t="s">
        <v>2</v>
      </c>
      <c r="R72" s="26">
        <v>210.69</v>
      </c>
      <c r="S72" s="26">
        <f t="shared" si="5"/>
        <v>27.389700000000001</v>
      </c>
      <c r="T72" s="21" t="s">
        <v>2</v>
      </c>
      <c r="U72" s="21" t="s">
        <v>2</v>
      </c>
      <c r="V72" s="26">
        <f t="shared" si="10"/>
        <v>238.0797</v>
      </c>
      <c r="W72" s="21" t="s">
        <v>1</v>
      </c>
      <c r="Y72" s="3">
        <f t="shared" si="13"/>
        <v>27.39</v>
      </c>
    </row>
    <row r="73" spans="1:25" x14ac:dyDescent="0.25">
      <c r="A73" s="21" t="s">
        <v>354</v>
      </c>
      <c r="B73" s="21" t="s">
        <v>467</v>
      </c>
      <c r="C73" s="5" t="str">
        <f>+LEFT(B73,2)</f>
        <v>01</v>
      </c>
      <c r="D73" s="5" t="str">
        <f>+RIGHT(B73,2)</f>
        <v>06</v>
      </c>
      <c r="E73" s="4" t="s">
        <v>29</v>
      </c>
      <c r="F73" s="4" t="s">
        <v>30</v>
      </c>
      <c r="G73" s="24" t="str">
        <f>+C73&amp;F73&amp;D73&amp;F73&amp;E73</f>
        <v>01/06/2021</v>
      </c>
      <c r="H73" s="4" t="s">
        <v>1</v>
      </c>
      <c r="I73" s="4" t="s">
        <v>0</v>
      </c>
      <c r="J73" s="21" t="s">
        <v>129</v>
      </c>
      <c r="K73" s="21" t="s">
        <v>128</v>
      </c>
      <c r="L73" s="21">
        <v>333</v>
      </c>
      <c r="M73" s="21">
        <v>333</v>
      </c>
      <c r="N73" s="21" t="s">
        <v>135</v>
      </c>
      <c r="O73" s="23" t="str">
        <f>+VLOOKUP(N73,'base de clientes'!A:B,2,0)</f>
        <v>JESV INC SUCURSAL EL SALVADOR</v>
      </c>
      <c r="P73" s="21" t="s">
        <v>2</v>
      </c>
      <c r="Q73" s="21" t="s">
        <v>2</v>
      </c>
      <c r="R73" s="26">
        <v>246.79</v>
      </c>
      <c r="S73" s="26">
        <f>+R73*0.13</f>
        <v>32.082700000000003</v>
      </c>
      <c r="T73" s="21" t="s">
        <v>2</v>
      </c>
      <c r="U73" s="21" t="s">
        <v>2</v>
      </c>
      <c r="V73" s="26">
        <f>+R73+S73</f>
        <v>278.87270000000001</v>
      </c>
      <c r="W73" s="21" t="s">
        <v>1</v>
      </c>
      <c r="Y73" s="3">
        <f t="shared" si="13"/>
        <v>32.08</v>
      </c>
    </row>
    <row r="74" spans="1:25" x14ac:dyDescent="0.25">
      <c r="A74" s="21" t="s">
        <v>354</v>
      </c>
      <c r="B74" s="21" t="s">
        <v>467</v>
      </c>
      <c r="C74" s="5" t="str">
        <f>+LEFT(B74,2)</f>
        <v>01</v>
      </c>
      <c r="D74" s="5" t="str">
        <f>+RIGHT(B74,2)</f>
        <v>06</v>
      </c>
      <c r="E74" s="4" t="s">
        <v>29</v>
      </c>
      <c r="F74" s="4" t="s">
        <v>30</v>
      </c>
      <c r="G74" s="24" t="str">
        <f>+C74&amp;F74&amp;D74&amp;F74&amp;E74</f>
        <v>01/06/2021</v>
      </c>
      <c r="H74" s="4" t="s">
        <v>1</v>
      </c>
      <c r="I74" s="4" t="s">
        <v>0</v>
      </c>
      <c r="J74" s="21" t="s">
        <v>129</v>
      </c>
      <c r="K74" s="21" t="s">
        <v>128</v>
      </c>
      <c r="L74" s="21">
        <v>334</v>
      </c>
      <c r="M74" s="21">
        <v>334</v>
      </c>
      <c r="N74" s="21" t="s">
        <v>135</v>
      </c>
      <c r="O74" s="23" t="str">
        <f>+VLOOKUP(N74,'base de clientes'!A:B,2,0)</f>
        <v>JESV INC SUCURSAL EL SALVADOR</v>
      </c>
      <c r="P74" s="21" t="s">
        <v>2</v>
      </c>
      <c r="Q74" s="21" t="s">
        <v>2</v>
      </c>
      <c r="R74" s="26">
        <v>153.33000000000001</v>
      </c>
      <c r="S74" s="26">
        <f>+R74*0.13</f>
        <v>19.932900000000004</v>
      </c>
      <c r="T74" s="21" t="s">
        <v>2</v>
      </c>
      <c r="U74" s="21" t="s">
        <v>2</v>
      </c>
      <c r="V74" s="26">
        <f>+R74+S74</f>
        <v>173.2629</v>
      </c>
      <c r="W74" s="21" t="s">
        <v>1</v>
      </c>
      <c r="Y74" s="3">
        <f t="shared" si="13"/>
        <v>19.93</v>
      </c>
    </row>
    <row r="75" spans="1:25" x14ac:dyDescent="0.25">
      <c r="A75" s="21" t="s">
        <v>354</v>
      </c>
      <c r="B75" s="21" t="s">
        <v>411</v>
      </c>
      <c r="C75" s="5" t="str">
        <f t="shared" ref="C75:C109" si="14">+LEFT(B75,2)</f>
        <v>02</v>
      </c>
      <c r="D75" s="5" t="str">
        <f t="shared" ref="D75:D109" si="15">+RIGHT(B75,2)</f>
        <v>06</v>
      </c>
      <c r="E75" s="4" t="s">
        <v>29</v>
      </c>
      <c r="F75" s="4" t="s">
        <v>30</v>
      </c>
      <c r="G75" s="24" t="str">
        <f t="shared" ref="G75:G109" si="16">+C75&amp;F75&amp;D75&amp;F75&amp;E75</f>
        <v>02/06/2021</v>
      </c>
      <c r="H75" s="4" t="s">
        <v>1</v>
      </c>
      <c r="I75" s="4" t="s">
        <v>0</v>
      </c>
      <c r="J75" s="21" t="s">
        <v>129</v>
      </c>
      <c r="K75" s="21" t="s">
        <v>128</v>
      </c>
      <c r="L75" s="21">
        <v>348</v>
      </c>
      <c r="M75" s="21">
        <v>348</v>
      </c>
      <c r="N75" s="21" t="s">
        <v>131</v>
      </c>
      <c r="O75" s="23" t="str">
        <f>+VLOOKUP(N75,'base de clientes'!A:B,2,0)</f>
        <v>ANULADO</v>
      </c>
      <c r="P75" s="21" t="s">
        <v>2</v>
      </c>
      <c r="Q75" s="21" t="s">
        <v>2</v>
      </c>
      <c r="R75" s="26">
        <v>0</v>
      </c>
      <c r="S75" s="26">
        <f t="shared" ref="S75:S109" si="17">+R75*0.13</f>
        <v>0</v>
      </c>
      <c r="T75" s="21" t="s">
        <v>2</v>
      </c>
      <c r="U75" s="21" t="s">
        <v>2</v>
      </c>
      <c r="V75" s="26">
        <f t="shared" ref="V75:V109" si="18">+R75+S75</f>
        <v>0</v>
      </c>
      <c r="W75" s="21" t="s">
        <v>1</v>
      </c>
      <c r="Y75" s="3">
        <f t="shared" si="13"/>
        <v>0</v>
      </c>
    </row>
    <row r="76" spans="1:25" x14ac:dyDescent="0.25">
      <c r="A76" s="21" t="s">
        <v>354</v>
      </c>
      <c r="B76" s="21" t="s">
        <v>411</v>
      </c>
      <c r="C76" s="5" t="str">
        <f t="shared" si="14"/>
        <v>02</v>
      </c>
      <c r="D76" s="5" t="str">
        <f t="shared" si="15"/>
        <v>06</v>
      </c>
      <c r="E76" s="4" t="s">
        <v>29</v>
      </c>
      <c r="F76" s="4" t="s">
        <v>30</v>
      </c>
      <c r="G76" s="24" t="str">
        <f t="shared" si="16"/>
        <v>02/06/2021</v>
      </c>
      <c r="H76" s="4" t="s">
        <v>1</v>
      </c>
      <c r="I76" s="4" t="s">
        <v>0</v>
      </c>
      <c r="J76" s="21" t="s">
        <v>129</v>
      </c>
      <c r="K76" s="21" t="s">
        <v>128</v>
      </c>
      <c r="L76" s="21">
        <v>349</v>
      </c>
      <c r="M76" s="21">
        <v>349</v>
      </c>
      <c r="N76" s="21" t="s">
        <v>151</v>
      </c>
      <c r="O76" s="23" t="str">
        <f>+VLOOKUP(N76,'base de clientes'!A:B,2,0)</f>
        <v>O &amp; M MANTENIMIENTO Y SERVICIOS S.A DE C.V</v>
      </c>
      <c r="P76" s="21" t="s">
        <v>2</v>
      </c>
      <c r="Q76" s="21" t="s">
        <v>2</v>
      </c>
      <c r="R76" s="26">
        <v>371.7</v>
      </c>
      <c r="S76" s="26">
        <f t="shared" si="17"/>
        <v>48.320999999999998</v>
      </c>
      <c r="T76" s="21" t="s">
        <v>2</v>
      </c>
      <c r="U76" s="21" t="s">
        <v>2</v>
      </c>
      <c r="V76" s="26">
        <f t="shared" si="18"/>
        <v>420.02099999999996</v>
      </c>
      <c r="W76" s="21" t="s">
        <v>1</v>
      </c>
      <c r="Y76" s="3">
        <f t="shared" si="13"/>
        <v>48.32</v>
      </c>
    </row>
    <row r="77" spans="1:25" x14ac:dyDescent="0.25">
      <c r="A77" s="21" t="s">
        <v>354</v>
      </c>
      <c r="B77" s="21" t="s">
        <v>411</v>
      </c>
      <c r="C77" s="5" t="str">
        <f t="shared" si="14"/>
        <v>02</v>
      </c>
      <c r="D77" s="5" t="str">
        <f t="shared" si="15"/>
        <v>06</v>
      </c>
      <c r="E77" s="4" t="s">
        <v>29</v>
      </c>
      <c r="F77" s="4" t="s">
        <v>30</v>
      </c>
      <c r="G77" s="24" t="str">
        <f t="shared" si="16"/>
        <v>02/06/2021</v>
      </c>
      <c r="H77" s="4" t="s">
        <v>1</v>
      </c>
      <c r="I77" s="4" t="s">
        <v>0</v>
      </c>
      <c r="J77" s="21" t="s">
        <v>129</v>
      </c>
      <c r="K77" s="21" t="s">
        <v>128</v>
      </c>
      <c r="L77" s="21">
        <v>350</v>
      </c>
      <c r="M77" s="21">
        <v>350</v>
      </c>
      <c r="N77" s="21" t="s">
        <v>131</v>
      </c>
      <c r="O77" s="23" t="str">
        <f>+VLOOKUP(N77,'base de clientes'!A:B,2,0)</f>
        <v>ANULADO</v>
      </c>
      <c r="P77" s="21" t="s">
        <v>2</v>
      </c>
      <c r="Q77" s="21" t="s">
        <v>2</v>
      </c>
      <c r="R77" s="26">
        <v>0</v>
      </c>
      <c r="S77" s="26">
        <f t="shared" si="17"/>
        <v>0</v>
      </c>
      <c r="T77" s="21" t="s">
        <v>2</v>
      </c>
      <c r="U77" s="21" t="s">
        <v>2</v>
      </c>
      <c r="V77" s="26">
        <f t="shared" si="18"/>
        <v>0</v>
      </c>
      <c r="W77" s="21" t="s">
        <v>1</v>
      </c>
      <c r="Y77" s="3">
        <f t="shared" si="13"/>
        <v>0</v>
      </c>
    </row>
    <row r="78" spans="1:25" x14ac:dyDescent="0.25">
      <c r="A78" s="21" t="s">
        <v>354</v>
      </c>
      <c r="B78" s="21" t="s">
        <v>411</v>
      </c>
      <c r="C78" s="5" t="str">
        <f t="shared" si="14"/>
        <v>02</v>
      </c>
      <c r="D78" s="5" t="str">
        <f t="shared" si="15"/>
        <v>06</v>
      </c>
      <c r="E78" s="4" t="s">
        <v>29</v>
      </c>
      <c r="F78" s="4" t="s">
        <v>30</v>
      </c>
      <c r="G78" s="24" t="str">
        <f t="shared" si="16"/>
        <v>02/06/2021</v>
      </c>
      <c r="H78" s="4" t="s">
        <v>1</v>
      </c>
      <c r="I78" s="4" t="s">
        <v>0</v>
      </c>
      <c r="J78" s="21" t="s">
        <v>129</v>
      </c>
      <c r="K78" s="21" t="s">
        <v>128</v>
      </c>
      <c r="L78" s="21">
        <v>351</v>
      </c>
      <c r="M78" s="21">
        <v>351</v>
      </c>
      <c r="N78" s="21" t="s">
        <v>412</v>
      </c>
      <c r="O78" s="23" t="str">
        <f>+VLOOKUP(N78,'base de clientes'!A:B,2,0)</f>
        <v>ASOCIACION COOP DE PRODUCCION AGROPECUARIA ATAISI DE RL</v>
      </c>
      <c r="P78" s="21" t="s">
        <v>2</v>
      </c>
      <c r="Q78" s="21" t="s">
        <v>2</v>
      </c>
      <c r="R78" s="26">
        <v>1354.15</v>
      </c>
      <c r="S78" s="26">
        <f t="shared" si="17"/>
        <v>176.0395</v>
      </c>
      <c r="T78" s="21" t="s">
        <v>2</v>
      </c>
      <c r="U78" s="21" t="s">
        <v>2</v>
      </c>
      <c r="V78" s="26">
        <f t="shared" si="18"/>
        <v>1530.1895000000002</v>
      </c>
      <c r="W78" s="21" t="s">
        <v>1</v>
      </c>
      <c r="Y78" s="3">
        <f t="shared" si="13"/>
        <v>176.04</v>
      </c>
    </row>
    <row r="79" spans="1:25" x14ac:dyDescent="0.25">
      <c r="A79" s="21" t="s">
        <v>354</v>
      </c>
      <c r="B79" s="21" t="s">
        <v>411</v>
      </c>
      <c r="C79" s="5" t="str">
        <f t="shared" si="14"/>
        <v>02</v>
      </c>
      <c r="D79" s="5" t="str">
        <f t="shared" si="15"/>
        <v>06</v>
      </c>
      <c r="E79" s="4" t="s">
        <v>29</v>
      </c>
      <c r="F79" s="4" t="s">
        <v>30</v>
      </c>
      <c r="G79" s="24" t="str">
        <f t="shared" si="16"/>
        <v>02/06/2021</v>
      </c>
      <c r="H79" s="4" t="s">
        <v>1</v>
      </c>
      <c r="I79" s="4" t="s">
        <v>0</v>
      </c>
      <c r="J79" s="21" t="s">
        <v>129</v>
      </c>
      <c r="K79" s="21" t="s">
        <v>128</v>
      </c>
      <c r="L79" s="21">
        <v>352</v>
      </c>
      <c r="M79" s="21">
        <v>352</v>
      </c>
      <c r="N79" s="21" t="s">
        <v>151</v>
      </c>
      <c r="O79" s="23" t="str">
        <f>+VLOOKUP(N79,'base de clientes'!A:B,2,0)</f>
        <v>O &amp; M MANTENIMIENTO Y SERVICIOS S.A DE C.V</v>
      </c>
      <c r="P79" s="21" t="s">
        <v>2</v>
      </c>
      <c r="Q79" s="21" t="s">
        <v>2</v>
      </c>
      <c r="R79" s="26">
        <v>192</v>
      </c>
      <c r="S79" s="26">
        <f t="shared" si="17"/>
        <v>24.96</v>
      </c>
      <c r="T79" s="21" t="s">
        <v>2</v>
      </c>
      <c r="U79" s="21" t="s">
        <v>2</v>
      </c>
      <c r="V79" s="26">
        <f t="shared" si="18"/>
        <v>216.96</v>
      </c>
      <c r="W79" s="21" t="s">
        <v>1</v>
      </c>
      <c r="Y79" s="3">
        <f t="shared" si="13"/>
        <v>24.96</v>
      </c>
    </row>
    <row r="80" spans="1:25" x14ac:dyDescent="0.25">
      <c r="A80" s="21" t="s">
        <v>354</v>
      </c>
      <c r="B80" s="21" t="s">
        <v>414</v>
      </c>
      <c r="C80" s="5" t="str">
        <f t="shared" si="14"/>
        <v>04</v>
      </c>
      <c r="D80" s="5" t="str">
        <f t="shared" si="15"/>
        <v>06</v>
      </c>
      <c r="E80" s="4" t="s">
        <v>29</v>
      </c>
      <c r="F80" s="4" t="s">
        <v>30</v>
      </c>
      <c r="G80" s="24" t="str">
        <f t="shared" si="16"/>
        <v>04/06/2021</v>
      </c>
      <c r="H80" s="4" t="s">
        <v>1</v>
      </c>
      <c r="I80" s="4" t="s">
        <v>0</v>
      </c>
      <c r="J80" s="21" t="s">
        <v>129</v>
      </c>
      <c r="K80" s="21" t="s">
        <v>128</v>
      </c>
      <c r="L80" s="21">
        <v>353</v>
      </c>
      <c r="M80" s="21">
        <v>353</v>
      </c>
      <c r="N80" s="21" t="s">
        <v>326</v>
      </c>
      <c r="O80" s="23" t="str">
        <f>+VLOOKUP(N80,'base de clientes'!A:B,2,0)</f>
        <v>CARLOS ARMANDO MORENO ALVARENGA</v>
      </c>
      <c r="P80" s="21" t="s">
        <v>2</v>
      </c>
      <c r="Q80" s="21" t="s">
        <v>2</v>
      </c>
      <c r="R80" s="26">
        <v>910</v>
      </c>
      <c r="S80" s="26">
        <f t="shared" si="17"/>
        <v>118.3</v>
      </c>
      <c r="T80" s="21" t="s">
        <v>2</v>
      </c>
      <c r="U80" s="21" t="s">
        <v>2</v>
      </c>
      <c r="V80" s="26">
        <f t="shared" si="18"/>
        <v>1028.3</v>
      </c>
      <c r="W80" s="21" t="s">
        <v>1</v>
      </c>
      <c r="Y80" s="3">
        <f t="shared" si="13"/>
        <v>118.3</v>
      </c>
    </row>
    <row r="81" spans="1:25" x14ac:dyDescent="0.25">
      <c r="A81" s="21" t="s">
        <v>354</v>
      </c>
      <c r="B81" s="21" t="s">
        <v>415</v>
      </c>
      <c r="C81" s="5" t="str">
        <f t="shared" si="14"/>
        <v>08</v>
      </c>
      <c r="D81" s="5" t="str">
        <f t="shared" si="15"/>
        <v>06</v>
      </c>
      <c r="E81" s="4" t="s">
        <v>29</v>
      </c>
      <c r="F81" s="4" t="s">
        <v>30</v>
      </c>
      <c r="G81" s="24" t="str">
        <f t="shared" si="16"/>
        <v>08/06/2021</v>
      </c>
      <c r="H81" s="4" t="s">
        <v>1</v>
      </c>
      <c r="I81" s="4" t="s">
        <v>0</v>
      </c>
      <c r="J81" s="21" t="s">
        <v>129</v>
      </c>
      <c r="K81" s="21" t="s">
        <v>128</v>
      </c>
      <c r="L81" s="21">
        <v>354</v>
      </c>
      <c r="M81" s="21">
        <v>354</v>
      </c>
      <c r="N81" s="21" t="s">
        <v>166</v>
      </c>
      <c r="O81" s="23" t="str">
        <f>+VLOOKUP(N81,'base de clientes'!A:B,2,0)</f>
        <v>SERVICORP S.A DE C.V</v>
      </c>
      <c r="P81" s="21" t="s">
        <v>2</v>
      </c>
      <c r="Q81" s="21" t="s">
        <v>2</v>
      </c>
      <c r="R81" s="26">
        <v>469.84</v>
      </c>
      <c r="S81" s="26">
        <f t="shared" si="17"/>
        <v>61.0792</v>
      </c>
      <c r="T81" s="21" t="s">
        <v>2</v>
      </c>
      <c r="U81" s="21" t="s">
        <v>2</v>
      </c>
      <c r="V81" s="26">
        <f t="shared" si="18"/>
        <v>530.91919999999993</v>
      </c>
      <c r="W81" s="21" t="s">
        <v>1</v>
      </c>
      <c r="Y81" s="3">
        <f t="shared" si="13"/>
        <v>61.08</v>
      </c>
    </row>
    <row r="82" spans="1:25" x14ac:dyDescent="0.25">
      <c r="A82" s="21" t="s">
        <v>354</v>
      </c>
      <c r="B82" s="21" t="s">
        <v>415</v>
      </c>
      <c r="C82" s="5" t="str">
        <f t="shared" si="14"/>
        <v>08</v>
      </c>
      <c r="D82" s="5" t="str">
        <f t="shared" si="15"/>
        <v>06</v>
      </c>
      <c r="E82" s="4" t="s">
        <v>29</v>
      </c>
      <c r="F82" s="4" t="s">
        <v>30</v>
      </c>
      <c r="G82" s="24" t="str">
        <f t="shared" si="16"/>
        <v>08/06/2021</v>
      </c>
      <c r="H82" s="4" t="s">
        <v>1</v>
      </c>
      <c r="I82" s="4" t="s">
        <v>0</v>
      </c>
      <c r="J82" s="21" t="s">
        <v>129</v>
      </c>
      <c r="K82" s="21" t="s">
        <v>128</v>
      </c>
      <c r="L82" s="21">
        <v>355</v>
      </c>
      <c r="M82" s="21">
        <v>355</v>
      </c>
      <c r="N82" s="21" t="s">
        <v>416</v>
      </c>
      <c r="O82" s="23" t="str">
        <f>+VLOOKUP(N82,'base de clientes'!A:B,2,0)</f>
        <v>PACHOL S.A DE C.V.</v>
      </c>
      <c r="P82" s="21" t="s">
        <v>2</v>
      </c>
      <c r="Q82" s="21" t="s">
        <v>2</v>
      </c>
      <c r="R82" s="26">
        <v>1200</v>
      </c>
      <c r="S82" s="26">
        <f t="shared" si="17"/>
        <v>156</v>
      </c>
      <c r="T82" s="21" t="s">
        <v>2</v>
      </c>
      <c r="U82" s="21" t="s">
        <v>2</v>
      </c>
      <c r="V82" s="26">
        <f t="shared" si="18"/>
        <v>1356</v>
      </c>
      <c r="W82" s="21" t="s">
        <v>1</v>
      </c>
      <c r="Y82" s="3">
        <f t="shared" si="13"/>
        <v>156</v>
      </c>
    </row>
    <row r="83" spans="1:25" x14ac:dyDescent="0.25">
      <c r="A83" s="21" t="s">
        <v>354</v>
      </c>
      <c r="B83" s="21" t="s">
        <v>418</v>
      </c>
      <c r="C83" s="5" t="str">
        <f t="shared" si="14"/>
        <v>09</v>
      </c>
      <c r="D83" s="5" t="str">
        <f t="shared" si="15"/>
        <v>06</v>
      </c>
      <c r="E83" s="4" t="s">
        <v>29</v>
      </c>
      <c r="F83" s="4" t="s">
        <v>30</v>
      </c>
      <c r="G83" s="24" t="str">
        <f t="shared" si="16"/>
        <v>09/06/2021</v>
      </c>
      <c r="H83" s="4" t="s">
        <v>1</v>
      </c>
      <c r="I83" s="4" t="s">
        <v>0</v>
      </c>
      <c r="J83" s="21" t="s">
        <v>129</v>
      </c>
      <c r="K83" s="21" t="s">
        <v>128</v>
      </c>
      <c r="L83" s="21">
        <v>356</v>
      </c>
      <c r="M83" s="21">
        <v>356</v>
      </c>
      <c r="N83" s="21" t="s">
        <v>326</v>
      </c>
      <c r="O83" s="23" t="str">
        <f>+VLOOKUP(N83,'base de clientes'!A:B,2,0)</f>
        <v>CARLOS ARMANDO MORENO ALVARENGA</v>
      </c>
      <c r="P83" s="21" t="s">
        <v>2</v>
      </c>
      <c r="Q83" s="21" t="s">
        <v>2</v>
      </c>
      <c r="R83" s="26">
        <v>973.5</v>
      </c>
      <c r="S83" s="26">
        <f t="shared" si="17"/>
        <v>126.55500000000001</v>
      </c>
      <c r="T83" s="21" t="s">
        <v>2</v>
      </c>
      <c r="U83" s="21" t="s">
        <v>2</v>
      </c>
      <c r="V83" s="26">
        <f t="shared" si="18"/>
        <v>1100.0550000000001</v>
      </c>
      <c r="W83" s="21" t="s">
        <v>1</v>
      </c>
      <c r="Y83" s="3">
        <f t="shared" si="13"/>
        <v>126.56</v>
      </c>
    </row>
    <row r="84" spans="1:25" x14ac:dyDescent="0.25">
      <c r="A84" s="21" t="s">
        <v>354</v>
      </c>
      <c r="B84" s="21" t="s">
        <v>418</v>
      </c>
      <c r="C84" s="5" t="str">
        <f t="shared" si="14"/>
        <v>09</v>
      </c>
      <c r="D84" s="5" t="str">
        <f t="shared" si="15"/>
        <v>06</v>
      </c>
      <c r="E84" s="4" t="s">
        <v>29</v>
      </c>
      <c r="F84" s="4" t="s">
        <v>30</v>
      </c>
      <c r="G84" s="24" t="str">
        <f t="shared" si="16"/>
        <v>09/06/2021</v>
      </c>
      <c r="H84" s="4" t="s">
        <v>1</v>
      </c>
      <c r="I84" s="4" t="s">
        <v>0</v>
      </c>
      <c r="J84" s="21" t="s">
        <v>129</v>
      </c>
      <c r="K84" s="21" t="s">
        <v>128</v>
      </c>
      <c r="L84" s="21">
        <v>357</v>
      </c>
      <c r="M84" s="21">
        <v>357</v>
      </c>
      <c r="N84" s="21" t="s">
        <v>385</v>
      </c>
      <c r="O84" s="23" t="str">
        <f>+VLOOKUP(N84,'base de clientes'!A:B,2,0)</f>
        <v>MARIO CARRION ELIAS</v>
      </c>
      <c r="P84" s="21" t="s">
        <v>2</v>
      </c>
      <c r="Q84" s="21" t="s">
        <v>2</v>
      </c>
      <c r="R84" s="26">
        <v>975</v>
      </c>
      <c r="S84" s="26">
        <f t="shared" si="17"/>
        <v>126.75</v>
      </c>
      <c r="T84" s="21" t="s">
        <v>2</v>
      </c>
      <c r="U84" s="21" t="s">
        <v>2</v>
      </c>
      <c r="V84" s="26">
        <f t="shared" si="18"/>
        <v>1101.75</v>
      </c>
      <c r="W84" s="21" t="s">
        <v>1</v>
      </c>
      <c r="Y84" s="3">
        <f t="shared" si="13"/>
        <v>126.75</v>
      </c>
    </row>
    <row r="85" spans="1:25" x14ac:dyDescent="0.25">
      <c r="A85" s="21" t="s">
        <v>354</v>
      </c>
      <c r="B85" s="21" t="s">
        <v>419</v>
      </c>
      <c r="C85" s="5" t="str">
        <f t="shared" si="14"/>
        <v>10</v>
      </c>
      <c r="D85" s="5" t="str">
        <f t="shared" si="15"/>
        <v>06</v>
      </c>
      <c r="E85" s="4" t="s">
        <v>29</v>
      </c>
      <c r="F85" s="4" t="s">
        <v>30</v>
      </c>
      <c r="G85" s="24" t="str">
        <f t="shared" si="16"/>
        <v>10/06/2021</v>
      </c>
      <c r="H85" s="4" t="s">
        <v>1</v>
      </c>
      <c r="I85" s="4" t="s">
        <v>0</v>
      </c>
      <c r="J85" s="21" t="s">
        <v>129</v>
      </c>
      <c r="K85" s="21" t="s">
        <v>128</v>
      </c>
      <c r="L85" s="21">
        <v>358</v>
      </c>
      <c r="M85" s="21">
        <v>358</v>
      </c>
      <c r="N85" s="21" t="s">
        <v>131</v>
      </c>
      <c r="O85" s="23" t="str">
        <f>+VLOOKUP(N85,'base de clientes'!A:B,2,0)</f>
        <v>ANULADO</v>
      </c>
      <c r="P85" s="21" t="s">
        <v>2</v>
      </c>
      <c r="Q85" s="21" t="s">
        <v>2</v>
      </c>
      <c r="R85" s="26">
        <v>0</v>
      </c>
      <c r="S85" s="26">
        <f t="shared" si="17"/>
        <v>0</v>
      </c>
      <c r="T85" s="21" t="s">
        <v>2</v>
      </c>
      <c r="U85" s="21" t="s">
        <v>2</v>
      </c>
      <c r="V85" s="26">
        <f t="shared" si="18"/>
        <v>0</v>
      </c>
      <c r="W85" s="21" t="s">
        <v>1</v>
      </c>
      <c r="Y85" s="3">
        <f t="shared" si="13"/>
        <v>0</v>
      </c>
    </row>
    <row r="86" spans="1:25" x14ac:dyDescent="0.25">
      <c r="A86" s="21" t="s">
        <v>354</v>
      </c>
      <c r="B86" s="21" t="s">
        <v>419</v>
      </c>
      <c r="C86" s="5" t="str">
        <f t="shared" si="14"/>
        <v>10</v>
      </c>
      <c r="D86" s="5" t="str">
        <f t="shared" si="15"/>
        <v>06</v>
      </c>
      <c r="E86" s="4" t="s">
        <v>29</v>
      </c>
      <c r="F86" s="4" t="s">
        <v>30</v>
      </c>
      <c r="G86" s="24" t="str">
        <f t="shared" si="16"/>
        <v>10/06/2021</v>
      </c>
      <c r="H86" s="4" t="s">
        <v>1</v>
      </c>
      <c r="I86" s="4" t="s">
        <v>0</v>
      </c>
      <c r="J86" s="21" t="s">
        <v>129</v>
      </c>
      <c r="K86" s="21" t="s">
        <v>128</v>
      </c>
      <c r="L86" s="21">
        <v>359</v>
      </c>
      <c r="M86" s="21">
        <v>359</v>
      </c>
      <c r="N86" s="21" t="s">
        <v>385</v>
      </c>
      <c r="O86" s="23" t="str">
        <f>+VLOOKUP(N86,'base de clientes'!A:B,2,0)</f>
        <v>MARIO CARRION ELIAS</v>
      </c>
      <c r="P86" s="21" t="s">
        <v>2</v>
      </c>
      <c r="Q86" s="21" t="s">
        <v>2</v>
      </c>
      <c r="R86" s="26">
        <v>498</v>
      </c>
      <c r="S86" s="26">
        <f t="shared" si="17"/>
        <v>64.740000000000009</v>
      </c>
      <c r="T86" s="21" t="s">
        <v>2</v>
      </c>
      <c r="U86" s="21" t="s">
        <v>2</v>
      </c>
      <c r="V86" s="26">
        <f t="shared" si="18"/>
        <v>562.74</v>
      </c>
      <c r="W86" s="21" t="s">
        <v>1</v>
      </c>
      <c r="Y86" s="3">
        <f t="shared" si="13"/>
        <v>64.739999999999995</v>
      </c>
    </row>
    <row r="87" spans="1:25" x14ac:dyDescent="0.25">
      <c r="A87" s="21" t="s">
        <v>354</v>
      </c>
      <c r="B87" s="21" t="s">
        <v>401</v>
      </c>
      <c r="C87" s="5" t="str">
        <f t="shared" si="14"/>
        <v>11</v>
      </c>
      <c r="D87" s="5" t="str">
        <f t="shared" si="15"/>
        <v>06</v>
      </c>
      <c r="E87" s="4" t="s">
        <v>29</v>
      </c>
      <c r="F87" s="4" t="s">
        <v>30</v>
      </c>
      <c r="G87" s="24" t="str">
        <f t="shared" si="16"/>
        <v>11/06/2021</v>
      </c>
      <c r="H87" s="4" t="s">
        <v>1</v>
      </c>
      <c r="I87" s="4" t="s">
        <v>0</v>
      </c>
      <c r="J87" s="21" t="s">
        <v>129</v>
      </c>
      <c r="K87" s="21" t="s">
        <v>128</v>
      </c>
      <c r="L87" s="21">
        <v>360</v>
      </c>
      <c r="M87" s="21">
        <v>360</v>
      </c>
      <c r="N87" s="21" t="s">
        <v>326</v>
      </c>
      <c r="O87" s="23" t="str">
        <f>+VLOOKUP(N87,'base de clientes'!A:B,2,0)</f>
        <v>CARLOS ARMANDO MORENO ALVARENGA</v>
      </c>
      <c r="P87" s="21" t="s">
        <v>2</v>
      </c>
      <c r="Q87" s="21" t="s">
        <v>2</v>
      </c>
      <c r="R87" s="26">
        <v>228</v>
      </c>
      <c r="S87" s="26">
        <f t="shared" si="17"/>
        <v>29.64</v>
      </c>
      <c r="T87" s="21" t="s">
        <v>2</v>
      </c>
      <c r="U87" s="21" t="s">
        <v>2</v>
      </c>
      <c r="V87" s="26">
        <f t="shared" si="18"/>
        <v>257.64</v>
      </c>
      <c r="W87" s="21" t="s">
        <v>1</v>
      </c>
      <c r="Y87" s="3">
        <f t="shared" si="13"/>
        <v>29.64</v>
      </c>
    </row>
    <row r="88" spans="1:25" x14ac:dyDescent="0.25">
      <c r="A88" s="21" t="s">
        <v>354</v>
      </c>
      <c r="B88" s="21" t="s">
        <v>401</v>
      </c>
      <c r="C88" s="5" t="str">
        <f t="shared" si="14"/>
        <v>11</v>
      </c>
      <c r="D88" s="5" t="str">
        <f t="shared" si="15"/>
        <v>06</v>
      </c>
      <c r="E88" s="4" t="s">
        <v>29</v>
      </c>
      <c r="F88" s="4" t="s">
        <v>30</v>
      </c>
      <c r="G88" s="24" t="str">
        <f t="shared" si="16"/>
        <v>11/06/2021</v>
      </c>
      <c r="H88" s="4" t="s">
        <v>1</v>
      </c>
      <c r="I88" s="4" t="s">
        <v>0</v>
      </c>
      <c r="J88" s="21" t="s">
        <v>129</v>
      </c>
      <c r="K88" s="21" t="s">
        <v>128</v>
      </c>
      <c r="L88" s="21">
        <v>361</v>
      </c>
      <c r="M88" s="21">
        <v>361</v>
      </c>
      <c r="N88" s="21" t="s">
        <v>420</v>
      </c>
      <c r="O88" s="23" t="str">
        <f>+VLOOKUP(N88,'base de clientes'!A:B,2,0)</f>
        <v>DESARROLLADORA AMERICANA DE SERVICIOS</v>
      </c>
      <c r="P88" s="21" t="s">
        <v>2</v>
      </c>
      <c r="Q88" s="21" t="s">
        <v>2</v>
      </c>
      <c r="R88" s="26">
        <v>579.58000000000004</v>
      </c>
      <c r="S88" s="26">
        <f t="shared" si="17"/>
        <v>75.345400000000012</v>
      </c>
      <c r="T88" s="21" t="s">
        <v>2</v>
      </c>
      <c r="U88" s="21" t="s">
        <v>2</v>
      </c>
      <c r="V88" s="26">
        <f t="shared" si="18"/>
        <v>654.92540000000008</v>
      </c>
      <c r="W88" s="21" t="s">
        <v>1</v>
      </c>
      <c r="Y88" s="3">
        <f t="shared" si="13"/>
        <v>75.349999999999994</v>
      </c>
    </row>
    <row r="89" spans="1:25" x14ac:dyDescent="0.25">
      <c r="A89" s="21" t="s">
        <v>354</v>
      </c>
      <c r="B89" s="21" t="s">
        <v>422</v>
      </c>
      <c r="C89" s="5" t="str">
        <f t="shared" si="14"/>
        <v>16</v>
      </c>
      <c r="D89" s="5" t="str">
        <f t="shared" si="15"/>
        <v>06</v>
      </c>
      <c r="E89" s="4" t="s">
        <v>29</v>
      </c>
      <c r="F89" s="4" t="s">
        <v>30</v>
      </c>
      <c r="G89" s="24" t="str">
        <f t="shared" si="16"/>
        <v>16/06/2021</v>
      </c>
      <c r="H89" s="4" t="s">
        <v>1</v>
      </c>
      <c r="I89" s="4" t="s">
        <v>0</v>
      </c>
      <c r="J89" s="21" t="s">
        <v>129</v>
      </c>
      <c r="K89" s="21" t="s">
        <v>128</v>
      </c>
      <c r="L89" s="21">
        <v>362</v>
      </c>
      <c r="M89" s="21">
        <v>362</v>
      </c>
      <c r="N89" s="21" t="s">
        <v>131</v>
      </c>
      <c r="O89" s="23" t="str">
        <f>+VLOOKUP(N89,'base de clientes'!A:B,2,0)</f>
        <v>ANULADO</v>
      </c>
      <c r="P89" s="21" t="s">
        <v>2</v>
      </c>
      <c r="Q89" s="21" t="s">
        <v>2</v>
      </c>
      <c r="R89" s="26">
        <v>0</v>
      </c>
      <c r="S89" s="26">
        <f t="shared" si="17"/>
        <v>0</v>
      </c>
      <c r="T89" s="21" t="s">
        <v>2</v>
      </c>
      <c r="U89" s="21" t="s">
        <v>2</v>
      </c>
      <c r="V89" s="26">
        <f t="shared" si="18"/>
        <v>0</v>
      </c>
      <c r="W89" s="21" t="s">
        <v>1</v>
      </c>
      <c r="Y89" s="3">
        <f t="shared" si="13"/>
        <v>0</v>
      </c>
    </row>
    <row r="90" spans="1:25" x14ac:dyDescent="0.25">
      <c r="A90" s="21" t="s">
        <v>354</v>
      </c>
      <c r="B90" s="21" t="s">
        <v>422</v>
      </c>
      <c r="C90" s="5" t="str">
        <f t="shared" si="14"/>
        <v>16</v>
      </c>
      <c r="D90" s="5" t="str">
        <f t="shared" si="15"/>
        <v>06</v>
      </c>
      <c r="E90" s="4" t="s">
        <v>29</v>
      </c>
      <c r="F90" s="4" t="s">
        <v>30</v>
      </c>
      <c r="G90" s="24" t="str">
        <f t="shared" si="16"/>
        <v>16/06/2021</v>
      </c>
      <c r="H90" s="4" t="s">
        <v>1</v>
      </c>
      <c r="I90" s="4" t="s">
        <v>0</v>
      </c>
      <c r="J90" s="21" t="s">
        <v>129</v>
      </c>
      <c r="K90" s="21" t="s">
        <v>128</v>
      </c>
      <c r="L90" s="21">
        <v>363</v>
      </c>
      <c r="M90" s="21">
        <v>363</v>
      </c>
      <c r="N90" s="21" t="s">
        <v>423</v>
      </c>
      <c r="O90" s="23" t="str">
        <f>+VLOOKUP(N90,'base de clientes'!A:B,2,0)</f>
        <v>ADALBERTO LEIVA</v>
      </c>
      <c r="P90" s="21" t="s">
        <v>2</v>
      </c>
      <c r="Q90" s="21" t="s">
        <v>2</v>
      </c>
      <c r="R90" s="26">
        <v>1176.48</v>
      </c>
      <c r="S90" s="26">
        <f t="shared" si="17"/>
        <v>152.94240000000002</v>
      </c>
      <c r="T90" s="21" t="s">
        <v>2</v>
      </c>
      <c r="U90" s="21" t="s">
        <v>2</v>
      </c>
      <c r="V90" s="26">
        <f t="shared" si="18"/>
        <v>1329.4223999999999</v>
      </c>
      <c r="W90" s="21" t="s">
        <v>1</v>
      </c>
      <c r="Y90" s="3">
        <f t="shared" si="13"/>
        <v>152.94</v>
      </c>
    </row>
    <row r="91" spans="1:25" x14ac:dyDescent="0.25">
      <c r="A91" s="21" t="s">
        <v>354</v>
      </c>
      <c r="B91" s="21" t="s">
        <v>422</v>
      </c>
      <c r="C91" s="5" t="str">
        <f t="shared" si="14"/>
        <v>16</v>
      </c>
      <c r="D91" s="5" t="str">
        <f t="shared" si="15"/>
        <v>06</v>
      </c>
      <c r="E91" s="4" t="s">
        <v>29</v>
      </c>
      <c r="F91" s="4" t="s">
        <v>30</v>
      </c>
      <c r="G91" s="24" t="str">
        <f t="shared" si="16"/>
        <v>16/06/2021</v>
      </c>
      <c r="H91" s="4" t="s">
        <v>1</v>
      </c>
      <c r="I91" s="4" t="s">
        <v>0</v>
      </c>
      <c r="J91" s="21" t="s">
        <v>129</v>
      </c>
      <c r="K91" s="21" t="s">
        <v>128</v>
      </c>
      <c r="L91" s="21">
        <v>364</v>
      </c>
      <c r="M91" s="21">
        <v>364</v>
      </c>
      <c r="N91" s="21" t="s">
        <v>378</v>
      </c>
      <c r="O91" s="23" t="str">
        <f>+VLOOKUP(N91,'base de clientes'!A:B,2,0)</f>
        <v>IRMA ELENA AREVALO DE NAVARRETE</v>
      </c>
      <c r="P91" s="21" t="s">
        <v>2</v>
      </c>
      <c r="Q91" s="21" t="s">
        <v>2</v>
      </c>
      <c r="R91" s="26">
        <v>738</v>
      </c>
      <c r="S91" s="26">
        <f t="shared" si="17"/>
        <v>95.94</v>
      </c>
      <c r="T91" s="21" t="s">
        <v>2</v>
      </c>
      <c r="U91" s="21" t="s">
        <v>2</v>
      </c>
      <c r="V91" s="26">
        <f t="shared" si="18"/>
        <v>833.94</v>
      </c>
      <c r="W91" s="21" t="s">
        <v>1</v>
      </c>
      <c r="Y91" s="3">
        <f t="shared" si="13"/>
        <v>95.94</v>
      </c>
    </row>
    <row r="92" spans="1:25" x14ac:dyDescent="0.25">
      <c r="A92" s="21" t="s">
        <v>354</v>
      </c>
      <c r="B92" s="21" t="s">
        <v>422</v>
      </c>
      <c r="C92" s="5" t="str">
        <f t="shared" si="14"/>
        <v>16</v>
      </c>
      <c r="D92" s="5" t="str">
        <f t="shared" si="15"/>
        <v>06</v>
      </c>
      <c r="E92" s="4" t="s">
        <v>29</v>
      </c>
      <c r="F92" s="4" t="s">
        <v>30</v>
      </c>
      <c r="G92" s="24" t="str">
        <f t="shared" si="16"/>
        <v>16/06/2021</v>
      </c>
      <c r="H92" s="4" t="s">
        <v>1</v>
      </c>
      <c r="I92" s="4" t="s">
        <v>0</v>
      </c>
      <c r="J92" s="21" t="s">
        <v>129</v>
      </c>
      <c r="K92" s="21" t="s">
        <v>128</v>
      </c>
      <c r="L92" s="21">
        <v>365</v>
      </c>
      <c r="M92" s="21">
        <v>365</v>
      </c>
      <c r="N92" s="21" t="s">
        <v>425</v>
      </c>
      <c r="O92" s="23" t="str">
        <f>+VLOOKUP(N92,'base de clientes'!A:B,2,0)</f>
        <v>JUAN MANUEL DIAS ROMERO</v>
      </c>
      <c r="P92" s="21" t="s">
        <v>2</v>
      </c>
      <c r="Q92" s="21" t="s">
        <v>2</v>
      </c>
      <c r="R92" s="26">
        <v>123</v>
      </c>
      <c r="S92" s="26">
        <f t="shared" si="17"/>
        <v>15.99</v>
      </c>
      <c r="T92" s="21" t="s">
        <v>2</v>
      </c>
      <c r="U92" s="21" t="s">
        <v>2</v>
      </c>
      <c r="V92" s="26">
        <f t="shared" si="18"/>
        <v>138.99</v>
      </c>
      <c r="W92" s="21" t="s">
        <v>1</v>
      </c>
      <c r="Y92" s="3">
        <f t="shared" si="13"/>
        <v>15.99</v>
      </c>
    </row>
    <row r="93" spans="1:25" x14ac:dyDescent="0.25">
      <c r="A93" s="21" t="s">
        <v>354</v>
      </c>
      <c r="B93" s="21" t="s">
        <v>427</v>
      </c>
      <c r="C93" s="5" t="str">
        <f t="shared" si="14"/>
        <v>18</v>
      </c>
      <c r="D93" s="5" t="str">
        <f t="shared" si="15"/>
        <v>06</v>
      </c>
      <c r="E93" s="4" t="s">
        <v>29</v>
      </c>
      <c r="F93" s="4" t="s">
        <v>30</v>
      </c>
      <c r="G93" s="24" t="str">
        <f t="shared" si="16"/>
        <v>18/06/2021</v>
      </c>
      <c r="H93" s="4" t="s">
        <v>1</v>
      </c>
      <c r="I93" s="4" t="s">
        <v>0</v>
      </c>
      <c r="J93" s="21" t="s">
        <v>129</v>
      </c>
      <c r="K93" s="21" t="s">
        <v>128</v>
      </c>
      <c r="L93" s="21">
        <v>366</v>
      </c>
      <c r="M93" s="21">
        <v>366</v>
      </c>
      <c r="N93" s="21" t="s">
        <v>428</v>
      </c>
      <c r="O93" s="23" t="str">
        <f>+VLOOKUP(N93,'base de clientes'!A:B,2,0)</f>
        <v>FLORENCIO LOPEZ MEJIA</v>
      </c>
      <c r="P93" s="21" t="s">
        <v>2</v>
      </c>
      <c r="Q93" s="21" t="s">
        <v>2</v>
      </c>
      <c r="R93" s="26">
        <v>324</v>
      </c>
      <c r="S93" s="26">
        <f t="shared" si="17"/>
        <v>42.120000000000005</v>
      </c>
      <c r="T93" s="21" t="s">
        <v>2</v>
      </c>
      <c r="U93" s="21" t="s">
        <v>2</v>
      </c>
      <c r="V93" s="26">
        <f t="shared" si="18"/>
        <v>366.12</v>
      </c>
      <c r="W93" s="21" t="s">
        <v>1</v>
      </c>
      <c r="Y93" s="3">
        <f t="shared" si="13"/>
        <v>42.12</v>
      </c>
    </row>
    <row r="94" spans="1:25" x14ac:dyDescent="0.25">
      <c r="A94" s="21" t="s">
        <v>354</v>
      </c>
      <c r="B94" s="21" t="s">
        <v>427</v>
      </c>
      <c r="C94" s="5" t="str">
        <f t="shared" si="14"/>
        <v>18</v>
      </c>
      <c r="D94" s="5" t="str">
        <f t="shared" si="15"/>
        <v>06</v>
      </c>
      <c r="E94" s="4" t="s">
        <v>29</v>
      </c>
      <c r="F94" s="4" t="s">
        <v>30</v>
      </c>
      <c r="G94" s="24" t="str">
        <f t="shared" si="16"/>
        <v>18/06/2021</v>
      </c>
      <c r="H94" s="4" t="s">
        <v>1</v>
      </c>
      <c r="I94" s="4" t="s">
        <v>0</v>
      </c>
      <c r="J94" s="21" t="s">
        <v>129</v>
      </c>
      <c r="K94" s="21" t="s">
        <v>128</v>
      </c>
      <c r="L94" s="21">
        <v>367</v>
      </c>
      <c r="M94" s="21">
        <v>367</v>
      </c>
      <c r="N94" s="21" t="s">
        <v>430</v>
      </c>
      <c r="O94" s="23" t="str">
        <f>+VLOOKUP(N94,'base de clientes'!A:B,2,0)</f>
        <v>MIGUEL ANGEL CISNEROS APARICIO</v>
      </c>
      <c r="P94" s="21" t="s">
        <v>2</v>
      </c>
      <c r="Q94" s="21" t="s">
        <v>2</v>
      </c>
      <c r="R94" s="26">
        <v>799</v>
      </c>
      <c r="S94" s="26">
        <f t="shared" si="17"/>
        <v>103.87</v>
      </c>
      <c r="T94" s="21" t="s">
        <v>2</v>
      </c>
      <c r="U94" s="21" t="s">
        <v>2</v>
      </c>
      <c r="V94" s="26">
        <f t="shared" si="18"/>
        <v>902.87</v>
      </c>
      <c r="W94" s="21" t="s">
        <v>1</v>
      </c>
      <c r="Y94" s="3">
        <f t="shared" si="13"/>
        <v>103.87</v>
      </c>
    </row>
    <row r="95" spans="1:25" x14ac:dyDescent="0.25">
      <c r="A95" s="21" t="s">
        <v>354</v>
      </c>
      <c r="B95" s="21" t="s">
        <v>427</v>
      </c>
      <c r="C95" s="5" t="str">
        <f t="shared" si="14"/>
        <v>18</v>
      </c>
      <c r="D95" s="5" t="str">
        <f t="shared" si="15"/>
        <v>06</v>
      </c>
      <c r="E95" s="4" t="s">
        <v>29</v>
      </c>
      <c r="F95" s="4" t="s">
        <v>30</v>
      </c>
      <c r="G95" s="24" t="str">
        <f t="shared" si="16"/>
        <v>18/06/2021</v>
      </c>
      <c r="H95" s="4" t="s">
        <v>1</v>
      </c>
      <c r="I95" s="4" t="s">
        <v>0</v>
      </c>
      <c r="J95" s="21" t="s">
        <v>129</v>
      </c>
      <c r="K95" s="21" t="s">
        <v>128</v>
      </c>
      <c r="L95" s="21">
        <v>368</v>
      </c>
      <c r="M95" s="21">
        <v>368</v>
      </c>
      <c r="N95" s="21" t="s">
        <v>148</v>
      </c>
      <c r="O95" s="23" t="str">
        <f>+VLOOKUP(N95,'base de clientes'!A:B,2,0)</f>
        <v>FONDO DE TITULARIZACION DE INMUEBLES</v>
      </c>
      <c r="P95" s="21" t="s">
        <v>2</v>
      </c>
      <c r="Q95" s="21" t="s">
        <v>2</v>
      </c>
      <c r="R95" s="26">
        <v>151.33000000000001</v>
      </c>
      <c r="S95" s="26">
        <f t="shared" si="17"/>
        <v>19.672900000000002</v>
      </c>
      <c r="T95" s="21" t="s">
        <v>2</v>
      </c>
      <c r="U95" s="21" t="s">
        <v>2</v>
      </c>
      <c r="V95" s="26">
        <f t="shared" si="18"/>
        <v>171.00290000000001</v>
      </c>
      <c r="W95" s="21" t="s">
        <v>1</v>
      </c>
      <c r="Y95" s="3">
        <f t="shared" si="13"/>
        <v>19.670000000000002</v>
      </c>
    </row>
    <row r="96" spans="1:25" x14ac:dyDescent="0.25">
      <c r="A96" s="21" t="s">
        <v>354</v>
      </c>
      <c r="B96" s="21" t="s">
        <v>432</v>
      </c>
      <c r="C96" s="5" t="str">
        <f t="shared" si="14"/>
        <v>21</v>
      </c>
      <c r="D96" s="5" t="str">
        <f t="shared" si="15"/>
        <v>06</v>
      </c>
      <c r="E96" s="4" t="s">
        <v>29</v>
      </c>
      <c r="F96" s="4" t="s">
        <v>30</v>
      </c>
      <c r="G96" s="24" t="str">
        <f t="shared" si="16"/>
        <v>21/06/2021</v>
      </c>
      <c r="H96" s="4" t="s">
        <v>1</v>
      </c>
      <c r="I96" s="4" t="s">
        <v>0</v>
      </c>
      <c r="J96" s="21" t="s">
        <v>129</v>
      </c>
      <c r="K96" s="21" t="s">
        <v>128</v>
      </c>
      <c r="L96" s="21">
        <v>369</v>
      </c>
      <c r="M96" s="21">
        <v>369</v>
      </c>
      <c r="N96" s="21" t="s">
        <v>151</v>
      </c>
      <c r="O96" s="23" t="str">
        <f>+VLOOKUP(N96,'base de clientes'!A:B,2,0)</f>
        <v>O &amp; M MANTENIMIENTO Y SERVICIOS S.A DE C.V</v>
      </c>
      <c r="P96" s="21" t="s">
        <v>2</v>
      </c>
      <c r="Q96" s="21" t="s">
        <v>2</v>
      </c>
      <c r="R96" s="26">
        <v>199.1</v>
      </c>
      <c r="S96" s="26">
        <f t="shared" si="17"/>
        <v>25.882999999999999</v>
      </c>
      <c r="T96" s="21" t="s">
        <v>2</v>
      </c>
      <c r="U96" s="21" t="s">
        <v>2</v>
      </c>
      <c r="V96" s="26">
        <f t="shared" si="18"/>
        <v>224.983</v>
      </c>
      <c r="W96" s="21" t="s">
        <v>1</v>
      </c>
      <c r="Y96" s="3">
        <f t="shared" si="13"/>
        <v>25.88</v>
      </c>
    </row>
    <row r="97" spans="1:25" x14ac:dyDescent="0.25">
      <c r="A97" s="21" t="s">
        <v>354</v>
      </c>
      <c r="B97" s="21" t="s">
        <v>433</v>
      </c>
      <c r="C97" s="5" t="str">
        <f t="shared" si="14"/>
        <v>22</v>
      </c>
      <c r="D97" s="5" t="str">
        <f t="shared" si="15"/>
        <v>06</v>
      </c>
      <c r="E97" s="4" t="s">
        <v>29</v>
      </c>
      <c r="F97" s="4" t="s">
        <v>30</v>
      </c>
      <c r="G97" s="24" t="str">
        <f t="shared" si="16"/>
        <v>22/06/2021</v>
      </c>
      <c r="H97" s="4" t="s">
        <v>1</v>
      </c>
      <c r="I97" s="4" t="s">
        <v>0</v>
      </c>
      <c r="J97" s="21" t="s">
        <v>129</v>
      </c>
      <c r="K97" s="21" t="s">
        <v>128</v>
      </c>
      <c r="L97" s="21">
        <v>370</v>
      </c>
      <c r="M97" s="21">
        <v>370</v>
      </c>
      <c r="N97" s="21" t="s">
        <v>428</v>
      </c>
      <c r="O97" s="23" t="str">
        <f>+VLOOKUP(N97,'base de clientes'!A:B,2,0)</f>
        <v>FLORENCIO LOPEZ MEJIA</v>
      </c>
      <c r="P97" s="21" t="s">
        <v>2</v>
      </c>
      <c r="Q97" s="21" t="s">
        <v>2</v>
      </c>
      <c r="R97" s="26">
        <v>324</v>
      </c>
      <c r="S97" s="26">
        <f t="shared" si="17"/>
        <v>42.120000000000005</v>
      </c>
      <c r="T97" s="21" t="s">
        <v>2</v>
      </c>
      <c r="U97" s="21" t="s">
        <v>2</v>
      </c>
      <c r="V97" s="26">
        <f t="shared" si="18"/>
        <v>366.12</v>
      </c>
      <c r="W97" s="21" t="s">
        <v>1</v>
      </c>
      <c r="Y97" s="3">
        <f t="shared" si="13"/>
        <v>42.12</v>
      </c>
    </row>
    <row r="98" spans="1:25" x14ac:dyDescent="0.25">
      <c r="A98" s="21" t="s">
        <v>354</v>
      </c>
      <c r="B98" s="21" t="s">
        <v>434</v>
      </c>
      <c r="C98" s="5" t="str">
        <f t="shared" si="14"/>
        <v>24</v>
      </c>
      <c r="D98" s="5" t="str">
        <f t="shared" si="15"/>
        <v>06</v>
      </c>
      <c r="E98" s="4" t="s">
        <v>29</v>
      </c>
      <c r="F98" s="4" t="s">
        <v>30</v>
      </c>
      <c r="G98" s="24" t="str">
        <f t="shared" si="16"/>
        <v>24/06/2021</v>
      </c>
      <c r="H98" s="4" t="s">
        <v>1</v>
      </c>
      <c r="I98" s="4" t="s">
        <v>0</v>
      </c>
      <c r="J98" s="21" t="s">
        <v>129</v>
      </c>
      <c r="K98" s="21" t="s">
        <v>128</v>
      </c>
      <c r="L98" s="21">
        <v>371</v>
      </c>
      <c r="M98" s="21">
        <v>371</v>
      </c>
      <c r="N98" s="21" t="s">
        <v>131</v>
      </c>
      <c r="O98" s="23" t="str">
        <f>+VLOOKUP(N98,'base de clientes'!A:B,2,0)</f>
        <v>ANULADO</v>
      </c>
      <c r="P98" s="21" t="s">
        <v>2</v>
      </c>
      <c r="Q98" s="21" t="s">
        <v>2</v>
      </c>
      <c r="R98" s="26">
        <v>0</v>
      </c>
      <c r="S98" s="26">
        <f t="shared" si="17"/>
        <v>0</v>
      </c>
      <c r="T98" s="21" t="s">
        <v>2</v>
      </c>
      <c r="U98" s="21" t="s">
        <v>2</v>
      </c>
      <c r="V98" s="26">
        <f t="shared" si="18"/>
        <v>0</v>
      </c>
      <c r="W98" s="21" t="s">
        <v>1</v>
      </c>
      <c r="Y98" s="3">
        <f t="shared" si="13"/>
        <v>0</v>
      </c>
    </row>
    <row r="99" spans="1:25" x14ac:dyDescent="0.25">
      <c r="A99" s="21" t="s">
        <v>354</v>
      </c>
      <c r="B99" s="21" t="s">
        <v>434</v>
      </c>
      <c r="C99" s="5" t="str">
        <f t="shared" si="14"/>
        <v>24</v>
      </c>
      <c r="D99" s="5" t="str">
        <f t="shared" si="15"/>
        <v>06</v>
      </c>
      <c r="E99" s="4" t="s">
        <v>29</v>
      </c>
      <c r="F99" s="4" t="s">
        <v>30</v>
      </c>
      <c r="G99" s="24" t="str">
        <f t="shared" si="16"/>
        <v>24/06/2021</v>
      </c>
      <c r="H99" s="4" t="s">
        <v>1</v>
      </c>
      <c r="I99" s="4" t="s">
        <v>0</v>
      </c>
      <c r="J99" s="21" t="s">
        <v>129</v>
      </c>
      <c r="K99" s="21" t="s">
        <v>128</v>
      </c>
      <c r="L99" s="21">
        <v>372</v>
      </c>
      <c r="M99" s="21">
        <v>372</v>
      </c>
      <c r="N99" s="21" t="s">
        <v>131</v>
      </c>
      <c r="O99" s="23" t="str">
        <f>+VLOOKUP(N99,'base de clientes'!A:B,2,0)</f>
        <v>ANULADO</v>
      </c>
      <c r="P99" s="21" t="s">
        <v>2</v>
      </c>
      <c r="Q99" s="21" t="s">
        <v>2</v>
      </c>
      <c r="R99" s="26">
        <v>0</v>
      </c>
      <c r="S99" s="26">
        <f t="shared" si="17"/>
        <v>0</v>
      </c>
      <c r="T99" s="21" t="s">
        <v>2</v>
      </c>
      <c r="U99" s="21" t="s">
        <v>2</v>
      </c>
      <c r="V99" s="26">
        <f t="shared" si="18"/>
        <v>0</v>
      </c>
      <c r="W99" s="21" t="s">
        <v>1</v>
      </c>
      <c r="Y99" s="3">
        <f t="shared" si="13"/>
        <v>0</v>
      </c>
    </row>
    <row r="100" spans="1:25" x14ac:dyDescent="0.25">
      <c r="A100" s="21" t="s">
        <v>354</v>
      </c>
      <c r="B100" s="21" t="s">
        <v>434</v>
      </c>
      <c r="C100" s="5" t="str">
        <f t="shared" si="14"/>
        <v>24</v>
      </c>
      <c r="D100" s="5" t="str">
        <f t="shared" si="15"/>
        <v>06</v>
      </c>
      <c r="E100" s="4" t="s">
        <v>29</v>
      </c>
      <c r="F100" s="4" t="s">
        <v>30</v>
      </c>
      <c r="G100" s="24" t="str">
        <f t="shared" si="16"/>
        <v>24/06/2021</v>
      </c>
      <c r="H100" s="4" t="s">
        <v>1</v>
      </c>
      <c r="I100" s="4" t="s">
        <v>0</v>
      </c>
      <c r="J100" s="21" t="s">
        <v>129</v>
      </c>
      <c r="K100" s="21" t="s">
        <v>128</v>
      </c>
      <c r="L100" s="21">
        <v>373</v>
      </c>
      <c r="M100" s="21">
        <v>373</v>
      </c>
      <c r="N100" s="21" t="s">
        <v>387</v>
      </c>
      <c r="O100" s="23" t="str">
        <f>+VLOOKUP(N100,'base de clientes'!A:B,2,0)</f>
        <v>ASOCIACION RESIDENCIAL LO SUEÑOS</v>
      </c>
      <c r="P100" s="21" t="s">
        <v>2</v>
      </c>
      <c r="Q100" s="21" t="s">
        <v>2</v>
      </c>
      <c r="R100" s="26">
        <v>119.34</v>
      </c>
      <c r="S100" s="26">
        <f t="shared" si="17"/>
        <v>15.514200000000001</v>
      </c>
      <c r="T100" s="21" t="s">
        <v>2</v>
      </c>
      <c r="U100" s="21" t="s">
        <v>2</v>
      </c>
      <c r="V100" s="26">
        <f t="shared" si="18"/>
        <v>134.85419999999999</v>
      </c>
      <c r="W100" s="21" t="s">
        <v>1</v>
      </c>
      <c r="Y100" s="3">
        <f t="shared" si="13"/>
        <v>15.51</v>
      </c>
    </row>
    <row r="101" spans="1:25" x14ac:dyDescent="0.25">
      <c r="A101" s="21" t="s">
        <v>354</v>
      </c>
      <c r="B101" s="21" t="s">
        <v>435</v>
      </c>
      <c r="C101" s="5" t="str">
        <f t="shared" si="14"/>
        <v>25</v>
      </c>
      <c r="D101" s="5" t="str">
        <f t="shared" si="15"/>
        <v>06</v>
      </c>
      <c r="E101" s="4" t="s">
        <v>29</v>
      </c>
      <c r="F101" s="4" t="s">
        <v>30</v>
      </c>
      <c r="G101" s="24" t="str">
        <f t="shared" si="16"/>
        <v>25/06/2021</v>
      </c>
      <c r="H101" s="4" t="s">
        <v>1</v>
      </c>
      <c r="I101" s="4" t="s">
        <v>0</v>
      </c>
      <c r="J101" s="21" t="s">
        <v>129</v>
      </c>
      <c r="K101" s="21" t="s">
        <v>128</v>
      </c>
      <c r="L101" s="21">
        <v>374</v>
      </c>
      <c r="M101" s="21">
        <v>374</v>
      </c>
      <c r="N101" s="21" t="s">
        <v>425</v>
      </c>
      <c r="O101" s="23" t="str">
        <f>+VLOOKUP(N101,'base de clientes'!A:B,2,0)</f>
        <v>JUAN MANUEL DIAS ROMERO</v>
      </c>
      <c r="P101" s="21" t="s">
        <v>2</v>
      </c>
      <c r="Q101" s="21" t="s">
        <v>2</v>
      </c>
      <c r="R101" s="26">
        <v>37.159999999999997</v>
      </c>
      <c r="S101" s="26">
        <f t="shared" si="17"/>
        <v>4.8308</v>
      </c>
      <c r="T101" s="21" t="s">
        <v>2</v>
      </c>
      <c r="U101" s="21" t="s">
        <v>2</v>
      </c>
      <c r="V101" s="26">
        <f t="shared" si="18"/>
        <v>41.990799999999993</v>
      </c>
      <c r="W101" s="21" t="s">
        <v>1</v>
      </c>
      <c r="Y101" s="3">
        <f t="shared" si="13"/>
        <v>4.83</v>
      </c>
    </row>
    <row r="102" spans="1:25" x14ac:dyDescent="0.25">
      <c r="A102" s="21" t="s">
        <v>354</v>
      </c>
      <c r="B102" s="21" t="s">
        <v>435</v>
      </c>
      <c r="C102" s="5" t="str">
        <f t="shared" si="14"/>
        <v>25</v>
      </c>
      <c r="D102" s="5" t="str">
        <f t="shared" si="15"/>
        <v>06</v>
      </c>
      <c r="E102" s="4" t="s">
        <v>29</v>
      </c>
      <c r="F102" s="4" t="s">
        <v>30</v>
      </c>
      <c r="G102" s="24" t="str">
        <f t="shared" si="16"/>
        <v>25/06/2021</v>
      </c>
      <c r="H102" s="4" t="s">
        <v>1</v>
      </c>
      <c r="I102" s="4" t="s">
        <v>0</v>
      </c>
      <c r="J102" s="21" t="s">
        <v>129</v>
      </c>
      <c r="K102" s="21" t="s">
        <v>128</v>
      </c>
      <c r="L102" s="21">
        <v>375</v>
      </c>
      <c r="M102" s="21">
        <v>375</v>
      </c>
      <c r="N102" s="21" t="s">
        <v>425</v>
      </c>
      <c r="O102" s="23" t="str">
        <f>+VLOOKUP(N102,'base de clientes'!A:B,2,0)</f>
        <v>JUAN MANUEL DIAS ROMERO</v>
      </c>
      <c r="P102" s="21" t="s">
        <v>2</v>
      </c>
      <c r="Q102" s="21" t="s">
        <v>2</v>
      </c>
      <c r="R102" s="26">
        <v>120.16</v>
      </c>
      <c r="S102" s="26">
        <f t="shared" si="17"/>
        <v>15.620800000000001</v>
      </c>
      <c r="T102" s="21" t="s">
        <v>2</v>
      </c>
      <c r="U102" s="21" t="s">
        <v>2</v>
      </c>
      <c r="V102" s="26">
        <f t="shared" si="18"/>
        <v>135.7808</v>
      </c>
      <c r="W102" s="21" t="s">
        <v>1</v>
      </c>
      <c r="Y102" s="3">
        <f t="shared" si="13"/>
        <v>15.62</v>
      </c>
    </row>
    <row r="103" spans="1:25" x14ac:dyDescent="0.25">
      <c r="A103" s="21" t="s">
        <v>354</v>
      </c>
      <c r="B103" s="21" t="s">
        <v>435</v>
      </c>
      <c r="C103" s="5" t="str">
        <f t="shared" si="14"/>
        <v>25</v>
      </c>
      <c r="D103" s="5" t="str">
        <f t="shared" si="15"/>
        <v>06</v>
      </c>
      <c r="E103" s="4" t="s">
        <v>29</v>
      </c>
      <c r="F103" s="4" t="s">
        <v>30</v>
      </c>
      <c r="G103" s="24" t="str">
        <f t="shared" si="16"/>
        <v>25/06/2021</v>
      </c>
      <c r="H103" s="4" t="s">
        <v>1</v>
      </c>
      <c r="I103" s="4" t="s">
        <v>0</v>
      </c>
      <c r="J103" s="21" t="s">
        <v>129</v>
      </c>
      <c r="K103" s="21" t="s">
        <v>128</v>
      </c>
      <c r="L103" s="21">
        <v>376</v>
      </c>
      <c r="M103" s="21">
        <v>376</v>
      </c>
      <c r="N103" s="21" t="s">
        <v>378</v>
      </c>
      <c r="O103" s="23" t="str">
        <f>+VLOOKUP(N103,'base de clientes'!A:B,2,0)</f>
        <v>IRMA ELENA AREVALO DE NAVARRETE</v>
      </c>
      <c r="P103" s="21" t="s">
        <v>2</v>
      </c>
      <c r="Q103" s="21" t="s">
        <v>2</v>
      </c>
      <c r="R103" s="26">
        <v>1944</v>
      </c>
      <c r="S103" s="26">
        <f t="shared" si="17"/>
        <v>252.72</v>
      </c>
      <c r="T103" s="21" t="s">
        <v>2</v>
      </c>
      <c r="U103" s="21" t="s">
        <v>2</v>
      </c>
      <c r="V103" s="26">
        <f t="shared" si="18"/>
        <v>2196.7199999999998</v>
      </c>
      <c r="W103" s="21" t="s">
        <v>1</v>
      </c>
      <c r="Y103" s="3">
        <f t="shared" si="13"/>
        <v>252.72</v>
      </c>
    </row>
    <row r="104" spans="1:25" x14ac:dyDescent="0.25">
      <c r="A104" s="21" t="s">
        <v>354</v>
      </c>
      <c r="B104" s="21" t="s">
        <v>436</v>
      </c>
      <c r="C104" s="5" t="str">
        <f t="shared" si="14"/>
        <v>29</v>
      </c>
      <c r="D104" s="5" t="str">
        <f t="shared" si="15"/>
        <v>06</v>
      </c>
      <c r="E104" s="4" t="s">
        <v>29</v>
      </c>
      <c r="F104" s="4" t="s">
        <v>30</v>
      </c>
      <c r="G104" s="24" t="str">
        <f t="shared" si="16"/>
        <v>29/06/2021</v>
      </c>
      <c r="H104" s="4" t="s">
        <v>1</v>
      </c>
      <c r="I104" s="4" t="s">
        <v>0</v>
      </c>
      <c r="J104" s="21" t="s">
        <v>129</v>
      </c>
      <c r="K104" s="21" t="s">
        <v>128</v>
      </c>
      <c r="L104" s="21">
        <v>377</v>
      </c>
      <c r="M104" s="21">
        <v>377</v>
      </c>
      <c r="N104" s="21" t="s">
        <v>383</v>
      </c>
      <c r="O104" s="23" t="str">
        <f>+VLOOKUP(N104,'base de clientes'!A:B,2,0)</f>
        <v>HERBERT ERNESTO SACA VIDES</v>
      </c>
      <c r="P104" s="21" t="s">
        <v>2</v>
      </c>
      <c r="Q104" s="21" t="s">
        <v>2</v>
      </c>
      <c r="R104" s="26">
        <v>990</v>
      </c>
      <c r="S104" s="26">
        <f t="shared" si="17"/>
        <v>128.70000000000002</v>
      </c>
      <c r="T104" s="21" t="s">
        <v>2</v>
      </c>
      <c r="U104" s="21" t="s">
        <v>2</v>
      </c>
      <c r="V104" s="26">
        <f t="shared" si="18"/>
        <v>1118.7</v>
      </c>
      <c r="W104" s="21" t="s">
        <v>1</v>
      </c>
      <c r="Y104" s="3">
        <f t="shared" si="13"/>
        <v>128.69999999999999</v>
      </c>
    </row>
    <row r="105" spans="1:25" x14ac:dyDescent="0.25">
      <c r="A105" s="21" t="s">
        <v>354</v>
      </c>
      <c r="B105" s="21" t="s">
        <v>436</v>
      </c>
      <c r="C105" s="5" t="str">
        <f t="shared" si="14"/>
        <v>29</v>
      </c>
      <c r="D105" s="5" t="str">
        <f t="shared" si="15"/>
        <v>06</v>
      </c>
      <c r="E105" s="4" t="s">
        <v>29</v>
      </c>
      <c r="F105" s="4" t="s">
        <v>30</v>
      </c>
      <c r="G105" s="24" t="str">
        <f t="shared" si="16"/>
        <v>29/06/2021</v>
      </c>
      <c r="H105" s="4" t="s">
        <v>1</v>
      </c>
      <c r="I105" s="4" t="s">
        <v>0</v>
      </c>
      <c r="J105" s="21" t="s">
        <v>129</v>
      </c>
      <c r="K105" s="21" t="s">
        <v>128</v>
      </c>
      <c r="L105" s="21">
        <v>378</v>
      </c>
      <c r="M105" s="21">
        <v>378</v>
      </c>
      <c r="N105" s="21" t="s">
        <v>430</v>
      </c>
      <c r="O105" s="23" t="str">
        <f>+VLOOKUP(N105,'base de clientes'!A:B,2,0)</f>
        <v>MIGUEL ANGEL CISNEROS APARICIO</v>
      </c>
      <c r="P105" s="21" t="s">
        <v>2</v>
      </c>
      <c r="Q105" s="21" t="s">
        <v>2</v>
      </c>
      <c r="R105" s="26">
        <v>225</v>
      </c>
      <c r="S105" s="26">
        <f t="shared" si="17"/>
        <v>29.25</v>
      </c>
      <c r="T105" s="21" t="s">
        <v>2</v>
      </c>
      <c r="U105" s="21" t="s">
        <v>2</v>
      </c>
      <c r="V105" s="26">
        <f t="shared" si="18"/>
        <v>254.25</v>
      </c>
      <c r="W105" s="21" t="s">
        <v>1</v>
      </c>
      <c r="Y105" s="3">
        <f t="shared" si="13"/>
        <v>29.25</v>
      </c>
    </row>
    <row r="106" spans="1:25" x14ac:dyDescent="0.25">
      <c r="A106" s="21" t="s">
        <v>354</v>
      </c>
      <c r="B106" s="21" t="s">
        <v>436</v>
      </c>
      <c r="C106" s="5" t="str">
        <f t="shared" si="14"/>
        <v>29</v>
      </c>
      <c r="D106" s="5" t="str">
        <f t="shared" si="15"/>
        <v>06</v>
      </c>
      <c r="E106" s="4" t="s">
        <v>29</v>
      </c>
      <c r="F106" s="4" t="s">
        <v>30</v>
      </c>
      <c r="G106" s="24" t="str">
        <f t="shared" si="16"/>
        <v>29/06/2021</v>
      </c>
      <c r="H106" s="4" t="s">
        <v>1</v>
      </c>
      <c r="I106" s="4" t="s">
        <v>0</v>
      </c>
      <c r="J106" s="21" t="s">
        <v>129</v>
      </c>
      <c r="K106" s="21" t="s">
        <v>128</v>
      </c>
      <c r="L106" s="21">
        <v>379</v>
      </c>
      <c r="M106" s="21">
        <v>379</v>
      </c>
      <c r="N106" s="21" t="s">
        <v>131</v>
      </c>
      <c r="O106" s="23" t="str">
        <f>+VLOOKUP(N106,'base de clientes'!A:B,2,0)</f>
        <v>ANULADO</v>
      </c>
      <c r="P106" s="21" t="s">
        <v>2</v>
      </c>
      <c r="Q106" s="21" t="s">
        <v>2</v>
      </c>
      <c r="R106" s="26">
        <v>0</v>
      </c>
      <c r="S106" s="26">
        <f t="shared" si="17"/>
        <v>0</v>
      </c>
      <c r="T106" s="21" t="s">
        <v>2</v>
      </c>
      <c r="U106" s="21" t="s">
        <v>2</v>
      </c>
      <c r="V106" s="26">
        <f t="shared" si="18"/>
        <v>0</v>
      </c>
      <c r="W106" s="21" t="s">
        <v>1</v>
      </c>
      <c r="Y106" s="3">
        <f t="shared" si="13"/>
        <v>0</v>
      </c>
    </row>
    <row r="107" spans="1:25" x14ac:dyDescent="0.25">
      <c r="A107" s="21" t="s">
        <v>354</v>
      </c>
      <c r="B107" s="21" t="s">
        <v>436</v>
      </c>
      <c r="C107" s="5" t="str">
        <f t="shared" si="14"/>
        <v>29</v>
      </c>
      <c r="D107" s="5" t="str">
        <f t="shared" si="15"/>
        <v>06</v>
      </c>
      <c r="E107" s="4" t="s">
        <v>29</v>
      </c>
      <c r="F107" s="4" t="s">
        <v>30</v>
      </c>
      <c r="G107" s="24" t="str">
        <f t="shared" si="16"/>
        <v>29/06/2021</v>
      </c>
      <c r="H107" s="4" t="s">
        <v>1</v>
      </c>
      <c r="I107" s="4" t="s">
        <v>0</v>
      </c>
      <c r="J107" s="21" t="s">
        <v>129</v>
      </c>
      <c r="K107" s="21" t="s">
        <v>128</v>
      </c>
      <c r="L107" s="21">
        <v>380</v>
      </c>
      <c r="M107" s="21">
        <v>380</v>
      </c>
      <c r="N107" s="21" t="s">
        <v>389</v>
      </c>
      <c r="O107" s="23" t="str">
        <f>+VLOOKUP(N107,'base de clientes'!A:B,2,0)</f>
        <v>DE SANTIS S.A DE C.V.</v>
      </c>
      <c r="P107" s="21" t="s">
        <v>2</v>
      </c>
      <c r="Q107" s="21" t="s">
        <v>2</v>
      </c>
      <c r="R107" s="26">
        <v>31.2</v>
      </c>
      <c r="S107" s="26">
        <f t="shared" si="17"/>
        <v>4.056</v>
      </c>
      <c r="T107" s="21" t="s">
        <v>2</v>
      </c>
      <c r="U107" s="21" t="s">
        <v>2</v>
      </c>
      <c r="V107" s="26">
        <f t="shared" si="18"/>
        <v>35.256</v>
      </c>
      <c r="W107" s="21" t="s">
        <v>1</v>
      </c>
      <c r="Y107" s="3">
        <f t="shared" si="13"/>
        <v>4.0599999999999996</v>
      </c>
    </row>
    <row r="108" spans="1:25" x14ac:dyDescent="0.25">
      <c r="A108" s="21" t="s">
        <v>354</v>
      </c>
      <c r="B108" s="21" t="s">
        <v>436</v>
      </c>
      <c r="C108" s="5" t="str">
        <f t="shared" si="14"/>
        <v>29</v>
      </c>
      <c r="D108" s="5" t="str">
        <f t="shared" si="15"/>
        <v>06</v>
      </c>
      <c r="E108" s="4" t="s">
        <v>29</v>
      </c>
      <c r="F108" s="4" t="s">
        <v>30</v>
      </c>
      <c r="G108" s="24" t="str">
        <f t="shared" si="16"/>
        <v>29/06/2021</v>
      </c>
      <c r="H108" s="4" t="s">
        <v>1</v>
      </c>
      <c r="I108" s="4" t="s">
        <v>0</v>
      </c>
      <c r="J108" s="21" t="s">
        <v>129</v>
      </c>
      <c r="K108" s="21" t="s">
        <v>128</v>
      </c>
      <c r="L108" s="21">
        <v>381</v>
      </c>
      <c r="M108" s="21">
        <v>381</v>
      </c>
      <c r="N108" s="21" t="s">
        <v>389</v>
      </c>
      <c r="O108" s="23" t="str">
        <f>+VLOOKUP(N108,'base de clientes'!A:B,2,0)</f>
        <v>DE SANTIS S.A DE C.V.</v>
      </c>
      <c r="P108" s="21" t="s">
        <v>2</v>
      </c>
      <c r="Q108" s="21" t="s">
        <v>2</v>
      </c>
      <c r="R108" s="26">
        <v>25.66</v>
      </c>
      <c r="S108" s="26">
        <f t="shared" si="17"/>
        <v>3.3358000000000003</v>
      </c>
      <c r="T108" s="21" t="s">
        <v>2</v>
      </c>
      <c r="U108" s="21" t="s">
        <v>2</v>
      </c>
      <c r="V108" s="26">
        <f t="shared" si="18"/>
        <v>28.995799999999999</v>
      </c>
      <c r="W108" s="21" t="s">
        <v>1</v>
      </c>
      <c r="Y108" s="3">
        <f t="shared" si="13"/>
        <v>3.34</v>
      </c>
    </row>
    <row r="109" spans="1:25" x14ac:dyDescent="0.25">
      <c r="A109" s="21" t="s">
        <v>354</v>
      </c>
      <c r="B109" s="21" t="s">
        <v>436</v>
      </c>
      <c r="C109" s="5" t="str">
        <f t="shared" si="14"/>
        <v>29</v>
      </c>
      <c r="D109" s="5" t="str">
        <f t="shared" si="15"/>
        <v>06</v>
      </c>
      <c r="E109" s="4" t="s">
        <v>29</v>
      </c>
      <c r="F109" s="4" t="s">
        <v>30</v>
      </c>
      <c r="G109" s="24" t="str">
        <f t="shared" si="16"/>
        <v>29/06/2021</v>
      </c>
      <c r="H109" s="4" t="s">
        <v>1</v>
      </c>
      <c r="I109" s="4" t="s">
        <v>0</v>
      </c>
      <c r="J109" s="21" t="s">
        <v>129</v>
      </c>
      <c r="K109" s="21" t="s">
        <v>128</v>
      </c>
      <c r="L109" s="21">
        <v>382</v>
      </c>
      <c r="M109" s="21">
        <v>382</v>
      </c>
      <c r="N109" s="21" t="s">
        <v>131</v>
      </c>
      <c r="O109" s="23" t="str">
        <f>+VLOOKUP(N109,'base de clientes'!A:B,2,0)</f>
        <v>ANULADO</v>
      </c>
      <c r="P109" s="21" t="s">
        <v>2</v>
      </c>
      <c r="Q109" s="21" t="s">
        <v>2</v>
      </c>
      <c r="R109" s="26">
        <v>0</v>
      </c>
      <c r="S109" s="26">
        <f t="shared" si="17"/>
        <v>0</v>
      </c>
      <c r="T109" s="21" t="s">
        <v>2</v>
      </c>
      <c r="U109" s="21" t="s">
        <v>2</v>
      </c>
      <c r="V109" s="26">
        <f t="shared" si="18"/>
        <v>0</v>
      </c>
      <c r="W109" s="21" t="s">
        <v>1</v>
      </c>
      <c r="Y109" s="3">
        <f t="shared" si="13"/>
        <v>0</v>
      </c>
    </row>
    <row r="110" spans="1:25" x14ac:dyDescent="0.25">
      <c r="C110" s="5"/>
      <c r="D110" s="5"/>
      <c r="E110" s="4"/>
      <c r="F110" s="4"/>
      <c r="G110" s="24"/>
    </row>
    <row r="111" spans="1:25" x14ac:dyDescent="0.25">
      <c r="C111" s="5"/>
      <c r="D111" s="5"/>
      <c r="E111" s="4"/>
      <c r="F111" s="4"/>
      <c r="G111" s="24"/>
    </row>
    <row r="112" spans="1:25" x14ac:dyDescent="0.25">
      <c r="C112" s="5"/>
      <c r="D112" s="5"/>
      <c r="E112" s="4"/>
      <c r="F112" s="4"/>
      <c r="G112" s="24"/>
    </row>
    <row r="113" spans="3:7" x14ac:dyDescent="0.25">
      <c r="C113" s="5"/>
      <c r="D113" s="5"/>
      <c r="E113" s="4"/>
      <c r="F113" s="4"/>
      <c r="G113" s="24"/>
    </row>
    <row r="114" spans="3:7" x14ac:dyDescent="0.25">
      <c r="C114" s="5"/>
      <c r="D114" s="5"/>
      <c r="E114" s="4"/>
      <c r="F114" s="4"/>
      <c r="G114" s="24"/>
    </row>
    <row r="115" spans="3:7" x14ac:dyDescent="0.25">
      <c r="C115" s="5"/>
      <c r="D115" s="5"/>
      <c r="E115" s="4"/>
      <c r="F115" s="4"/>
      <c r="G115" s="24"/>
    </row>
    <row r="116" spans="3:7" x14ac:dyDescent="0.25">
      <c r="C116" s="5"/>
      <c r="D116" s="5"/>
      <c r="E116" s="4"/>
      <c r="F116" s="4"/>
      <c r="G116" s="24"/>
    </row>
    <row r="117" spans="3:7" x14ac:dyDescent="0.25">
      <c r="C117" s="5"/>
      <c r="D117" s="5"/>
      <c r="E117" s="4"/>
      <c r="F117" s="4"/>
      <c r="G117" s="24"/>
    </row>
    <row r="118" spans="3:7" x14ac:dyDescent="0.25">
      <c r="C118" s="5"/>
      <c r="D118" s="5"/>
      <c r="E118" s="4"/>
      <c r="F118" s="4"/>
      <c r="G118" s="24"/>
    </row>
    <row r="119" spans="3:7" x14ac:dyDescent="0.25">
      <c r="C119" s="5"/>
      <c r="D119" s="5"/>
      <c r="E119" s="4"/>
      <c r="F119" s="4"/>
      <c r="G119" s="24"/>
    </row>
    <row r="120" spans="3:7" x14ac:dyDescent="0.25">
      <c r="C120" s="5"/>
      <c r="D120" s="5"/>
      <c r="E120" s="4"/>
      <c r="F120" s="4"/>
      <c r="G120" s="24"/>
    </row>
    <row r="136" spans="22:22" x14ac:dyDescent="0.25">
      <c r="V136" s="27"/>
    </row>
  </sheetData>
  <autoFilter ref="A1:W1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00"/>
  <sheetViews>
    <sheetView topLeftCell="A77" workbookViewId="0">
      <selection sqref="A1:B100"/>
    </sheetView>
  </sheetViews>
  <sheetFormatPr baseColWidth="10" defaultRowHeight="15" x14ac:dyDescent="0.25"/>
  <cols>
    <col min="1" max="1" width="15" style="1" bestFit="1" customWidth="1"/>
    <col min="2" max="2" width="60" bestFit="1" customWidth="1"/>
    <col min="5" max="5" width="17.28515625" bestFit="1" customWidth="1"/>
    <col min="9" max="9" width="11.42578125" style="20"/>
  </cols>
  <sheetData>
    <row r="1" spans="1:8" x14ac:dyDescent="0.25">
      <c r="A1" s="1" t="s">
        <v>320</v>
      </c>
      <c r="B1" t="s">
        <v>319</v>
      </c>
    </row>
    <row r="2" spans="1:8" x14ac:dyDescent="0.25">
      <c r="A2" s="1" t="s">
        <v>318</v>
      </c>
      <c r="B2" t="s">
        <v>317</v>
      </c>
      <c r="E2" s="1"/>
      <c r="F2" s="1"/>
      <c r="G2" s="1"/>
      <c r="H2" s="1"/>
    </row>
    <row r="3" spans="1:8" x14ac:dyDescent="0.25">
      <c r="A3" s="1" t="s">
        <v>316</v>
      </c>
      <c r="B3" t="s">
        <v>315</v>
      </c>
      <c r="E3" s="1"/>
      <c r="F3" s="1"/>
      <c r="G3" s="1"/>
      <c r="H3" s="1"/>
    </row>
    <row r="4" spans="1:8" x14ac:dyDescent="0.25">
      <c r="A4" s="1" t="s">
        <v>314</v>
      </c>
      <c r="B4" t="s">
        <v>313</v>
      </c>
      <c r="E4" s="1"/>
      <c r="F4" s="1"/>
      <c r="G4" s="1"/>
      <c r="H4" s="1"/>
    </row>
    <row r="5" spans="1:8" x14ac:dyDescent="0.25">
      <c r="A5" s="1" t="s">
        <v>312</v>
      </c>
      <c r="B5" t="s">
        <v>311</v>
      </c>
      <c r="E5" s="1"/>
      <c r="F5" s="1"/>
      <c r="G5" s="1"/>
      <c r="H5" s="1"/>
    </row>
    <row r="6" spans="1:8" x14ac:dyDescent="0.25">
      <c r="A6" s="1" t="s">
        <v>310</v>
      </c>
      <c r="B6" t="s">
        <v>309</v>
      </c>
      <c r="E6" s="1"/>
      <c r="F6" s="1"/>
      <c r="G6" s="1"/>
      <c r="H6" s="1"/>
    </row>
    <row r="7" spans="1:8" x14ac:dyDescent="0.25">
      <c r="A7" s="1" t="s">
        <v>308</v>
      </c>
      <c r="B7" t="s">
        <v>307</v>
      </c>
      <c r="E7" s="1"/>
      <c r="F7" s="1"/>
      <c r="G7" s="1"/>
      <c r="H7" s="1"/>
    </row>
    <row r="8" spans="1:8" x14ac:dyDescent="0.25">
      <c r="A8" s="1" t="s">
        <v>306</v>
      </c>
      <c r="B8" t="s">
        <v>305</v>
      </c>
      <c r="E8" s="1"/>
      <c r="F8" s="1"/>
      <c r="G8" s="1"/>
      <c r="H8" s="1"/>
    </row>
    <row r="9" spans="1:8" x14ac:dyDescent="0.25">
      <c r="A9" s="1" t="s">
        <v>304</v>
      </c>
      <c r="B9" t="s">
        <v>303</v>
      </c>
      <c r="E9" s="1"/>
      <c r="F9" s="1"/>
      <c r="G9" s="1"/>
      <c r="H9" s="1"/>
    </row>
    <row r="10" spans="1:8" x14ac:dyDescent="0.25">
      <c r="A10" s="1" t="s">
        <v>302</v>
      </c>
      <c r="B10" t="s">
        <v>301</v>
      </c>
      <c r="E10" s="1"/>
      <c r="F10" s="1"/>
      <c r="G10" s="1"/>
      <c r="H10" s="1"/>
    </row>
    <row r="11" spans="1:8" x14ac:dyDescent="0.25">
      <c r="A11" s="1" t="s">
        <v>300</v>
      </c>
      <c r="B11" t="s">
        <v>299</v>
      </c>
      <c r="E11" s="1"/>
      <c r="F11" s="1"/>
      <c r="G11" s="1"/>
      <c r="H11" s="1"/>
    </row>
    <row r="12" spans="1:8" x14ac:dyDescent="0.25">
      <c r="A12" s="1" t="s">
        <v>298</v>
      </c>
      <c r="B12" t="s">
        <v>297</v>
      </c>
      <c r="E12" s="1"/>
      <c r="F12" s="1"/>
      <c r="G12" s="1"/>
      <c r="H12" s="1"/>
    </row>
    <row r="13" spans="1:8" x14ac:dyDescent="0.25">
      <c r="A13" s="1" t="s">
        <v>296</v>
      </c>
      <c r="B13" t="s">
        <v>295</v>
      </c>
    </row>
    <row r="14" spans="1:8" x14ac:dyDescent="0.25">
      <c r="A14" s="1" t="s">
        <v>294</v>
      </c>
      <c r="B14" t="s">
        <v>293</v>
      </c>
    </row>
    <row r="15" spans="1:8" x14ac:dyDescent="0.25">
      <c r="A15" s="1" t="s">
        <v>292</v>
      </c>
      <c r="B15" t="s">
        <v>291</v>
      </c>
    </row>
    <row r="16" spans="1:8" x14ac:dyDescent="0.25">
      <c r="A16" s="1" t="s">
        <v>290</v>
      </c>
      <c r="B16" t="s">
        <v>289</v>
      </c>
    </row>
    <row r="17" spans="1:2" x14ac:dyDescent="0.25">
      <c r="A17" s="1" t="s">
        <v>288</v>
      </c>
      <c r="B17" t="s">
        <v>287</v>
      </c>
    </row>
    <row r="18" spans="1:2" x14ac:dyDescent="0.25">
      <c r="A18" s="1" t="s">
        <v>286</v>
      </c>
      <c r="B18" t="s">
        <v>285</v>
      </c>
    </row>
    <row r="19" spans="1:2" x14ac:dyDescent="0.25">
      <c r="A19" s="1" t="s">
        <v>284</v>
      </c>
      <c r="B19" t="s">
        <v>283</v>
      </c>
    </row>
    <row r="20" spans="1:2" x14ac:dyDescent="0.25">
      <c r="A20" s="1" t="s">
        <v>282</v>
      </c>
      <c r="B20" t="s">
        <v>281</v>
      </c>
    </row>
    <row r="21" spans="1:2" x14ac:dyDescent="0.25">
      <c r="A21" s="1" t="s">
        <v>280</v>
      </c>
      <c r="B21" t="s">
        <v>279</v>
      </c>
    </row>
    <row r="22" spans="1:2" x14ac:dyDescent="0.25">
      <c r="A22" s="1" t="s">
        <v>278</v>
      </c>
      <c r="B22" t="s">
        <v>277</v>
      </c>
    </row>
    <row r="23" spans="1:2" x14ac:dyDescent="0.25">
      <c r="A23" s="1" t="s">
        <v>276</v>
      </c>
      <c r="B23" t="s">
        <v>275</v>
      </c>
    </row>
    <row r="24" spans="1:2" x14ac:dyDescent="0.25">
      <c r="A24" s="1" t="s">
        <v>274</v>
      </c>
      <c r="B24" t="s">
        <v>273</v>
      </c>
    </row>
    <row r="25" spans="1:2" x14ac:dyDescent="0.25">
      <c r="A25" s="1" t="s">
        <v>272</v>
      </c>
      <c r="B25" t="s">
        <v>271</v>
      </c>
    </row>
    <row r="26" spans="1:2" x14ac:dyDescent="0.25">
      <c r="A26" s="1" t="s">
        <v>270</v>
      </c>
      <c r="B26" t="s">
        <v>269</v>
      </c>
    </row>
    <row r="27" spans="1:2" x14ac:dyDescent="0.25">
      <c r="A27" s="1" t="s">
        <v>268</v>
      </c>
      <c r="B27" t="s">
        <v>267</v>
      </c>
    </row>
    <row r="28" spans="1:2" x14ac:dyDescent="0.25">
      <c r="A28" s="1" t="s">
        <v>266</v>
      </c>
      <c r="B28" t="s">
        <v>265</v>
      </c>
    </row>
    <row r="29" spans="1:2" x14ac:dyDescent="0.25">
      <c r="A29" s="1" t="s">
        <v>264</v>
      </c>
      <c r="B29" t="s">
        <v>263</v>
      </c>
    </row>
    <row r="30" spans="1:2" x14ac:dyDescent="0.25">
      <c r="A30" s="1" t="s">
        <v>262</v>
      </c>
      <c r="B30" t="s">
        <v>261</v>
      </c>
    </row>
    <row r="31" spans="1:2" x14ac:dyDescent="0.25">
      <c r="A31" s="1" t="s">
        <v>260</v>
      </c>
      <c r="B31" t="s">
        <v>259</v>
      </c>
    </row>
    <row r="32" spans="1:2" x14ac:dyDescent="0.25">
      <c r="A32" s="1" t="s">
        <v>258</v>
      </c>
      <c r="B32" t="s">
        <v>257</v>
      </c>
    </row>
    <row r="33" spans="1:2" x14ac:dyDescent="0.25">
      <c r="A33" s="1" t="s">
        <v>256</v>
      </c>
      <c r="B33" t="s">
        <v>255</v>
      </c>
    </row>
    <row r="34" spans="1:2" x14ac:dyDescent="0.25">
      <c r="A34" s="1" t="s">
        <v>254</v>
      </c>
      <c r="B34" t="s">
        <v>253</v>
      </c>
    </row>
    <row r="35" spans="1:2" x14ac:dyDescent="0.25">
      <c r="A35" s="1" t="s">
        <v>252</v>
      </c>
      <c r="B35" t="s">
        <v>251</v>
      </c>
    </row>
    <row r="36" spans="1:2" x14ac:dyDescent="0.25">
      <c r="A36" s="1" t="s">
        <v>250</v>
      </c>
      <c r="B36" t="s">
        <v>249</v>
      </c>
    </row>
    <row r="37" spans="1:2" x14ac:dyDescent="0.25">
      <c r="A37" s="1" t="s">
        <v>248</v>
      </c>
      <c r="B37" t="s">
        <v>247</v>
      </c>
    </row>
    <row r="38" spans="1:2" x14ac:dyDescent="0.25">
      <c r="A38" s="1" t="s">
        <v>246</v>
      </c>
      <c r="B38" t="s">
        <v>245</v>
      </c>
    </row>
    <row r="39" spans="1:2" x14ac:dyDescent="0.25">
      <c r="A39" s="1" t="s">
        <v>244</v>
      </c>
      <c r="B39" t="s">
        <v>243</v>
      </c>
    </row>
    <row r="40" spans="1:2" x14ac:dyDescent="0.25">
      <c r="A40" s="1" t="s">
        <v>242</v>
      </c>
      <c r="B40" t="s">
        <v>241</v>
      </c>
    </row>
    <row r="41" spans="1:2" x14ac:dyDescent="0.25">
      <c r="A41" s="1" t="s">
        <v>240</v>
      </c>
      <c r="B41" t="s">
        <v>239</v>
      </c>
    </row>
    <row r="42" spans="1:2" x14ac:dyDescent="0.25">
      <c r="A42" s="1" t="s">
        <v>238</v>
      </c>
      <c r="B42" t="s">
        <v>237</v>
      </c>
    </row>
    <row r="43" spans="1:2" x14ac:dyDescent="0.25">
      <c r="A43" s="1" t="s">
        <v>236</v>
      </c>
      <c r="B43" t="s">
        <v>235</v>
      </c>
    </row>
    <row r="44" spans="1:2" x14ac:dyDescent="0.25">
      <c r="A44" s="1" t="s">
        <v>234</v>
      </c>
      <c r="B44" t="s">
        <v>233</v>
      </c>
    </row>
    <row r="45" spans="1:2" x14ac:dyDescent="0.25">
      <c r="A45" s="1" t="s">
        <v>232</v>
      </c>
      <c r="B45" t="s">
        <v>231</v>
      </c>
    </row>
    <row r="46" spans="1:2" x14ac:dyDescent="0.25">
      <c r="A46" s="1" t="s">
        <v>230</v>
      </c>
      <c r="B46" t="s">
        <v>229</v>
      </c>
    </row>
    <row r="47" spans="1:2" x14ac:dyDescent="0.25">
      <c r="A47" s="1" t="s">
        <v>228</v>
      </c>
      <c r="B47" t="s">
        <v>227</v>
      </c>
    </row>
    <row r="48" spans="1:2" x14ac:dyDescent="0.25">
      <c r="A48" s="1" t="s">
        <v>131</v>
      </c>
      <c r="B48" s="1" t="s">
        <v>226</v>
      </c>
    </row>
    <row r="49" spans="1:2" x14ac:dyDescent="0.25">
      <c r="A49" s="1" t="s">
        <v>225</v>
      </c>
      <c r="B49" t="s">
        <v>224</v>
      </c>
    </row>
    <row r="50" spans="1:2" x14ac:dyDescent="0.25">
      <c r="A50" s="1" t="s">
        <v>223</v>
      </c>
      <c r="B50" t="s">
        <v>222</v>
      </c>
    </row>
    <row r="51" spans="1:2" x14ac:dyDescent="0.25">
      <c r="A51" s="1" t="s">
        <v>221</v>
      </c>
      <c r="B51" t="s">
        <v>220</v>
      </c>
    </row>
    <row r="52" spans="1:2" x14ac:dyDescent="0.25">
      <c r="A52" s="1" t="s">
        <v>219</v>
      </c>
      <c r="B52" t="s">
        <v>218</v>
      </c>
    </row>
    <row r="53" spans="1:2" x14ac:dyDescent="0.25">
      <c r="A53" s="1" t="s">
        <v>217</v>
      </c>
      <c r="B53" t="s">
        <v>216</v>
      </c>
    </row>
    <row r="54" spans="1:2" x14ac:dyDescent="0.25">
      <c r="A54" s="1" t="s">
        <v>215</v>
      </c>
      <c r="B54" t="s">
        <v>214</v>
      </c>
    </row>
    <row r="55" spans="1:2" x14ac:dyDescent="0.25">
      <c r="A55" s="1" t="s">
        <v>213</v>
      </c>
      <c r="B55" t="s">
        <v>212</v>
      </c>
    </row>
    <row r="56" spans="1:2" x14ac:dyDescent="0.25">
      <c r="A56" s="1" t="s">
        <v>211</v>
      </c>
      <c r="B56" t="s">
        <v>210</v>
      </c>
    </row>
    <row r="57" spans="1:2" x14ac:dyDescent="0.25">
      <c r="A57" s="1" t="s">
        <v>209</v>
      </c>
      <c r="B57" t="s">
        <v>208</v>
      </c>
    </row>
    <row r="58" spans="1:2" x14ac:dyDescent="0.25">
      <c r="A58" s="1" t="s">
        <v>207</v>
      </c>
      <c r="B58" t="s">
        <v>206</v>
      </c>
    </row>
    <row r="59" spans="1:2" x14ac:dyDescent="0.25">
      <c r="A59" s="1" t="s">
        <v>205</v>
      </c>
      <c r="B59" t="s">
        <v>204</v>
      </c>
    </row>
    <row r="60" spans="1:2" x14ac:dyDescent="0.25">
      <c r="A60" s="1" t="s">
        <v>203</v>
      </c>
      <c r="B60" t="s">
        <v>202</v>
      </c>
    </row>
    <row r="61" spans="1:2" x14ac:dyDescent="0.25">
      <c r="A61" s="1" t="s">
        <v>126</v>
      </c>
      <c r="B61" t="s">
        <v>201</v>
      </c>
    </row>
    <row r="62" spans="1:2" x14ac:dyDescent="0.25">
      <c r="A62" s="1" t="s">
        <v>133</v>
      </c>
      <c r="B62" t="s">
        <v>200</v>
      </c>
    </row>
    <row r="63" spans="1:2" x14ac:dyDescent="0.25">
      <c r="A63" s="1" t="s">
        <v>135</v>
      </c>
      <c r="B63" t="s">
        <v>199</v>
      </c>
    </row>
    <row r="64" spans="1:2" x14ac:dyDescent="0.25">
      <c r="A64" s="1" t="s">
        <v>140</v>
      </c>
      <c r="B64" t="s">
        <v>198</v>
      </c>
    </row>
    <row r="65" spans="1:2" x14ac:dyDescent="0.25">
      <c r="A65" s="1" t="s">
        <v>142</v>
      </c>
      <c r="B65" t="s">
        <v>197</v>
      </c>
    </row>
    <row r="66" spans="1:2" x14ac:dyDescent="0.25">
      <c r="A66" s="1" t="s">
        <v>145</v>
      </c>
      <c r="B66" t="s">
        <v>196</v>
      </c>
    </row>
    <row r="67" spans="1:2" x14ac:dyDescent="0.25">
      <c r="A67" s="1" t="s">
        <v>148</v>
      </c>
      <c r="B67" t="s">
        <v>195</v>
      </c>
    </row>
    <row r="68" spans="1:2" x14ac:dyDescent="0.25">
      <c r="A68" s="1" t="s">
        <v>151</v>
      </c>
      <c r="B68" t="s">
        <v>194</v>
      </c>
    </row>
    <row r="69" spans="1:2" x14ac:dyDescent="0.25">
      <c r="A69" s="1" t="s">
        <v>153</v>
      </c>
      <c r="B69" t="s">
        <v>193</v>
      </c>
    </row>
    <row r="70" spans="1:2" x14ac:dyDescent="0.25">
      <c r="A70" s="1" t="s">
        <v>155</v>
      </c>
      <c r="B70" t="s">
        <v>192</v>
      </c>
    </row>
    <row r="71" spans="1:2" x14ac:dyDescent="0.25">
      <c r="A71" s="1" t="s">
        <v>160</v>
      </c>
      <c r="B71" t="s">
        <v>191</v>
      </c>
    </row>
    <row r="72" spans="1:2" x14ac:dyDescent="0.25">
      <c r="A72" s="1" t="s">
        <v>157</v>
      </c>
      <c r="B72" t="s">
        <v>190</v>
      </c>
    </row>
    <row r="73" spans="1:2" x14ac:dyDescent="0.25">
      <c r="A73" s="1" t="s">
        <v>168</v>
      </c>
      <c r="B73" t="s">
        <v>189</v>
      </c>
    </row>
    <row r="74" spans="1:2" x14ac:dyDescent="0.25">
      <c r="A74" s="1" t="s">
        <v>164</v>
      </c>
      <c r="B74" t="s">
        <v>188</v>
      </c>
    </row>
    <row r="75" spans="1:2" x14ac:dyDescent="0.25">
      <c r="A75" s="1" t="s">
        <v>166</v>
      </c>
      <c r="B75" t="s">
        <v>187</v>
      </c>
    </row>
    <row r="76" spans="1:2" x14ac:dyDescent="0.25">
      <c r="A76" s="1" t="s">
        <v>324</v>
      </c>
      <c r="B76" t="s">
        <v>325</v>
      </c>
    </row>
    <row r="77" spans="1:2" x14ac:dyDescent="0.25">
      <c r="A77" s="1" t="s">
        <v>326</v>
      </c>
      <c r="B77" t="s">
        <v>327</v>
      </c>
    </row>
    <row r="78" spans="1:2" x14ac:dyDescent="0.25">
      <c r="A78" s="1" t="s">
        <v>329</v>
      </c>
      <c r="B78" t="s">
        <v>330</v>
      </c>
    </row>
    <row r="79" spans="1:2" x14ac:dyDescent="0.25">
      <c r="A79" s="21" t="s">
        <v>376</v>
      </c>
      <c r="B79" t="s">
        <v>377</v>
      </c>
    </row>
    <row r="80" spans="1:2" x14ac:dyDescent="0.25">
      <c r="A80" s="21" t="s">
        <v>378</v>
      </c>
      <c r="B80" t="s">
        <v>379</v>
      </c>
    </row>
    <row r="81" spans="1:2" x14ac:dyDescent="0.25">
      <c r="A81" s="21" t="s">
        <v>381</v>
      </c>
      <c r="B81" t="s">
        <v>382</v>
      </c>
    </row>
    <row r="82" spans="1:2" x14ac:dyDescent="0.25">
      <c r="A82" s="21" t="s">
        <v>383</v>
      </c>
      <c r="B82" t="s">
        <v>384</v>
      </c>
    </row>
    <row r="83" spans="1:2" x14ac:dyDescent="0.25">
      <c r="A83" s="21" t="s">
        <v>385</v>
      </c>
      <c r="B83" t="s">
        <v>386</v>
      </c>
    </row>
    <row r="84" spans="1:2" x14ac:dyDescent="0.25">
      <c r="A84" s="21" t="s">
        <v>387</v>
      </c>
      <c r="B84" t="s">
        <v>388</v>
      </c>
    </row>
    <row r="85" spans="1:2" x14ac:dyDescent="0.25">
      <c r="A85" s="21" t="s">
        <v>389</v>
      </c>
      <c r="B85" t="s">
        <v>390</v>
      </c>
    </row>
    <row r="86" spans="1:2" x14ac:dyDescent="0.25">
      <c r="A86" s="21" t="s">
        <v>391</v>
      </c>
      <c r="B86" t="s">
        <v>392</v>
      </c>
    </row>
    <row r="87" spans="1:2" x14ac:dyDescent="0.25">
      <c r="A87" s="21" t="s">
        <v>393</v>
      </c>
      <c r="B87" t="s">
        <v>394</v>
      </c>
    </row>
    <row r="88" spans="1:2" x14ac:dyDescent="0.25">
      <c r="A88" s="21" t="s">
        <v>395</v>
      </c>
      <c r="B88" t="s">
        <v>396</v>
      </c>
    </row>
    <row r="89" spans="1:2" x14ac:dyDescent="0.25">
      <c r="A89" s="21" t="s">
        <v>398</v>
      </c>
      <c r="B89" t="s">
        <v>399</v>
      </c>
    </row>
    <row r="90" spans="1:2" x14ac:dyDescent="0.25">
      <c r="A90" s="21" t="s">
        <v>402</v>
      </c>
      <c r="B90" t="s">
        <v>403</v>
      </c>
    </row>
    <row r="91" spans="1:2" x14ac:dyDescent="0.25">
      <c r="A91" s="21" t="s">
        <v>405</v>
      </c>
      <c r="B91" t="s">
        <v>406</v>
      </c>
    </row>
    <row r="92" spans="1:2" x14ac:dyDescent="0.25">
      <c r="A92" s="21" t="s">
        <v>407</v>
      </c>
      <c r="B92" t="s">
        <v>408</v>
      </c>
    </row>
    <row r="93" spans="1:2" x14ac:dyDescent="0.25">
      <c r="A93" s="21" t="s">
        <v>409</v>
      </c>
      <c r="B93" t="s">
        <v>410</v>
      </c>
    </row>
    <row r="94" spans="1:2" x14ac:dyDescent="0.25">
      <c r="A94" s="21" t="s">
        <v>412</v>
      </c>
      <c r="B94" t="s">
        <v>413</v>
      </c>
    </row>
    <row r="95" spans="1:2" x14ac:dyDescent="0.25">
      <c r="A95" s="21" t="s">
        <v>416</v>
      </c>
      <c r="B95" t="s">
        <v>417</v>
      </c>
    </row>
    <row r="96" spans="1:2" x14ac:dyDescent="0.25">
      <c r="A96" s="21" t="s">
        <v>420</v>
      </c>
      <c r="B96" t="s">
        <v>421</v>
      </c>
    </row>
    <row r="97" spans="1:2" x14ac:dyDescent="0.25">
      <c r="A97" s="21" t="s">
        <v>423</v>
      </c>
      <c r="B97" t="s">
        <v>424</v>
      </c>
    </row>
    <row r="98" spans="1:2" x14ac:dyDescent="0.25">
      <c r="A98" s="21" t="s">
        <v>425</v>
      </c>
      <c r="B98" t="s">
        <v>426</v>
      </c>
    </row>
    <row r="99" spans="1:2" x14ac:dyDescent="0.25">
      <c r="A99" s="1" t="s">
        <v>428</v>
      </c>
      <c r="B99" t="s">
        <v>429</v>
      </c>
    </row>
    <row r="100" spans="1:2" x14ac:dyDescent="0.25">
      <c r="A100" s="1" t="s">
        <v>430</v>
      </c>
      <c r="B100" t="s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A35" sqref="A35"/>
    </sheetView>
  </sheetViews>
  <sheetFormatPr baseColWidth="10" defaultRowHeight="15" x14ac:dyDescent="0.25"/>
  <sheetData>
    <row r="1" spans="1:1" x14ac:dyDescent="0.25">
      <c r="A1">
        <v>348</v>
      </c>
    </row>
    <row r="2" spans="1:1" x14ac:dyDescent="0.25">
      <c r="A2">
        <v>349</v>
      </c>
    </row>
    <row r="3" spans="1:1" x14ac:dyDescent="0.25">
      <c r="A3">
        <v>350</v>
      </c>
    </row>
    <row r="4" spans="1:1" x14ac:dyDescent="0.25">
      <c r="A4">
        <v>351</v>
      </c>
    </row>
    <row r="5" spans="1:1" x14ac:dyDescent="0.25">
      <c r="A5">
        <v>352</v>
      </c>
    </row>
    <row r="6" spans="1:1" x14ac:dyDescent="0.25">
      <c r="A6">
        <v>353</v>
      </c>
    </row>
    <row r="7" spans="1:1" x14ac:dyDescent="0.25">
      <c r="A7">
        <v>354</v>
      </c>
    </row>
    <row r="8" spans="1:1" x14ac:dyDescent="0.25">
      <c r="A8">
        <v>355</v>
      </c>
    </row>
    <row r="9" spans="1:1" x14ac:dyDescent="0.25">
      <c r="A9">
        <v>356</v>
      </c>
    </row>
    <row r="10" spans="1:1" x14ac:dyDescent="0.25">
      <c r="A10">
        <v>357</v>
      </c>
    </row>
    <row r="11" spans="1:1" x14ac:dyDescent="0.25">
      <c r="A11">
        <v>358</v>
      </c>
    </row>
    <row r="12" spans="1:1" x14ac:dyDescent="0.25">
      <c r="A12">
        <v>359</v>
      </c>
    </row>
    <row r="13" spans="1:1" x14ac:dyDescent="0.25">
      <c r="A13">
        <v>360</v>
      </c>
    </row>
    <row r="14" spans="1:1" x14ac:dyDescent="0.25">
      <c r="A14">
        <v>361</v>
      </c>
    </row>
    <row r="15" spans="1:1" x14ac:dyDescent="0.25">
      <c r="A15">
        <v>362</v>
      </c>
    </row>
    <row r="16" spans="1:1" x14ac:dyDescent="0.25">
      <c r="A16">
        <v>363</v>
      </c>
    </row>
    <row r="17" spans="1:1" x14ac:dyDescent="0.25">
      <c r="A17">
        <v>364</v>
      </c>
    </row>
    <row r="18" spans="1:1" x14ac:dyDescent="0.25">
      <c r="A18">
        <v>365</v>
      </c>
    </row>
    <row r="19" spans="1:1" x14ac:dyDescent="0.25">
      <c r="A19">
        <v>366</v>
      </c>
    </row>
    <row r="20" spans="1:1" x14ac:dyDescent="0.25">
      <c r="A20">
        <v>367</v>
      </c>
    </row>
    <row r="21" spans="1:1" x14ac:dyDescent="0.25">
      <c r="A21">
        <v>368</v>
      </c>
    </row>
    <row r="22" spans="1:1" x14ac:dyDescent="0.25">
      <c r="A22">
        <v>369</v>
      </c>
    </row>
    <row r="23" spans="1:1" x14ac:dyDescent="0.25">
      <c r="A23">
        <v>370</v>
      </c>
    </row>
    <row r="24" spans="1:1" x14ac:dyDescent="0.25">
      <c r="A24">
        <v>371</v>
      </c>
    </row>
    <row r="25" spans="1:1" x14ac:dyDescent="0.25">
      <c r="A25">
        <v>372</v>
      </c>
    </row>
    <row r="26" spans="1:1" x14ac:dyDescent="0.25">
      <c r="A26">
        <v>373</v>
      </c>
    </row>
    <row r="27" spans="1:1" x14ac:dyDescent="0.25">
      <c r="A27">
        <v>374</v>
      </c>
    </row>
    <row r="28" spans="1:1" x14ac:dyDescent="0.25">
      <c r="A28">
        <v>375</v>
      </c>
    </row>
    <row r="29" spans="1:1" x14ac:dyDescent="0.25">
      <c r="A29">
        <v>376</v>
      </c>
    </row>
    <row r="30" spans="1:1" x14ac:dyDescent="0.25">
      <c r="A30">
        <v>377</v>
      </c>
    </row>
    <row r="31" spans="1:1" x14ac:dyDescent="0.25">
      <c r="A31">
        <v>378</v>
      </c>
    </row>
    <row r="32" spans="1:1" x14ac:dyDescent="0.25">
      <c r="A32">
        <v>379</v>
      </c>
    </row>
    <row r="33" spans="1:1" x14ac:dyDescent="0.25">
      <c r="A33">
        <v>380</v>
      </c>
    </row>
    <row r="34" spans="1:1" x14ac:dyDescent="0.25">
      <c r="A34">
        <v>381</v>
      </c>
    </row>
    <row r="35" spans="1:1" x14ac:dyDescent="0.25">
      <c r="A35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COMPRAS</vt:lpstr>
      <vt:lpstr>VENTAS CCF</vt:lpstr>
      <vt:lpstr>base de clientes</vt:lpstr>
      <vt:lpstr>Hoja1</vt:lpstr>
      <vt:lpstr>COMPRAS!Área_de_impresión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2021-05-12T21:53:21Z</cp:lastPrinted>
  <dcterms:created xsi:type="dcterms:W3CDTF">2021-04-05T22:54:25Z</dcterms:created>
  <dcterms:modified xsi:type="dcterms:W3CDTF">2022-08-29T14:42:13Z</dcterms:modified>
</cp:coreProperties>
</file>