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7"/>
  </bookViews>
  <sheets>
    <sheet name="Compras" sheetId="6" r:id="rId1"/>
    <sheet name="Libro de Compras" sheetId="12" r:id="rId2"/>
    <sheet name="PERCEPCION" sheetId="15" r:id="rId3"/>
    <sheet name="Contribuyente" sheetId="5" r:id="rId4"/>
    <sheet name="Libro de Contribuyente" sheetId="8" r:id="rId5"/>
    <sheet name="base de clientes" sheetId="3" r:id="rId6"/>
    <sheet name="Consumidor" sheetId="9" r:id="rId7"/>
    <sheet name="Libro de Consumidor" sheetId="10" r:id="rId8"/>
    <sheet name="Hoja1" sheetId="11" r:id="rId9"/>
    <sheet name="RET 1%" sheetId="14" r:id="rId10"/>
    <sheet name="DECLARACION" sheetId="13" r:id="rId11"/>
  </sheets>
  <externalReferences>
    <externalReference r:id="rId12"/>
    <externalReference r:id="rId13"/>
    <externalReference r:id="rId14"/>
  </externalReferences>
  <definedNames>
    <definedName name="_xlnm._FilterDatabase" localSheetId="7" hidden="1">'Libro de Consumidor'!$O$65</definedName>
    <definedName name="_xlnm._FilterDatabase" localSheetId="9" hidden="1">'RET 1%'!$A$1:$I$2</definedName>
    <definedName name="_xlnm.Print_Area" localSheetId="3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32" i="12"/>
  <c r="D33" i="12"/>
  <c r="D34" i="12"/>
  <c r="D35" i="12"/>
  <c r="D36" i="12"/>
  <c r="D26" i="12"/>
  <c r="D27" i="12"/>
  <c r="D28" i="12"/>
  <c r="D37" i="12"/>
  <c r="D38" i="12"/>
  <c r="D39" i="12"/>
  <c r="D40" i="12"/>
  <c r="D41" i="12"/>
  <c r="D29" i="12"/>
  <c r="D30" i="12"/>
  <c r="D42" i="12"/>
  <c r="D43" i="12"/>
  <c r="D44" i="12"/>
  <c r="D45" i="12"/>
  <c r="D46" i="12"/>
  <c r="D47" i="12"/>
  <c r="D48" i="12"/>
  <c r="D31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32" i="12"/>
  <c r="C33" i="12"/>
  <c r="C34" i="12"/>
  <c r="C35" i="12"/>
  <c r="C36" i="12"/>
  <c r="C26" i="12"/>
  <c r="C27" i="12"/>
  <c r="C28" i="12"/>
  <c r="C37" i="12"/>
  <c r="C38" i="12"/>
  <c r="C39" i="12"/>
  <c r="C40" i="12"/>
  <c r="C41" i="12"/>
  <c r="C29" i="12"/>
  <c r="C30" i="12"/>
  <c r="C42" i="12"/>
  <c r="C43" i="12"/>
  <c r="C44" i="12"/>
  <c r="C45" i="12"/>
  <c r="C46" i="12"/>
  <c r="C47" i="12"/>
  <c r="C48" i="12"/>
  <c r="C31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L64" i="10" l="1"/>
  <c r="H20" i="15" l="1"/>
  <c r="G20" i="15"/>
  <c r="G1983" i="15" s="1"/>
  <c r="I20" i="15"/>
  <c r="H1983" i="15" l="1"/>
  <c r="D9" i="6"/>
  <c r="H3" i="14" l="1"/>
  <c r="G3" i="14"/>
  <c r="G4" i="13"/>
  <c r="G9" i="13" s="1"/>
  <c r="I8" i="13"/>
  <c r="T134" i="12"/>
  <c r="R134" i="12"/>
  <c r="Q134" i="12"/>
  <c r="M134" i="12"/>
  <c r="F14" i="13" s="1"/>
  <c r="F15" i="13" s="1"/>
  <c r="F18" i="13" s="1"/>
  <c r="J134" i="12"/>
  <c r="G14" i="13" s="1"/>
  <c r="G1" i="11" l="1"/>
  <c r="C637" i="11" l="1"/>
  <c r="B637" i="11"/>
  <c r="D637" i="11" l="1"/>
  <c r="D19" i="6"/>
  <c r="D19" i="5"/>
  <c r="R64" i="10" l="1"/>
  <c r="J4" i="13" s="1"/>
  <c r="J9" i="13" s="1"/>
  <c r="U64" i="10" l="1"/>
  <c r="O64" i="10"/>
  <c r="V64" i="10"/>
  <c r="U134" i="8"/>
  <c r="R134" i="8"/>
  <c r="Q134" i="8"/>
  <c r="H4" i="13" s="1"/>
  <c r="H9" i="13" s="1"/>
  <c r="W134" i="8"/>
  <c r="G4" i="6"/>
  <c r="F4" i="6"/>
  <c r="I4" i="13" l="1"/>
  <c r="I5" i="13" s="1"/>
  <c r="I9" i="13" s="1"/>
  <c r="K9" i="13" s="1"/>
  <c r="J4" i="6"/>
  <c r="D4" i="6" s="1"/>
  <c r="D11" i="5"/>
  <c r="D9" i="5"/>
  <c r="I14" i="13" l="1"/>
  <c r="I15" i="13" s="1"/>
  <c r="K13" i="13"/>
  <c r="K14" i="13" s="1"/>
  <c r="L14" i="13" s="1"/>
  <c r="G18" i="13" s="1"/>
  <c r="G19" i="13" s="1"/>
  <c r="L9" i="13"/>
  <c r="H18" i="13" l="1"/>
  <c r="J18" i="13" s="1"/>
  <c r="L16" i="13" s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4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<sst xmlns="http://schemas.openxmlformats.org/spreadsheetml/2006/main" count="3112" uniqueCount="560">
  <si>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</si>
  <si>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</si>
  <si>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</si>
  <si>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</si>
  <si>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</si>
  <si>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</si>
  <si>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</si>
  <si>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</si>
  <si>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</si>
  <si>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</si>
  <si>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</si>
  <si>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</si>
  <si>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</si>
  <si>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</si>
  <si>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</si>
  <si>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</si>
  <si>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</si>
  <si>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</si>
  <si>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</si>
  <si>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</si>
  <si>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</si>
  <si>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</si>
  <si>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</si>
  <si>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</si>
  <si>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</si>
  <si>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</si>
  <si>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</si>
  <si>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</si>
  <si>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</si>
  <si>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</si>
  <si>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</si>
  <si>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</si>
  <si>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</si>
  <si>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</si>
  <si>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</si>
  <si>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</si>
  <si>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</si>
  <si>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</si>
  <si>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</si>
  <si>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</si>
  <si>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</si>
  <si>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</si>
  <si>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</si>
  <si>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</si>
  <si>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</si>
  <si>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</si>
  <si>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</si>
  <si>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</si>
  <si>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</si>
  <si>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</si>
  <si>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</si>
  <si>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</si>
  <si>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</si>
  <si>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</si>
  <si>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</si>
  <si>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</si>
  <si>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</si>
  <si>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</si>
  <si>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</si>
  <si>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</si>
  <si>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</si>
  <si>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</si>
  <si>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</si>
  <si>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</si>
  <si>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</si>
  <si>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</si>
  <si>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</si>
  <si>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</si>
  <si>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</si>
  <si>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</si>
  <si>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</si>
  <si>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</si>
  <si>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</si>
  <si>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</si>
  <si>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</si>
  <si>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</si>
  <si>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</si>
  <si>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</si>
  <si>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</si>
  <si>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</si>
  <si>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</si>
  <si>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</si>
  <si>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</si>
  <si>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</si>
  <si>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</si>
  <si>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</si>
  <si>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</si>
  <si>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</si>
  <si>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</si>
  <si>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</si>
  <si>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</si>
  <si>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</si>
  <si>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</si>
  <si>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</si>
  <si>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</si>
  <si>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</si>
  <si>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</si>
  <si>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</si>
  <si>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</si>
  <si>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</si>
  <si>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</si>
  <si>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</si>
  <si>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</si>
  <si>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</si>
  <si>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</si>
  <si>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</si>
  <si>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</si>
  <si>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</si>
  <si>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</si>
  <si>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</si>
  <si>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</si>
  <si>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</si>
  <si>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</si>
  <si>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</si>
  <si>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</si>
  <si>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</si>
  <si>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</si>
  <si>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</si>
  <si>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</si>
  <si>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</si>
  <si>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</si>
  <si>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</si>
  <si>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</si>
  <si>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</si>
  <si>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</si>
  <si>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</si>
  <si>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</si>
  <si>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</si>
  <si>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</si>
  <si>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</si>
  <si>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</si>
  <si>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</si>
  <si>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</si>
  <si>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</si>
  <si>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</si>
  <si>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</si>
  <si>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</si>
  <si>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</si>
  <si>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</si>
  <si>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</si>
  <si>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</si>
  <si>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</si>
  <si>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</si>
  <si>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</si>
  <si>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</si>
  <si>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</si>
  <si>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</si>
  <si>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</si>
  <si>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</si>
  <si>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</si>
  <si>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</si>
  <si>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</si>
  <si>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</si>
  <si>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</si>
  <si>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</si>
  <si>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</si>
  <si>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</si>
  <si>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</si>
  <si>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</si>
  <si>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</si>
  <si>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</si>
  <si>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</si>
  <si>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</si>
  <si>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</si>
  <si>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</si>
  <si>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</si>
  <si>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</si>
  <si>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</si>
  <si>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</si>
  <si>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</si>
  <si>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</si>
  <si>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</si>
  <si>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</si>
  <si>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</si>
  <si>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</si>
  <si>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2021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</si>
  <si>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</si>
  <si>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</si>
  <si>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</si>
  <si>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</si>
  <si>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</si>
  <si>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</si>
  <si>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</si>
  <si>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</si>
  <si>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</si>
  <si>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</si>
  <si>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</si>
  <si>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</si>
  <si>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</si>
  <si>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</si>
  <si>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</si>
  <si>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</si>
  <si>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</si>
  <si>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</si>
  <si>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</si>
  <si>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</si>
  <si>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</si>
  <si>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</si>
  <si>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15041RESIN563772021</t>
  </si>
  <si>
    <t>21DS000C</t>
  </si>
  <si>
    <t>15041RESIN608922018</t>
  </si>
  <si>
    <t>18SD000F</t>
  </si>
  <si>
    <t>02/01/2022</t>
  </si>
  <si>
    <t>05110512191019</t>
  </si>
  <si>
    <t>06142704091010</t>
  </si>
  <si>
    <t>06143006991020</t>
  </si>
  <si>
    <t>05010702161018</t>
  </si>
  <si>
    <t>05032407751016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</si>
  <si>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</si>
  <si>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</si>
  <si>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</si>
  <si>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</si>
  <si>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</si>
  <si>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</si>
  <si>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</si>
  <si>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</si>
  <si>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</si>
  <si>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</si>
  <si>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</si>
  <si>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</si>
  <si>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</si>
  <si>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</si>
  <si>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</si>
  <si>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</si>
  <si>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</si>
  <si>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</si>
  <si>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</si>
  <si>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</si>
  <si>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</si>
  <si>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</si>
  <si>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</si>
  <si>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</si>
  <si>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</si>
  <si>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</si>
  <si>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</si>
  <si>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</si>
  <si>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</si>
  <si>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</si>
  <si>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05112401011014</t>
  </si>
  <si>
    <t>NUTRIENTES AGRICOLAS S.A DE C.V.</t>
  </si>
  <si>
    <t>13123005590019</t>
  </si>
  <si>
    <t>CARLOS ARMANDO MORENO ALVARENGA</t>
  </si>
  <si>
    <t>06142407620011</t>
  </si>
  <si>
    <t>ALMACENADORA CENTROAMERICANA S.A DE C.V.</t>
  </si>
  <si>
    <t>93931912721017</t>
  </si>
  <si>
    <t>CARLOS JIMENEZ</t>
  </si>
  <si>
    <t>11180804650014</t>
  </si>
  <si>
    <t>IRMA ELENA AREVALO DE NAVARRETE</t>
  </si>
  <si>
    <t>06141804961024</t>
  </si>
  <si>
    <t>DIAMARTI S.A DE C.V.</t>
  </si>
  <si>
    <t>09031203640014</t>
  </si>
  <si>
    <t>HERBERT ERNESTO SACA VIDES</t>
  </si>
  <si>
    <t>12170909660010</t>
  </si>
  <si>
    <t>MARIO CARRION ELIAS</t>
  </si>
  <si>
    <t>05100110111013</t>
  </si>
  <si>
    <t>ASOCIACION RESIDENCIAL LO SUEÑOS</t>
  </si>
  <si>
    <t>06140610931039</t>
  </si>
  <si>
    <t>DE SANTIS S.A DE C.V.</t>
  </si>
  <si>
    <t>06142911690013</t>
  </si>
  <si>
    <t>PATRICIA S.A DE C.V.</t>
  </si>
  <si>
    <t>06061505681011</t>
  </si>
  <si>
    <t>IRMA ELENA RODRIGUEZ</t>
  </si>
  <si>
    <t>AGRIMAC S.A DE C.V.</t>
  </si>
  <si>
    <t>06140102021060</t>
  </si>
  <si>
    <t>ADMINISTRADORA DE EDIFICIOS</t>
  </si>
  <si>
    <t>06141903660016</t>
  </si>
  <si>
    <t>INMOBILIARIA SAN JOSE</t>
  </si>
  <si>
    <t>08211810550010</t>
  </si>
  <si>
    <t>JOSE RODOLFO ARIAS RODRIGUEZ</t>
  </si>
  <si>
    <t>08211109721042</t>
  </si>
  <si>
    <t>EDUARDO ARIAS DIAZ</t>
  </si>
  <si>
    <t>06141306590014</t>
  </si>
  <si>
    <t>INVERSIONES SIMCO S.A DE C.V.</t>
  </si>
  <si>
    <t>03062805800029</t>
  </si>
  <si>
    <t>ASOCIACION COOP DE PRODUCCION AGROPECUARIA ATAISI DE RL</t>
  </si>
  <si>
    <t>06140209870037</t>
  </si>
  <si>
    <t>PACHOL S.A DE C.V.</t>
  </si>
  <si>
    <t>06141700211055</t>
  </si>
  <si>
    <t>DESARROLLADORA AMERICANA DE SERVICIOS</t>
  </si>
  <si>
    <t>11170203400015</t>
  </si>
  <si>
    <t>ADALBERTO LEIVA</t>
  </si>
  <si>
    <t>12082007630018</t>
  </si>
  <si>
    <t>JUAN MANUEL DIAS ROMERO</t>
  </si>
  <si>
    <t>05203011550026</t>
  </si>
  <si>
    <t>FLORENCIO LOPEZ MEJIA</t>
  </si>
  <si>
    <t>11041102630013</t>
  </si>
  <si>
    <t>MIGUEL ANGEL CISNEROS APARICIO</t>
  </si>
  <si>
    <t>10100904781013</t>
  </si>
  <si>
    <t>CARLOS ALFONSO MENDEZ GARCIA</t>
  </si>
  <si>
    <t>06141810951022</t>
  </si>
  <si>
    <t>INGENIO CENTRAL AZUCARERO</t>
  </si>
  <si>
    <t>06142111181030</t>
  </si>
  <si>
    <t>TRE INVERSIONES S.A DE C.V.</t>
  </si>
  <si>
    <t>06142703171010</t>
  </si>
  <si>
    <t>J&amp;J CSL COMALAPA SERVICES S.A DE C.V.</t>
  </si>
  <si>
    <t>05012908111016</t>
  </si>
  <si>
    <t>PACIFIC TRADING, S.A DE C.V.</t>
  </si>
  <si>
    <t>06140201901012</t>
  </si>
  <si>
    <t>CORPORACION PUNTA ARENAS S.A DE C.V.</t>
  </si>
  <si>
    <t>06143108091077</t>
  </si>
  <si>
    <t>ARBOREA S.A DE C.V.</t>
  </si>
  <si>
    <t>08192503820019</t>
  </si>
  <si>
    <t>A.C.P.A SANTA RITA DE R.L</t>
  </si>
  <si>
    <t>06031901720010</t>
  </si>
  <si>
    <t>GLORIA PATRICIA GUERRERO DE GUERRERO</t>
  </si>
  <si>
    <t>05111402031012</t>
  </si>
  <si>
    <t>HERDIZ S.A DE C.V.</t>
  </si>
  <si>
    <t>06141206061019</t>
  </si>
  <si>
    <t>TIERRA FERTIL S.A DE C.V.</t>
  </si>
  <si>
    <t>05121209360019</t>
  </si>
  <si>
    <t>BALTAZAR FIGUEROA</t>
  </si>
  <si>
    <t>12080506470011</t>
  </si>
  <si>
    <t>JOSE VICTOR ORELLANA ROMERO</t>
  </si>
  <si>
    <t>06140812171052</t>
  </si>
  <si>
    <t>AGAPANTHUS, S.A DE C.V.</t>
  </si>
  <si>
    <t>05110209430011</t>
  </si>
  <si>
    <t>LUIS NAPOLEON BARAHONA RENNER</t>
  </si>
  <si>
    <t>05112011931015</t>
  </si>
  <si>
    <t>JUAN MANUEL DIAZ RODRIGUEZ</t>
  </si>
  <si>
    <t>06140610760016</t>
  </si>
  <si>
    <t>APOPA ENERGY S.A DE C.V.</t>
  </si>
  <si>
    <t>05160406800017</t>
  </si>
  <si>
    <t>ACPA SAN LORENZO</t>
  </si>
  <si>
    <t>06142112061062</t>
  </si>
  <si>
    <t>FEDERACION SALVADOREÑA DE FUTBOL</t>
  </si>
  <si>
    <t>11080906800024</t>
  </si>
  <si>
    <t>ACPA EL TERCIO</t>
  </si>
  <si>
    <t>05112309861010</t>
  </si>
  <si>
    <t>LUIS ALBERTO RIVERA MIRANDA</t>
  </si>
  <si>
    <t>26/01/2022</t>
  </si>
  <si>
    <t>13/01/2022</t>
  </si>
  <si>
    <t>02101810771036</t>
  </si>
  <si>
    <t>JOSE OMAR CARPIO ALARCON</t>
  </si>
  <si>
    <t>03152310470012</t>
  </si>
  <si>
    <t>CELIA ALFARO CASTRO</t>
  </si>
  <si>
    <t>03152106560018</t>
  </si>
  <si>
    <t>NOEMY ALFARO CASTRO</t>
  </si>
  <si>
    <t>06140810151011</t>
  </si>
  <si>
    <t>DESARROLLADORA BDI S.A DE C.V.</t>
  </si>
  <si>
    <t>17/01/2022</t>
  </si>
  <si>
    <t>18/01/2022</t>
  </si>
  <si>
    <t>19/01/2022</t>
  </si>
  <si>
    <t>03152309490011</t>
  </si>
  <si>
    <t>24/01/2022</t>
  </si>
  <si>
    <t>27/01/2022</t>
  </si>
  <si>
    <t>06140806180033</t>
  </si>
  <si>
    <t xml:space="preserve">CENTRO ESPAÑOL </t>
  </si>
  <si>
    <t>28/01/2022</t>
  </si>
  <si>
    <t>08211508530010</t>
  </si>
  <si>
    <t>ISMAEL ARIAS RODRIGUEZ</t>
  </si>
  <si>
    <t>06141501751116</t>
  </si>
  <si>
    <t>IRMA MARITZA OCHOA DE OLMEDO</t>
  </si>
  <si>
    <t>05110610820011</t>
  </si>
  <si>
    <t>EL SURCO S.A DE C.V</t>
  </si>
  <si>
    <t>12/01/2022</t>
  </si>
  <si>
    <t>20/01/2022</t>
  </si>
  <si>
    <t>25/01/2022</t>
  </si>
  <si>
    <t>05092604480012</t>
  </si>
  <si>
    <t>15/01/2022</t>
  </si>
  <si>
    <t>ROBERTO HERNANDEZ MENJIVAR</t>
  </si>
  <si>
    <t>08/01/2022</t>
  </si>
  <si>
    <t>01011807801010</t>
  </si>
  <si>
    <t>LUIS ERNESTO GARCIA PUENTES</t>
  </si>
  <si>
    <t>06142109161080</t>
  </si>
  <si>
    <t>BUGSTING S.A DE C.V.</t>
  </si>
  <si>
    <t>29/01/2022</t>
  </si>
  <si>
    <t>08190805801010</t>
  </si>
  <si>
    <t xml:space="preserve">ALBA LORENA MOLINA </t>
  </si>
  <si>
    <t>06140611750055</t>
  </si>
  <si>
    <t>14/01/2022</t>
  </si>
  <si>
    <t>TECNICA UNIVERSAL SALVADOREÑA S.A DE C.V</t>
  </si>
  <si>
    <t>06140707061020</t>
  </si>
  <si>
    <t>CALDEGA S.A DE C.V.</t>
  </si>
  <si>
    <t>05/01/2022</t>
  </si>
  <si>
    <t>07/01/2022</t>
  </si>
  <si>
    <t>06142002730017</t>
  </si>
  <si>
    <t>COMERCIAL AGROPECUARIA S.A DE C.V.</t>
  </si>
  <si>
    <t>30/01/2022</t>
  </si>
  <si>
    <t>FEBRERO</t>
  </si>
  <si>
    <t>01/02/2022</t>
  </si>
  <si>
    <t>02/02/2022</t>
  </si>
  <si>
    <t>06140103931027</t>
  </si>
  <si>
    <t>TEFEX S.A DE C.V.</t>
  </si>
  <si>
    <t>04/02/2022</t>
  </si>
  <si>
    <t>07/02/2022</t>
  </si>
  <si>
    <t>09/02/2022</t>
  </si>
  <si>
    <t>10/02/2022</t>
  </si>
  <si>
    <t>11/02/2022</t>
  </si>
  <si>
    <t>06141204111051</t>
  </si>
  <si>
    <t>CADEJO BREWING COMPANY S.A DE C.V.</t>
  </si>
  <si>
    <t>14/02/2022</t>
  </si>
  <si>
    <t>16/02/2022</t>
  </si>
  <si>
    <t>17/02/2022</t>
  </si>
  <si>
    <t>19/02/2022</t>
  </si>
  <si>
    <t>25/02/2022</t>
  </si>
  <si>
    <t>26/02/2022</t>
  </si>
  <si>
    <t>28/02/2022</t>
  </si>
  <si>
    <t>29/12/2021</t>
  </si>
  <si>
    <t>14/12/2021</t>
  </si>
  <si>
    <t>18/02/2022</t>
  </si>
  <si>
    <t>06142708820025</t>
  </si>
  <si>
    <t>QUIMICAL S.A DE C.V.</t>
  </si>
  <si>
    <t>12/02/2022</t>
  </si>
  <si>
    <t>15/02/2022</t>
  </si>
  <si>
    <t>06141810011038</t>
  </si>
  <si>
    <t>DIAGRI, S.A DE C.V.</t>
  </si>
  <si>
    <t>23/12/2021</t>
  </si>
  <si>
    <t xml:space="preserve">MONTO </t>
  </si>
  <si>
    <t>PERCEPCION</t>
  </si>
  <si>
    <t>ANEXO 8</t>
  </si>
  <si>
    <t>8</t>
  </si>
  <si>
    <t>19DS001C</t>
  </si>
  <si>
    <t>964</t>
  </si>
  <si>
    <t>965</t>
  </si>
  <si>
    <t>968</t>
  </si>
  <si>
    <t>1547</t>
  </si>
  <si>
    <t>1039</t>
  </si>
  <si>
    <t>1040</t>
  </si>
  <si>
    <t>MARZO</t>
  </si>
  <si>
    <t>01/03/2022</t>
  </si>
  <si>
    <t>06142604911010</t>
  </si>
  <si>
    <t>NAUTICA S.A DE C.V.</t>
  </si>
  <si>
    <t>03/03/2022</t>
  </si>
  <si>
    <t>08212501690018</t>
  </si>
  <si>
    <t>ALEX ARIAS VELASQUEZ</t>
  </si>
  <si>
    <t>10/03/2022</t>
  </si>
  <si>
    <t>11/03/2022</t>
  </si>
  <si>
    <t>14/03/2022</t>
  </si>
  <si>
    <t>15/03/2022</t>
  </si>
  <si>
    <t>17/03/2022</t>
  </si>
  <si>
    <t>06141510101051</t>
  </si>
  <si>
    <t>EL CENICERO S.A DE C.V.</t>
  </si>
  <si>
    <t>02/03/2022</t>
  </si>
  <si>
    <t>2022</t>
  </si>
  <si>
    <t>04070802600010</t>
  </si>
  <si>
    <t>07/03/2022</t>
  </si>
  <si>
    <t>JOSE ELIAS ESCOBAR ROMERO</t>
  </si>
  <si>
    <t>06140103791012</t>
  </si>
  <si>
    <t>29/03/2022</t>
  </si>
  <si>
    <t>ELIA ELIZABETH HERNANDEZ RAUDA</t>
  </si>
  <si>
    <t>06142102971044</t>
  </si>
  <si>
    <t>COMPAÑÍA TELECOMUNICACIONES DE LE SALVADOR</t>
  </si>
  <si>
    <t>09/03/2022</t>
  </si>
  <si>
    <t>16/03/2022</t>
  </si>
  <si>
    <t>31/03/2022</t>
  </si>
  <si>
    <t>1822</t>
  </si>
  <si>
    <t>1906</t>
  </si>
  <si>
    <t>ABRIL</t>
  </si>
  <si>
    <t>2138</t>
  </si>
  <si>
    <t xml:space="preserve"> $-   </t>
  </si>
  <si>
    <t>06141608761181</t>
  </si>
  <si>
    <t>LUIS ROBERTO RAMIREZ SARMIENTO</t>
  </si>
  <si>
    <t>06141607921274</t>
  </si>
  <si>
    <t>JOSUE EDUARDO CANALES GARCIA</t>
  </si>
  <si>
    <t>02101811971020</t>
  </si>
  <si>
    <t>NUTRIFERTIL, S.A. DE C.V.</t>
  </si>
  <si>
    <t>06171801721029</t>
  </si>
  <si>
    <t>MARIA MAGDALENA CABRERA DE RODRIGUEZ</t>
  </si>
  <si>
    <t>06142302051020</t>
  </si>
  <si>
    <t>DISAGRO, S.A. DE C.V.</t>
  </si>
  <si>
    <t>06142603840036</t>
  </si>
  <si>
    <t>ARANDA, S.A. DE C.V.</t>
  </si>
  <si>
    <t>06142101860018</t>
  </si>
  <si>
    <t>VILLAVAR S.A DE C.V.</t>
  </si>
  <si>
    <t>2080</t>
  </si>
  <si>
    <t>30/04/2022</t>
  </si>
  <si>
    <t>29/04/2022</t>
  </si>
  <si>
    <t>28/04/2022</t>
  </si>
  <si>
    <t>27/04/2022</t>
  </si>
  <si>
    <t>25/04/2022</t>
  </si>
  <si>
    <t>21/04/2022</t>
  </si>
  <si>
    <t>20/04/2022</t>
  </si>
  <si>
    <t>19/04/2022</t>
  </si>
  <si>
    <t>12/04/2022</t>
  </si>
  <si>
    <t>11/04/2022</t>
  </si>
  <si>
    <t>08/04/2022</t>
  </si>
  <si>
    <t>07/04/2022</t>
  </si>
  <si>
    <t>05/04/2022</t>
  </si>
  <si>
    <t>01/04/2022</t>
  </si>
  <si>
    <t>23/03/2022</t>
  </si>
  <si>
    <t>15041RESIN255692022</t>
  </si>
  <si>
    <t>22SD000C</t>
  </si>
  <si>
    <t>26/04/2022</t>
  </si>
  <si>
    <t>06140904181038</t>
  </si>
  <si>
    <t>RICARDO JOSE LLOVERA JIMENEZ</t>
  </si>
  <si>
    <t>06142501710036</t>
  </si>
  <si>
    <t>ALEJANDRO JOSE</t>
  </si>
  <si>
    <t>06140611710010</t>
  </si>
  <si>
    <t>INGENIO EL ANGEL S.A. DE C.V.</t>
  </si>
  <si>
    <t>06142509961035</t>
  </si>
  <si>
    <t>SIMBASAL S.A. DE C.V.</t>
  </si>
  <si>
    <t>06/04/2022</t>
  </si>
  <si>
    <t>04/04/2022</t>
  </si>
  <si>
    <t>06142602850083</t>
  </si>
  <si>
    <t>CORPORACION LOUISIANA, S.A. DE C.V.</t>
  </si>
  <si>
    <t>03150610711017</t>
  </si>
  <si>
    <t>VICTOR NICOLAS GUILLEN ALFARO</t>
  </si>
  <si>
    <t>20SD000C</t>
  </si>
  <si>
    <t>9446</t>
  </si>
  <si>
    <t>9441</t>
  </si>
  <si>
    <t>200</t>
  </si>
  <si>
    <t>6295</t>
  </si>
  <si>
    <t>2234</t>
  </si>
  <si>
    <t>2207</t>
  </si>
  <si>
    <t>2233</t>
  </si>
  <si>
    <t>2404</t>
  </si>
  <si>
    <t>NIT2</t>
  </si>
  <si>
    <t>MAYO</t>
  </si>
  <si>
    <t>03/05/2022</t>
  </si>
  <si>
    <t>05/05/2022</t>
  </si>
  <si>
    <t>07/05/2022</t>
  </si>
  <si>
    <t>09/08/2022</t>
  </si>
  <si>
    <t>11/05/2022</t>
  </si>
  <si>
    <t>12/05/2022</t>
  </si>
  <si>
    <t>16/05/2022</t>
  </si>
  <si>
    <t>17/05/2022</t>
  </si>
  <si>
    <t>19/05/2022</t>
  </si>
  <si>
    <t>20/05/2022</t>
  </si>
  <si>
    <t>23/05/2022</t>
  </si>
  <si>
    <t>24/05/2022</t>
  </si>
  <si>
    <t>26/05/2022</t>
  </si>
  <si>
    <t>27/05/2022</t>
  </si>
  <si>
    <t>28/05/2022</t>
  </si>
  <si>
    <t>30/05/2022</t>
  </si>
  <si>
    <t>31/05/2022</t>
  </si>
  <si>
    <t>06020506800016</t>
  </si>
  <si>
    <t>ASOC.COOP EL ANGEL DE RL</t>
  </si>
  <si>
    <t>04/05/2022</t>
  </si>
  <si>
    <t>06/05/2022</t>
  </si>
  <si>
    <t>11042812771015</t>
  </si>
  <si>
    <t>MARIO ADALBERTO LEIVA RODRIGUEZ</t>
  </si>
  <si>
    <t>05150510831039</t>
  </si>
  <si>
    <t>MANUEL DE JESUS MEJIA MEJIA</t>
  </si>
  <si>
    <t>08210301670014</t>
  </si>
  <si>
    <t>MANUEL ANTONIO SUAREZ COREAS</t>
  </si>
  <si>
    <t>25/05/2022</t>
  </si>
  <si>
    <t>09031211640020</t>
  </si>
  <si>
    <t>MARIO FLORES PLATERO</t>
  </si>
  <si>
    <t>05120510851025</t>
  </si>
  <si>
    <t>EDGARDO BALTAZAR LOPEZ AGUILAR</t>
  </si>
  <si>
    <t>06142005820017</t>
  </si>
  <si>
    <t>AGROQUIMICAS INDUSTRIALES S.A DE C.V.</t>
  </si>
  <si>
    <t>14/05/2022</t>
  </si>
  <si>
    <t>13/05/2022</t>
  </si>
  <si>
    <t>06141502770029</t>
  </si>
  <si>
    <t>BRENNTAG EL SALVADOR S.A DE C.V.</t>
  </si>
  <si>
    <t>06140405211015</t>
  </si>
  <si>
    <t>INVERSIONES INDUSTRIALES AGRICOLAS</t>
  </si>
  <si>
    <t>NUTRI FERTIL S.A DE C.V.</t>
  </si>
  <si>
    <t>06141902730011</t>
  </si>
  <si>
    <t>PRODUCTOS AGROQUIMICOS DE CENTROAMERICA</t>
  </si>
  <si>
    <t>09/05/2022</t>
  </si>
  <si>
    <t>94110804831019</t>
  </si>
  <si>
    <t>CECIA HERNANDEZ RODRIGUEZ</t>
  </si>
  <si>
    <t>2705</t>
  </si>
  <si>
    <t>06192311201016</t>
  </si>
  <si>
    <t>TRANSPORTES JASA, S.A DE C.V.</t>
  </si>
  <si>
    <t>JUNIO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</si>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</sst>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5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16" fillId="0" borderId="0" xfId="0" applyNumberFormat="1" applyFont="1"/>
    <xf numFmtId="0" fontId="0" fillId="0" borderId="0" xfId="0" applyFill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64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19050</xdr:rowOff>
        </xdr:from>
        <xdr:to>
          <xdr:col>9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T134" totalsRowCount="1">
  <sortState ref="A26:T48">
    <sortCondition descending="1" ref="D3:D133"/>
  </sortState>
  <tableColumns count="20">
    <tableColumn id="1" name="MES" totalsRowLabel="Total"/>
    <tableColumn id="2" name="FECHA"/>
    <tableColumn id="20" name="Columna2" dataDxfId="62">
      <calculatedColumnFormula>+DAY(Tabla1[[#This Row],[FECHA]])</calculatedColumnFormula>
    </tableColumn>
    <tableColumn id="19" name="Columna1" dataDxfId="61">
      <calculatedColumnFormula>+MONTH(Tabla1[[#This Row],[FECHA]])</calculatedColumnFormula>
    </tableColumn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60" dataCellStyle="Moneda"/>
    <tableColumn id="9" name="I. EXENTAS" totalsRowDxfId="59" dataCellStyle="Moneda"/>
    <tableColumn id="10" name="IMPOR EX" totalsRowDxfId="58" dataCellStyle="Moneda"/>
    <tableColumn id="11" name="C. GRAVADA" totalsRowFunction="sum" totalsRowDxfId="57" dataCellStyle="Moneda"/>
    <tableColumn id="12" name="INTER GRAVA" totalsRowDxfId="56" dataCellStyle="Moneda"/>
    <tableColumn id="13" name="IMPOR BIENES" totalsRowDxfId="55" dataCellStyle="Moneda"/>
    <tableColumn id="14" name="IMPOR SERV" totalsRowDxfId="54" dataCellStyle="Moneda"/>
    <tableColumn id="15" name="IVA" totalsRowFunction="sum" totalsRowDxfId="53" dataCellStyle="Moneda"/>
    <tableColumn id="16" name="TOTAL C." totalsRowFunction="sum" totalsRowDxfId="52" dataCellStyle="Moneda"/>
    <tableColumn id="18" name="DUI" dataDxfId="51" totalsRowDxfId="50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1:I20" totalsRowCount="1" headerRowDxfId="49">
  <tableColumns count="9">
    <tableColumn id="1" name="MES" totalsRowLabel="Total" dataDxfId="48"/>
    <tableColumn id="9" name="NIT2" dataDxfId="47"/>
    <tableColumn id="2" name="FECHA" dataDxfId="46"/>
    <tableColumn id="3" name="TIPO" dataDxfId="45"/>
    <tableColumn id="4" name="SERIE" dataDxfId="44"/>
    <tableColumn id="5" name="DOC" dataDxfId="43"/>
    <tableColumn id="6" name="MONTO " totalsRowFunction="sum" dataDxfId="42" totalsRowDxfId="41"/>
    <tableColumn id="7" name="PERCEPCION" totalsRowFunction="sum" dataDxfId="40" totalsRowDxfId="39"/>
    <tableColumn id="8" name="ANEXO 8" totalsRowFunction="count" dataDxfId="38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E2:W134" totalsRowCount="1">
  <autoFilter ref="E2:W133"/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36" dataCellStyle="Moneda"/>
    <tableColumn id="12" name="VENTA NO SUJETA" totalsRowDxfId="35" dataCellStyle="Moneda"/>
    <tableColumn id="13" name="V. GRAVADA" totalsRowFunction="sum" totalsRowDxfId="34" dataCellStyle="Moneda"/>
    <tableColumn id="14" name="D.FISCAL" totalsRowFunction="sum" totalsRowDxfId="33" dataCellStyle="Moneda"/>
    <tableColumn id="15" name="V CTA DE 3" totalsRowDxfId="32" dataCellStyle="Moneda"/>
    <tableColumn id="16" name="D. FISCAL A 3" totalsRowDxfId="31" dataCellStyle="Moneda"/>
    <tableColumn id="17" name="VENTA TOTAL" totalsRowFunction="sum" totalsRowDxfId="30" dataCellStyle="Moneda"/>
    <tableColumn id="19" name="DUI" dataDxfId="29" totalsRowDxfId="28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2:V64" totalsRowCount="1">
  <sortState ref="A29:W63">
    <sortCondition ref="G2:G63"/>
  </sortState>
  <tableColumns count="22">
    <tableColumn id="1" name="MES" totalsRowLabel="Total"/>
    <tableColumn id="2" name="FECHA" dataDxfId="25" totalsRowDxfId="24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Function="sum" totalsRowDxfId="23" dataCellStyle="Moneda"/>
    <tableColumn id="13" name="VENTAS NO" totalsRowDxfId="22" dataCellStyle="Moneda"/>
    <tableColumn id="14" name="V NO SUJETAS" totalsRowDxfId="21" dataCellStyle="Moneda"/>
    <tableColumn id="15" name="V GRAVADAS" totalsRowFunction="sum" totalsRowDxfId="20" dataCellStyle="Moneda"/>
    <tableColumn id="16" name="EX IN CA" totalsRowDxfId="19" dataCellStyle="Moneda"/>
    <tableColumn id="17" name="EX OUT CA" totalsRowDxfId="18" dataCellStyle="Moneda"/>
    <tableColumn id="18" name="EX SERVICE" totalsRowFunction="sum" totalsRowDxfId="17" dataCellStyle="Moneda"/>
    <tableColumn id="19" name="V ZONA FRAN" totalsRowDxfId="16" dataCellStyle="Moneda"/>
    <tableColumn id="20" name="V CTA A 3ERO" totalsRowDxfId="15" dataCellStyle="Moneda"/>
    <tableColumn id="21" name="TOTAL VENTA" totalsRowFunction="sum" dataDxfId="14" totalsRowDxfId="13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topLeftCell="A4" zoomScale="85" zoomScaleNormal="85" zoomScaleSheetLayoutView="85" workbookViewId="0">
      <selection activeCell="C1" sqref="C1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507</v>
      </c>
    </row>
    <row r="4" spans="2:10" x14ac:dyDescent="0.25">
      <c r="B4" s="5" t="s">
        <v>2</v>
      </c>
      <c r="D4" s="30" t="str">
        <f>+J4</f>
        <v>27/05/2022</v>
      </c>
      <c r="E4" s="27" t="s">
        <v>554</v>
      </c>
      <c r="F4" s="28" t="str">
        <f>+LEFT(E4,2)</f>
        <v>27</v>
      </c>
      <c r="G4" s="28" t="str">
        <f>+RIGHT(E4,2)</f>
        <v>05</v>
      </c>
      <c r="H4" s="29" t="s">
        <v>433</v>
      </c>
      <c r="I4" s="28" t="s">
        <v>93</v>
      </c>
      <c r="J4" s="28" t="str">
        <f>+F4&amp;I4&amp;G4&amp;I4&amp;H4</f>
        <v>27/05/2022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555</v>
      </c>
    </row>
    <row r="9" spans="2:10" x14ac:dyDescent="0.25">
      <c r="B9" s="5" t="s">
        <v>85</v>
      </c>
      <c r="D9" s="24" t="str">
        <f>IFERROR(VLOOKUP(D8,'[1]BASE DE PROVEEDORES'!$A:$C,2,0),"No Existe")</f>
        <v>TRANSPORTES JASA,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63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192</v>
      </c>
      <c r="E1" s="1" t="s">
        <v>83</v>
      </c>
      <c r="F1" s="1" t="s">
        <v>193</v>
      </c>
      <c r="G1" s="81" t="s">
        <v>194</v>
      </c>
      <c r="H1" s="81" t="s">
        <v>195</v>
      </c>
      <c r="I1" s="1" t="s">
        <v>18</v>
      </c>
    </row>
    <row r="2" spans="1:9" x14ac:dyDescent="0.25">
      <c r="D2" s="1" t="s">
        <v>196</v>
      </c>
      <c r="I2" s="1" t="s">
        <v>197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N5" sqref="N5"/>
    </sheetView>
  </sheetViews>
  <sheetFormatPr baseColWidth="10" defaultRowHeight="15" x14ac:dyDescent="0.25"/>
  <cols>
    <col min="1" max="1" width="11.85546875" bestFit="1" customWidth="1"/>
    <col min="6" max="6" width="14.140625" bestFit="1" customWidth="1"/>
    <col min="8" max="11" width="12.5703125" bestFit="1" customWidth="1"/>
  </cols>
  <sheetData>
    <row r="1" spans="1:13" ht="15.75" thickBot="1" x14ac:dyDescent="0.3"/>
    <row r="2" spans="1:13" x14ac:dyDescent="0.25">
      <c r="A2" s="94"/>
      <c r="B2" s="95"/>
      <c r="C2" s="95"/>
      <c r="D2" s="96"/>
      <c r="E2" s="103"/>
      <c r="F2" s="104"/>
      <c r="G2" s="84" t="s">
        <v>177</v>
      </c>
      <c r="H2" s="84" t="s">
        <v>178</v>
      </c>
      <c r="I2" s="84" t="s">
        <v>179</v>
      </c>
      <c r="J2" s="84" t="s">
        <v>180</v>
      </c>
      <c r="K2" s="84" t="s">
        <v>181</v>
      </c>
      <c r="L2" s="86" t="s">
        <v>182</v>
      </c>
      <c r="M2" s="87"/>
    </row>
    <row r="3" spans="1:13" ht="15.75" thickBot="1" x14ac:dyDescent="0.3">
      <c r="A3" s="97"/>
      <c r="B3" s="98"/>
      <c r="C3" s="98"/>
      <c r="D3" s="99"/>
      <c r="E3" s="51"/>
      <c r="F3" s="51"/>
      <c r="G3" s="85"/>
      <c r="H3" s="85"/>
      <c r="I3" s="85"/>
      <c r="J3" s="85"/>
      <c r="K3" s="85"/>
      <c r="L3" s="88"/>
      <c r="M3" s="89"/>
    </row>
    <row r="4" spans="1:13" x14ac:dyDescent="0.25">
      <c r="A4" s="97"/>
      <c r="B4" s="98"/>
      <c r="C4" s="98"/>
      <c r="D4" s="99"/>
      <c r="E4" s="51"/>
      <c r="F4" s="51"/>
      <c r="G4" s="52">
        <f>+Tabla3[[#Totals],[V EXENTA]]</f>
        <v>41045.19</v>
      </c>
      <c r="H4" s="52">
        <f>+Tabla2[[#Totals],[V. GRAVADA]]</f>
        <v>327597.63999999996</v>
      </c>
      <c r="I4" s="52">
        <f>+Tabla3[[#Totals],[V GRAVADAS]]</f>
        <v>223986.49</v>
      </c>
      <c r="J4" s="52">
        <f>+Tabla3[[#Totals],[EX SERVICE]]</f>
        <v>0</v>
      </c>
      <c r="K4" s="53"/>
      <c r="L4" s="54"/>
      <c r="M4" s="55"/>
    </row>
    <row r="5" spans="1:13" x14ac:dyDescent="0.25">
      <c r="A5" s="97"/>
      <c r="B5" s="98"/>
      <c r="C5" s="98"/>
      <c r="D5" s="99"/>
      <c r="E5" s="51"/>
      <c r="F5" s="51"/>
      <c r="G5" s="52"/>
      <c r="H5" s="52"/>
      <c r="I5" s="56">
        <f>+I4/1.13</f>
        <v>198218.13274336283</v>
      </c>
      <c r="J5" s="52"/>
      <c r="K5" s="53"/>
      <c r="L5" s="54"/>
      <c r="M5" s="55"/>
    </row>
    <row r="6" spans="1:13" x14ac:dyDescent="0.25">
      <c r="A6" s="97"/>
      <c r="B6" s="98"/>
      <c r="C6" s="98"/>
      <c r="D6" s="99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97"/>
      <c r="B7" s="98"/>
      <c r="C7" s="98"/>
      <c r="D7" s="99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97"/>
      <c r="B8" s="98"/>
      <c r="C8" s="98"/>
      <c r="D8" s="99"/>
      <c r="E8" s="51"/>
      <c r="F8" s="51"/>
      <c r="G8" s="52"/>
      <c r="H8" s="52"/>
      <c r="I8" s="56">
        <f>+I7/1.13</f>
        <v>0</v>
      </c>
      <c r="J8" s="52"/>
      <c r="K8" s="53"/>
      <c r="L8" s="57" t="s">
        <v>183</v>
      </c>
      <c r="M8" s="55"/>
    </row>
    <row r="9" spans="1:13" ht="15.75" thickBot="1" x14ac:dyDescent="0.3">
      <c r="A9" s="97"/>
      <c r="B9" s="98"/>
      <c r="C9" s="98"/>
      <c r="D9" s="99"/>
      <c r="E9" s="51"/>
      <c r="F9" s="51"/>
      <c r="G9" s="58">
        <f>SUM(G4:G8)</f>
        <v>41045.19</v>
      </c>
      <c r="H9" s="58">
        <f>+H4+H7</f>
        <v>327597.63999999996</v>
      </c>
      <c r="I9" s="58">
        <f>+I8+I5</f>
        <v>198218.13274336283</v>
      </c>
      <c r="J9" s="58">
        <f>+J4</f>
        <v>0</v>
      </c>
      <c r="K9" s="58">
        <f>SUM(G9:J9)</f>
        <v>566860.96274336276</v>
      </c>
      <c r="L9" s="59">
        <f>+K9*0.0175</f>
        <v>9920.0668480088498</v>
      </c>
      <c r="M9" s="55"/>
    </row>
    <row r="10" spans="1:13" x14ac:dyDescent="0.25">
      <c r="A10" s="97"/>
      <c r="B10" s="98"/>
      <c r="C10" s="98"/>
      <c r="D10" s="99"/>
      <c r="E10" s="51"/>
      <c r="F10" s="51"/>
      <c r="G10" s="60"/>
      <c r="H10" s="60"/>
      <c r="I10" s="60"/>
      <c r="J10" s="60"/>
      <c r="K10" s="60"/>
      <c r="L10" s="90"/>
      <c r="M10" s="92">
        <f>+L9+L10</f>
        <v>9920.0668480088498</v>
      </c>
    </row>
    <row r="11" spans="1:13" ht="15.75" thickBot="1" x14ac:dyDescent="0.3">
      <c r="A11" s="97"/>
      <c r="B11" s="98"/>
      <c r="C11" s="98"/>
      <c r="D11" s="99"/>
      <c r="E11" s="51"/>
      <c r="F11" s="51"/>
      <c r="G11" s="60"/>
      <c r="H11" s="60"/>
      <c r="I11" s="60"/>
      <c r="J11" s="60"/>
      <c r="K11" s="60" t="s">
        <v>184</v>
      </c>
      <c r="L11" s="91"/>
      <c r="M11" s="93"/>
    </row>
    <row r="12" spans="1:13" ht="15.75" thickBot="1" x14ac:dyDescent="0.3">
      <c r="A12" s="97"/>
      <c r="B12" s="98"/>
      <c r="C12" s="98"/>
      <c r="D12" s="99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97"/>
      <c r="B13" s="98"/>
      <c r="C13" s="98"/>
      <c r="D13" s="99"/>
      <c r="E13" s="62"/>
      <c r="F13" s="63" t="s">
        <v>185</v>
      </c>
      <c r="G13" s="58" t="s">
        <v>186</v>
      </c>
      <c r="H13" s="64"/>
      <c r="I13" s="65" t="s">
        <v>187</v>
      </c>
      <c r="J13" s="60"/>
      <c r="K13" s="60">
        <f>+K9+G9</f>
        <v>607906.15274336282</v>
      </c>
      <c r="L13" s="61"/>
      <c r="M13" s="55"/>
    </row>
    <row r="14" spans="1:13" x14ac:dyDescent="0.25">
      <c r="A14" s="97"/>
      <c r="B14" s="98"/>
      <c r="C14" s="98"/>
      <c r="D14" s="99"/>
      <c r="E14" s="51" t="s">
        <v>188</v>
      </c>
      <c r="F14" s="52">
        <f>+Tabla1[[#Totals],[C. GRAVADA]]</f>
        <v>1444124.2099999997</v>
      </c>
      <c r="G14" s="52">
        <f>+Tabla1[[#Totals],[C. EXENTAS]]</f>
        <v>2.93</v>
      </c>
      <c r="H14" s="53" t="s">
        <v>188</v>
      </c>
      <c r="I14" s="66">
        <f>+H9+I9</f>
        <v>525815.77274336282</v>
      </c>
      <c r="J14" s="60"/>
      <c r="K14" s="60">
        <f>+K13/K9</f>
        <v>1.0724078613587342</v>
      </c>
      <c r="L14" s="61">
        <f>+K14*F15-F15</f>
        <v>13593.572925721295</v>
      </c>
      <c r="M14" s="55"/>
    </row>
    <row r="15" spans="1:13" x14ac:dyDescent="0.25">
      <c r="A15" s="97"/>
      <c r="B15" s="98"/>
      <c r="C15" s="98"/>
      <c r="D15" s="99"/>
      <c r="E15" s="51" t="s">
        <v>189</v>
      </c>
      <c r="F15" s="52">
        <f>+F14*0.13</f>
        <v>187736.14729999998</v>
      </c>
      <c r="G15" s="52"/>
      <c r="H15" s="53" t="s">
        <v>189</v>
      </c>
      <c r="I15" s="66">
        <f>+I14*0.13</f>
        <v>68356.050456637167</v>
      </c>
      <c r="J15" s="60"/>
      <c r="K15" s="60"/>
      <c r="L15" s="61"/>
      <c r="M15" s="55"/>
    </row>
    <row r="16" spans="1:13" ht="15.75" thickBot="1" x14ac:dyDescent="0.3">
      <c r="A16" s="97"/>
      <c r="B16" s="98"/>
      <c r="C16" s="98"/>
      <c r="D16" s="99"/>
      <c r="E16" s="51"/>
      <c r="F16" s="52"/>
      <c r="G16" s="52"/>
      <c r="H16" s="53"/>
      <c r="I16" s="66"/>
      <c r="J16" s="60"/>
      <c r="K16" s="60"/>
      <c r="L16" s="67">
        <f>+L9+L10+J18</f>
        <v>-95866.45706963267</v>
      </c>
      <c r="M16" s="55"/>
    </row>
    <row r="17" spans="1:13" ht="15.75" thickTop="1" x14ac:dyDescent="0.25">
      <c r="A17" s="97"/>
      <c r="B17" s="98"/>
      <c r="C17" s="98"/>
      <c r="D17" s="99"/>
      <c r="E17" s="51"/>
      <c r="F17" s="68"/>
      <c r="G17" s="69" t="s">
        <v>190</v>
      </c>
      <c r="H17" s="53"/>
      <c r="I17" s="70" t="s">
        <v>191</v>
      </c>
      <c r="J17" s="60"/>
      <c r="K17" s="60"/>
      <c r="L17" s="61"/>
      <c r="M17" s="55"/>
    </row>
    <row r="18" spans="1:13" ht="15.75" thickBot="1" x14ac:dyDescent="0.3">
      <c r="A18" s="97"/>
      <c r="B18" s="98"/>
      <c r="C18" s="98"/>
      <c r="D18" s="99"/>
      <c r="E18" s="51"/>
      <c r="F18" s="71">
        <f>+F15+F16</f>
        <v>187736.14729999998</v>
      </c>
      <c r="G18" s="72">
        <f>+L14</f>
        <v>13593.572925721295</v>
      </c>
      <c r="H18" s="73">
        <f>+I15-G19</f>
        <v>-105786.52391764152</v>
      </c>
      <c r="I18" s="74"/>
      <c r="J18" s="75">
        <f>+H18-I18</f>
        <v>-105786.52391764152</v>
      </c>
      <c r="K18" s="60"/>
      <c r="L18" s="61"/>
      <c r="M18" s="55"/>
    </row>
    <row r="19" spans="1:13" ht="15.75" thickBot="1" x14ac:dyDescent="0.3">
      <c r="A19" s="97"/>
      <c r="B19" s="98"/>
      <c r="C19" s="98"/>
      <c r="D19" s="99"/>
      <c r="E19" s="51"/>
      <c r="F19" s="51"/>
      <c r="G19" s="76">
        <f>+F18-G18</f>
        <v>174142.57437427869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0"/>
      <c r="B20" s="101"/>
      <c r="C20" s="101"/>
      <c r="D20" s="102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T134"/>
  <sheetViews>
    <sheetView workbookViewId="0">
      <pane ySplit="3" topLeftCell="A22" activePane="bottomLeft" state="frozen"/>
      <selection pane="bottomLeft" activeCell="J22" sqref="J22"/>
    </sheetView>
  </sheetViews>
  <sheetFormatPr baseColWidth="10" defaultRowHeight="15" x14ac:dyDescent="0.25"/>
  <cols>
    <col min="5" max="5" width="15.42578125" customWidth="1"/>
    <col min="6" max="6" width="12.140625" bestFit="1" customWidth="1"/>
    <col min="7" max="7" width="12.28515625" customWidth="1"/>
    <col min="8" max="8" width="15" bestFit="1" customWidth="1"/>
    <col min="9" max="9" width="35.28515625" customWidth="1"/>
    <col min="10" max="10" width="13.140625" style="3" customWidth="1"/>
    <col min="11" max="11" width="12.5703125" style="3" customWidth="1"/>
    <col min="12" max="12" width="11.85546875" style="3" customWidth="1"/>
    <col min="13" max="13" width="14.28515625" style="3" customWidth="1"/>
    <col min="14" max="14" width="15.140625" style="3" customWidth="1"/>
    <col min="15" max="15" width="15.85546875" style="3" customWidth="1"/>
    <col min="16" max="16" width="14.140625" style="3" customWidth="1"/>
    <col min="17" max="17" width="12.5703125" style="3" bestFit="1" customWidth="1"/>
    <col min="18" max="18" width="14.140625" style="3" bestFit="1" customWidth="1"/>
    <col min="19" max="19" width="12.5703125" style="3" customWidth="1"/>
  </cols>
  <sheetData>
    <row r="1" spans="1:20" x14ac:dyDescent="0.25">
      <c r="H1" s="36" t="s">
        <v>176</v>
      </c>
      <c r="I1" s="33"/>
      <c r="J1" s="50"/>
      <c r="K1" s="50"/>
    </row>
    <row r="2" spans="1:20" x14ac:dyDescent="0.25">
      <c r="H2" s="33"/>
      <c r="I2" s="33"/>
      <c r="J2" s="50"/>
      <c r="K2" s="50"/>
    </row>
    <row r="3" spans="1:20" x14ac:dyDescent="0.25">
      <c r="A3" t="s">
        <v>17</v>
      </c>
      <c r="B3" t="s">
        <v>2</v>
      </c>
      <c r="C3" t="s">
        <v>559</v>
      </c>
      <c r="D3" t="s">
        <v>558</v>
      </c>
      <c r="E3" t="s">
        <v>3</v>
      </c>
      <c r="F3" t="s">
        <v>4</v>
      </c>
      <c r="G3" t="s">
        <v>5</v>
      </c>
      <c r="H3" t="s">
        <v>6</v>
      </c>
      <c r="I3" t="s">
        <v>85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13</v>
      </c>
      <c r="P3" s="3" t="s">
        <v>12</v>
      </c>
      <c r="Q3" s="3" t="s">
        <v>14</v>
      </c>
      <c r="R3" s="3" t="s">
        <v>15</v>
      </c>
      <c r="S3" s="3" t="s">
        <v>95</v>
      </c>
      <c r="T3" t="s">
        <v>16</v>
      </c>
    </row>
    <row r="4" spans="1:20" x14ac:dyDescent="0.25">
      <c r="A4" t="s">
        <v>96</v>
      </c>
      <c r="B4" t="s">
        <v>373</v>
      </c>
      <c r="C4">
        <f>+DAY(Tabla1[[#This Row],[FECHA]])</f>
        <v>5</v>
      </c>
      <c r="D4">
        <f>+MONTH(Tabla1[[#This Row],[FECHA]])</f>
        <v>1</v>
      </c>
      <c r="E4" t="s">
        <v>1</v>
      </c>
      <c r="F4" t="s">
        <v>0</v>
      </c>
      <c r="G4">
        <v>577</v>
      </c>
      <c r="H4" t="s">
        <v>371</v>
      </c>
      <c r="I4" t="s">
        <v>372</v>
      </c>
      <c r="J4" s="3">
        <v>0</v>
      </c>
      <c r="K4" s="3">
        <v>0</v>
      </c>
      <c r="L4" s="3">
        <v>0</v>
      </c>
      <c r="M4" s="3">
        <v>3521.24</v>
      </c>
      <c r="N4" s="3">
        <v>0</v>
      </c>
      <c r="O4" s="3">
        <v>0</v>
      </c>
      <c r="P4" s="3">
        <v>0</v>
      </c>
      <c r="Q4" s="3">
        <v>457.76119999999997</v>
      </c>
      <c r="R4" s="3">
        <v>3979.0011999999997</v>
      </c>
      <c r="T4">
        <v>3</v>
      </c>
    </row>
    <row r="5" spans="1:20" x14ac:dyDescent="0.25">
      <c r="A5" t="s">
        <v>96</v>
      </c>
      <c r="B5" t="s">
        <v>374</v>
      </c>
      <c r="C5">
        <f>+DAY(Tabla1[[#This Row],[FECHA]])</f>
        <v>7</v>
      </c>
      <c r="D5">
        <f>+MONTH(Tabla1[[#This Row],[FECHA]])</f>
        <v>1</v>
      </c>
      <c r="E5" t="s">
        <v>1</v>
      </c>
      <c r="F5" t="s">
        <v>0</v>
      </c>
      <c r="G5">
        <v>585</v>
      </c>
      <c r="H5" t="s">
        <v>371</v>
      </c>
      <c r="I5" t="s">
        <v>372</v>
      </c>
      <c r="J5" s="3">
        <v>0</v>
      </c>
      <c r="K5" s="3">
        <v>0</v>
      </c>
      <c r="L5" s="3">
        <v>0</v>
      </c>
      <c r="M5" s="3">
        <v>4643.8100000000004</v>
      </c>
      <c r="N5" s="3">
        <v>0</v>
      </c>
      <c r="O5" s="3">
        <v>0</v>
      </c>
      <c r="P5" s="3">
        <v>0</v>
      </c>
      <c r="Q5" s="3">
        <v>603.69530000000009</v>
      </c>
      <c r="R5" s="3">
        <v>5247.5053000000007</v>
      </c>
      <c r="T5">
        <v>3</v>
      </c>
    </row>
    <row r="6" spans="1:20" x14ac:dyDescent="0.25">
      <c r="A6" t="s">
        <v>96</v>
      </c>
      <c r="B6" t="s">
        <v>374</v>
      </c>
      <c r="C6">
        <f>+DAY(Tabla1[[#This Row],[FECHA]])</f>
        <v>7</v>
      </c>
      <c r="D6">
        <f>+MONTH(Tabla1[[#This Row],[FECHA]])</f>
        <v>1</v>
      </c>
      <c r="E6" t="s">
        <v>1</v>
      </c>
      <c r="F6" t="s">
        <v>0</v>
      </c>
      <c r="G6">
        <v>584</v>
      </c>
      <c r="H6" t="s">
        <v>371</v>
      </c>
      <c r="I6" t="s">
        <v>372</v>
      </c>
      <c r="J6" s="3">
        <v>0</v>
      </c>
      <c r="K6" s="3">
        <v>0</v>
      </c>
      <c r="L6" s="3">
        <v>0</v>
      </c>
      <c r="M6" s="3">
        <v>5084.95</v>
      </c>
      <c r="N6" s="3">
        <v>0</v>
      </c>
      <c r="O6" s="3">
        <v>0</v>
      </c>
      <c r="P6" s="3">
        <v>0</v>
      </c>
      <c r="Q6" s="3">
        <v>661.04349999999999</v>
      </c>
      <c r="R6" s="3">
        <v>5745.9934999999996</v>
      </c>
      <c r="T6">
        <v>3</v>
      </c>
    </row>
    <row r="7" spans="1:20" x14ac:dyDescent="0.25">
      <c r="A7" t="s">
        <v>96</v>
      </c>
      <c r="B7" t="s">
        <v>360</v>
      </c>
      <c r="C7">
        <f>+DAY(Tabla1[[#This Row],[FECHA]])</f>
        <v>8</v>
      </c>
      <c r="D7">
        <f>+MONTH(Tabla1[[#This Row],[FECHA]])</f>
        <v>1</v>
      </c>
      <c r="E7" t="s">
        <v>1</v>
      </c>
      <c r="F7" t="s">
        <v>0</v>
      </c>
      <c r="G7">
        <v>109</v>
      </c>
      <c r="H7" t="s">
        <v>327</v>
      </c>
      <c r="I7" t="s">
        <v>328</v>
      </c>
      <c r="J7" s="3">
        <v>0</v>
      </c>
      <c r="K7" s="3">
        <v>0</v>
      </c>
      <c r="L7" s="3">
        <v>0</v>
      </c>
      <c r="M7" s="3">
        <v>8.85</v>
      </c>
      <c r="N7" s="3">
        <v>0</v>
      </c>
      <c r="O7" s="3">
        <v>0</v>
      </c>
      <c r="P7" s="3">
        <v>0</v>
      </c>
      <c r="Q7" s="3">
        <v>1.1505000000000001</v>
      </c>
      <c r="R7" s="3">
        <v>10.000499999999999</v>
      </c>
      <c r="T7">
        <v>3</v>
      </c>
    </row>
    <row r="8" spans="1:20" x14ac:dyDescent="0.25">
      <c r="A8" t="s">
        <v>96</v>
      </c>
      <c r="B8" t="s">
        <v>354</v>
      </c>
      <c r="C8">
        <f>+DAY(Tabla1[[#This Row],[FECHA]])</f>
        <v>12</v>
      </c>
      <c r="D8">
        <f>+MONTH(Tabla1[[#This Row],[FECHA]])</f>
        <v>1</v>
      </c>
      <c r="E8" t="s">
        <v>1</v>
      </c>
      <c r="F8" t="s">
        <v>0</v>
      </c>
      <c r="G8">
        <v>599</v>
      </c>
      <c r="H8" t="s">
        <v>371</v>
      </c>
      <c r="I8" t="s">
        <v>372</v>
      </c>
      <c r="J8" s="3">
        <v>0</v>
      </c>
      <c r="K8" s="3">
        <v>0</v>
      </c>
      <c r="L8" s="3">
        <v>0</v>
      </c>
      <c r="M8" s="3">
        <v>253.98</v>
      </c>
      <c r="N8" s="3">
        <v>0</v>
      </c>
      <c r="O8" s="3">
        <v>0</v>
      </c>
      <c r="P8" s="3">
        <v>0</v>
      </c>
      <c r="Q8" s="3">
        <v>33.017400000000002</v>
      </c>
      <c r="R8" s="3">
        <v>286.99739999999997</v>
      </c>
      <c r="T8">
        <v>3</v>
      </c>
    </row>
    <row r="9" spans="1:20" x14ac:dyDescent="0.25">
      <c r="A9" t="s">
        <v>96</v>
      </c>
      <c r="B9" t="s">
        <v>354</v>
      </c>
      <c r="C9">
        <f>+DAY(Tabla1[[#This Row],[FECHA]])</f>
        <v>12</v>
      </c>
      <c r="D9">
        <f>+MONTH(Tabla1[[#This Row],[FECHA]])</f>
        <v>1</v>
      </c>
      <c r="E9" t="s">
        <v>1</v>
      </c>
      <c r="F9" t="s">
        <v>0</v>
      </c>
      <c r="G9">
        <v>4909</v>
      </c>
      <c r="H9" t="s">
        <v>366</v>
      </c>
      <c r="I9" t="s">
        <v>367</v>
      </c>
      <c r="J9" s="3">
        <v>0</v>
      </c>
      <c r="K9" s="3">
        <v>0</v>
      </c>
      <c r="L9" s="3">
        <v>0</v>
      </c>
      <c r="M9" s="3">
        <v>168.14</v>
      </c>
      <c r="N9" s="3">
        <v>0</v>
      </c>
      <c r="O9" s="3">
        <v>0</v>
      </c>
      <c r="P9" s="3">
        <v>0</v>
      </c>
      <c r="Q9" s="3">
        <v>21.8582</v>
      </c>
      <c r="R9" s="3">
        <v>189.9982</v>
      </c>
      <c r="T9">
        <v>3</v>
      </c>
    </row>
    <row r="10" spans="1:20" x14ac:dyDescent="0.25">
      <c r="A10" t="s">
        <v>96</v>
      </c>
      <c r="B10" t="s">
        <v>354</v>
      </c>
      <c r="C10">
        <f>+DAY(Tabla1[[#This Row],[FECHA]])</f>
        <v>12</v>
      </c>
      <c r="D10">
        <f>+MONTH(Tabla1[[#This Row],[FECHA]])</f>
        <v>1</v>
      </c>
      <c r="E10" t="s">
        <v>1</v>
      </c>
      <c r="F10" t="s">
        <v>0</v>
      </c>
      <c r="G10">
        <v>111</v>
      </c>
      <c r="H10" t="s">
        <v>327</v>
      </c>
      <c r="I10" t="s">
        <v>328</v>
      </c>
      <c r="J10" s="3">
        <v>0</v>
      </c>
      <c r="K10" s="3">
        <v>0</v>
      </c>
      <c r="L10" s="3">
        <v>0</v>
      </c>
      <c r="M10" s="3">
        <v>14.6</v>
      </c>
      <c r="N10" s="3">
        <v>0</v>
      </c>
      <c r="O10" s="3">
        <v>0</v>
      </c>
      <c r="P10" s="3">
        <v>0</v>
      </c>
      <c r="Q10" s="3">
        <v>1.8979999999999999</v>
      </c>
      <c r="R10" s="3">
        <v>16.498000000000001</v>
      </c>
      <c r="T10">
        <v>3</v>
      </c>
    </row>
    <row r="11" spans="1:20" x14ac:dyDescent="0.25">
      <c r="A11" t="s">
        <v>96</v>
      </c>
      <c r="B11" t="s">
        <v>354</v>
      </c>
      <c r="C11">
        <f>+DAY(Tabla1[[#This Row],[FECHA]])</f>
        <v>12</v>
      </c>
      <c r="D11">
        <f>+MONTH(Tabla1[[#This Row],[FECHA]])</f>
        <v>1</v>
      </c>
      <c r="E11" t="s">
        <v>1</v>
      </c>
      <c r="F11" t="s">
        <v>0</v>
      </c>
      <c r="G11">
        <v>101007</v>
      </c>
      <c r="H11" t="s">
        <v>352</v>
      </c>
      <c r="I11" t="s">
        <v>353</v>
      </c>
      <c r="J11" s="3">
        <v>0</v>
      </c>
      <c r="K11" s="3">
        <v>0</v>
      </c>
      <c r="L11" s="3">
        <v>0</v>
      </c>
      <c r="M11" s="3">
        <v>408</v>
      </c>
      <c r="N11" s="3">
        <v>0</v>
      </c>
      <c r="O11" s="3">
        <v>0</v>
      </c>
      <c r="P11" s="3">
        <v>0</v>
      </c>
      <c r="Q11" s="3">
        <v>53.04</v>
      </c>
      <c r="R11" s="3">
        <v>461.04</v>
      </c>
      <c r="T11">
        <v>3</v>
      </c>
    </row>
    <row r="12" spans="1:20" x14ac:dyDescent="0.25">
      <c r="A12" t="s">
        <v>96</v>
      </c>
      <c r="B12" t="s">
        <v>369</v>
      </c>
      <c r="C12">
        <f>+DAY(Tabla1[[#This Row],[FECHA]])</f>
        <v>14</v>
      </c>
      <c r="D12">
        <f>+MONTH(Tabla1[[#This Row],[FECHA]])</f>
        <v>1</v>
      </c>
      <c r="E12" t="s">
        <v>1</v>
      </c>
      <c r="F12" t="s">
        <v>0</v>
      </c>
      <c r="G12">
        <v>1185</v>
      </c>
      <c r="H12" t="s">
        <v>368</v>
      </c>
      <c r="I12" t="s">
        <v>370</v>
      </c>
      <c r="J12" s="3">
        <v>0</v>
      </c>
      <c r="K12" s="3">
        <v>0</v>
      </c>
      <c r="L12" s="3">
        <v>0</v>
      </c>
      <c r="M12" s="3">
        <v>182.4</v>
      </c>
      <c r="N12" s="3">
        <v>0</v>
      </c>
      <c r="O12" s="3">
        <v>0</v>
      </c>
      <c r="P12" s="3">
        <v>0</v>
      </c>
      <c r="Q12" s="3">
        <v>23.712000000000003</v>
      </c>
      <c r="R12" s="3">
        <v>206.11200000000002</v>
      </c>
      <c r="T12">
        <v>3</v>
      </c>
    </row>
    <row r="13" spans="1:20" x14ac:dyDescent="0.25">
      <c r="A13" t="s">
        <v>96</v>
      </c>
      <c r="B13" t="s">
        <v>358</v>
      </c>
      <c r="C13">
        <f>+DAY(Tabla1[[#This Row],[FECHA]])</f>
        <v>15</v>
      </c>
      <c r="D13">
        <f>+MONTH(Tabla1[[#This Row],[FECHA]])</f>
        <v>1</v>
      </c>
      <c r="E13" t="s">
        <v>1</v>
      </c>
      <c r="F13" t="s">
        <v>0</v>
      </c>
      <c r="G13">
        <v>22</v>
      </c>
      <c r="H13" t="s">
        <v>357</v>
      </c>
      <c r="I13" t="s">
        <v>359</v>
      </c>
      <c r="J13" s="3">
        <v>0</v>
      </c>
      <c r="K13" s="3">
        <v>0</v>
      </c>
      <c r="L13" s="3">
        <v>0</v>
      </c>
      <c r="M13" s="3">
        <v>442.48</v>
      </c>
      <c r="N13" s="3">
        <v>0</v>
      </c>
      <c r="O13" s="3">
        <v>0</v>
      </c>
      <c r="P13" s="3">
        <v>0</v>
      </c>
      <c r="Q13" s="3">
        <v>57.522400000000005</v>
      </c>
      <c r="R13" s="3">
        <v>500.00240000000002</v>
      </c>
      <c r="T13">
        <v>3</v>
      </c>
    </row>
    <row r="14" spans="1:20" x14ac:dyDescent="0.25">
      <c r="A14" t="s">
        <v>96</v>
      </c>
      <c r="B14" t="s">
        <v>341</v>
      </c>
      <c r="C14">
        <f>+DAY(Tabla1[[#This Row],[FECHA]])</f>
        <v>19</v>
      </c>
      <c r="D14">
        <f>+MONTH(Tabla1[[#This Row],[FECHA]])</f>
        <v>1</v>
      </c>
      <c r="E14" t="s">
        <v>1</v>
      </c>
      <c r="F14" t="s">
        <v>0</v>
      </c>
      <c r="G14">
        <v>626</v>
      </c>
      <c r="H14" t="s">
        <v>371</v>
      </c>
      <c r="I14" t="s">
        <v>372</v>
      </c>
      <c r="J14" s="3">
        <v>0</v>
      </c>
      <c r="K14" s="3">
        <v>0</v>
      </c>
      <c r="L14" s="3">
        <v>0</v>
      </c>
      <c r="M14" s="3">
        <v>2658.85</v>
      </c>
      <c r="N14" s="3">
        <v>0</v>
      </c>
      <c r="O14" s="3">
        <v>0</v>
      </c>
      <c r="P14" s="3">
        <v>0</v>
      </c>
      <c r="Q14" s="3">
        <v>345.65050000000002</v>
      </c>
      <c r="R14" s="3">
        <v>3004.5005000000001</v>
      </c>
      <c r="T14">
        <v>3</v>
      </c>
    </row>
    <row r="15" spans="1:20" x14ac:dyDescent="0.25">
      <c r="A15" t="s">
        <v>96</v>
      </c>
      <c r="B15" t="s">
        <v>355</v>
      </c>
      <c r="C15">
        <f>+DAY(Tabla1[[#This Row],[FECHA]])</f>
        <v>20</v>
      </c>
      <c r="D15">
        <f>+MONTH(Tabla1[[#This Row],[FECHA]])</f>
        <v>1</v>
      </c>
      <c r="E15" t="s">
        <v>1</v>
      </c>
      <c r="F15" t="s">
        <v>0</v>
      </c>
      <c r="G15">
        <v>101166</v>
      </c>
      <c r="H15" t="s">
        <v>352</v>
      </c>
      <c r="I15" t="s">
        <v>353</v>
      </c>
      <c r="J15" s="3">
        <v>0</v>
      </c>
      <c r="K15" s="3">
        <v>0</v>
      </c>
      <c r="L15" s="3">
        <v>0</v>
      </c>
      <c r="M15" s="3">
        <v>92.28</v>
      </c>
      <c r="N15" s="3">
        <v>0</v>
      </c>
      <c r="O15" s="3">
        <v>0</v>
      </c>
      <c r="P15" s="3">
        <v>0</v>
      </c>
      <c r="Q15" s="3">
        <v>11.996400000000001</v>
      </c>
      <c r="R15" s="3">
        <v>104.2764</v>
      </c>
      <c r="T15">
        <v>3</v>
      </c>
    </row>
    <row r="16" spans="1:20" x14ac:dyDescent="0.25">
      <c r="A16" t="s">
        <v>96</v>
      </c>
      <c r="B16" t="s">
        <v>343</v>
      </c>
      <c r="C16">
        <f>+DAY(Tabla1[[#This Row],[FECHA]])</f>
        <v>24</v>
      </c>
      <c r="D16">
        <f>+MONTH(Tabla1[[#This Row],[FECHA]])</f>
        <v>1</v>
      </c>
      <c r="E16" t="s">
        <v>1</v>
      </c>
      <c r="F16" t="s">
        <v>0</v>
      </c>
      <c r="G16">
        <v>150</v>
      </c>
      <c r="H16" t="s">
        <v>331</v>
      </c>
      <c r="I16" t="s">
        <v>332</v>
      </c>
      <c r="J16" s="3">
        <v>0</v>
      </c>
      <c r="K16" s="3">
        <v>0</v>
      </c>
      <c r="L16" s="3">
        <v>0</v>
      </c>
      <c r="M16" s="3">
        <v>827.5</v>
      </c>
      <c r="N16" s="3">
        <v>0</v>
      </c>
      <c r="O16" s="3">
        <v>0</v>
      </c>
      <c r="P16" s="3">
        <v>0</v>
      </c>
      <c r="Q16" s="3">
        <v>107.575</v>
      </c>
      <c r="R16" s="3">
        <v>935.07500000000005</v>
      </c>
      <c r="T16">
        <v>3</v>
      </c>
    </row>
    <row r="17" spans="1:20" x14ac:dyDescent="0.25">
      <c r="A17" t="s">
        <v>96</v>
      </c>
      <c r="B17" t="s">
        <v>356</v>
      </c>
      <c r="C17">
        <f>+DAY(Tabla1[[#This Row],[FECHA]])</f>
        <v>25</v>
      </c>
      <c r="D17">
        <f>+MONTH(Tabla1[[#This Row],[FECHA]])</f>
        <v>1</v>
      </c>
      <c r="E17" t="s">
        <v>1</v>
      </c>
      <c r="F17" t="s">
        <v>0</v>
      </c>
      <c r="G17">
        <v>101209</v>
      </c>
      <c r="H17" t="s">
        <v>352</v>
      </c>
      <c r="I17" t="s">
        <v>353</v>
      </c>
      <c r="J17" s="3">
        <v>0</v>
      </c>
      <c r="K17" s="3">
        <v>0</v>
      </c>
      <c r="L17" s="3">
        <v>0</v>
      </c>
      <c r="M17" s="3">
        <v>279.14999999999998</v>
      </c>
      <c r="N17" s="3">
        <v>0</v>
      </c>
      <c r="O17" s="3">
        <v>0</v>
      </c>
      <c r="P17" s="3">
        <v>0</v>
      </c>
      <c r="Q17" s="3">
        <v>36.289499999999997</v>
      </c>
      <c r="R17" s="3">
        <v>315.43949999999995</v>
      </c>
      <c r="T17">
        <v>3</v>
      </c>
    </row>
    <row r="18" spans="1:20" x14ac:dyDescent="0.25">
      <c r="A18" t="s">
        <v>96</v>
      </c>
      <c r="B18" t="s">
        <v>329</v>
      </c>
      <c r="C18">
        <f>+DAY(Tabla1[[#This Row],[FECHA]])</f>
        <v>26</v>
      </c>
      <c r="D18">
        <f>+MONTH(Tabla1[[#This Row],[FECHA]])</f>
        <v>1</v>
      </c>
      <c r="E18" t="s">
        <v>1</v>
      </c>
      <c r="F18" t="s">
        <v>0</v>
      </c>
      <c r="G18">
        <v>532</v>
      </c>
      <c r="H18" t="s">
        <v>375</v>
      </c>
      <c r="I18" t="s">
        <v>376</v>
      </c>
      <c r="J18" s="3">
        <v>0</v>
      </c>
      <c r="K18" s="3">
        <v>0</v>
      </c>
      <c r="L18" s="3">
        <v>0</v>
      </c>
      <c r="M18" s="3">
        <v>34.659999999999997</v>
      </c>
      <c r="N18" s="3">
        <v>0</v>
      </c>
      <c r="O18" s="3">
        <v>0</v>
      </c>
      <c r="P18" s="3">
        <v>0</v>
      </c>
      <c r="Q18" s="3">
        <v>4.5057999999999998</v>
      </c>
      <c r="R18" s="3">
        <v>39.165799999999997</v>
      </c>
      <c r="T18">
        <v>3</v>
      </c>
    </row>
    <row r="19" spans="1:20" x14ac:dyDescent="0.25">
      <c r="A19" t="s">
        <v>96</v>
      </c>
      <c r="B19" t="s">
        <v>329</v>
      </c>
      <c r="C19">
        <f>+DAY(Tabla1[[#This Row],[FECHA]])</f>
        <v>26</v>
      </c>
      <c r="D19">
        <f>+MONTH(Tabla1[[#This Row],[FECHA]])</f>
        <v>1</v>
      </c>
      <c r="E19" t="s">
        <v>1</v>
      </c>
      <c r="F19" t="s">
        <v>0</v>
      </c>
      <c r="G19">
        <v>647</v>
      </c>
      <c r="H19" t="s">
        <v>371</v>
      </c>
      <c r="I19" t="s">
        <v>372</v>
      </c>
      <c r="J19" s="3">
        <v>0</v>
      </c>
      <c r="K19" s="3">
        <v>0</v>
      </c>
      <c r="L19" s="3">
        <v>0</v>
      </c>
      <c r="M19" s="3">
        <v>7582.74</v>
      </c>
      <c r="N19" s="3">
        <v>0</v>
      </c>
      <c r="O19" s="3">
        <v>0</v>
      </c>
      <c r="P19" s="3">
        <v>0</v>
      </c>
      <c r="Q19" s="3">
        <v>985.75620000000004</v>
      </c>
      <c r="R19" s="3">
        <v>8568.4961999999996</v>
      </c>
      <c r="T19">
        <v>3</v>
      </c>
    </row>
    <row r="20" spans="1:20" x14ac:dyDescent="0.25">
      <c r="A20" t="s">
        <v>96</v>
      </c>
      <c r="B20" t="s">
        <v>329</v>
      </c>
      <c r="C20">
        <f>+DAY(Tabla1[[#This Row],[FECHA]])</f>
        <v>26</v>
      </c>
      <c r="D20">
        <f>+MONTH(Tabla1[[#This Row],[FECHA]])</f>
        <v>1</v>
      </c>
      <c r="E20" t="s">
        <v>1</v>
      </c>
      <c r="F20" t="s">
        <v>0</v>
      </c>
      <c r="G20">
        <v>114</v>
      </c>
      <c r="H20" t="s">
        <v>327</v>
      </c>
      <c r="I20" t="s">
        <v>328</v>
      </c>
      <c r="J20" s="3">
        <v>0</v>
      </c>
      <c r="K20" s="3">
        <v>0</v>
      </c>
      <c r="L20" s="3">
        <v>0</v>
      </c>
      <c r="M20" s="3">
        <v>14.6</v>
      </c>
      <c r="N20" s="3">
        <v>0</v>
      </c>
      <c r="O20" s="3">
        <v>0</v>
      </c>
      <c r="P20" s="3">
        <v>0</v>
      </c>
      <c r="Q20" s="3">
        <v>1.8979999999999999</v>
      </c>
      <c r="R20" s="3">
        <v>16.498000000000001</v>
      </c>
      <c r="T20">
        <v>3</v>
      </c>
    </row>
    <row r="21" spans="1:20" x14ac:dyDescent="0.25">
      <c r="A21" t="s">
        <v>96</v>
      </c>
      <c r="B21" t="s">
        <v>347</v>
      </c>
      <c r="C21">
        <f>+DAY(Tabla1[[#This Row],[FECHA]])</f>
        <v>28</v>
      </c>
      <c r="D21">
        <f>+MONTH(Tabla1[[#This Row],[FECHA]])</f>
        <v>1</v>
      </c>
      <c r="E21" t="s">
        <v>1</v>
      </c>
      <c r="F21" t="s">
        <v>0</v>
      </c>
      <c r="G21">
        <v>477</v>
      </c>
      <c r="H21" t="s">
        <v>363</v>
      </c>
      <c r="I21" t="s">
        <v>364</v>
      </c>
      <c r="J21" s="3">
        <v>0</v>
      </c>
      <c r="K21" s="3">
        <v>0</v>
      </c>
      <c r="L21" s="3">
        <v>0</v>
      </c>
      <c r="M21" s="3">
        <v>210</v>
      </c>
      <c r="N21" s="3">
        <v>0</v>
      </c>
      <c r="O21" s="3">
        <v>0</v>
      </c>
      <c r="P21" s="3">
        <v>0</v>
      </c>
      <c r="Q21" s="3">
        <v>27.3</v>
      </c>
      <c r="R21" s="3">
        <v>237.3</v>
      </c>
      <c r="T21">
        <v>3</v>
      </c>
    </row>
    <row r="22" spans="1:20" x14ac:dyDescent="0.25">
      <c r="A22" t="s">
        <v>96</v>
      </c>
      <c r="B22" t="s">
        <v>347</v>
      </c>
      <c r="C22">
        <f>+DAY(Tabla1[[#This Row],[FECHA]])</f>
        <v>28</v>
      </c>
      <c r="D22">
        <f>+MONTH(Tabla1[[#This Row],[FECHA]])</f>
        <v>1</v>
      </c>
      <c r="E22" t="s">
        <v>1</v>
      </c>
      <c r="F22" t="s">
        <v>0</v>
      </c>
      <c r="G22">
        <v>101294</v>
      </c>
      <c r="H22" t="s">
        <v>352</v>
      </c>
      <c r="I22" t="s">
        <v>353</v>
      </c>
      <c r="J22" s="3">
        <v>0</v>
      </c>
      <c r="K22" s="3">
        <v>0</v>
      </c>
      <c r="L22" s="3">
        <v>0</v>
      </c>
      <c r="M22" s="3">
        <v>272</v>
      </c>
      <c r="N22" s="3">
        <v>0</v>
      </c>
      <c r="O22" s="3">
        <v>0</v>
      </c>
      <c r="P22" s="3">
        <v>0</v>
      </c>
      <c r="Q22" s="3">
        <v>35.36</v>
      </c>
      <c r="R22" s="3">
        <v>307.36</v>
      </c>
      <c r="T22">
        <v>3</v>
      </c>
    </row>
    <row r="23" spans="1:20" x14ac:dyDescent="0.25">
      <c r="A23" t="s">
        <v>96</v>
      </c>
      <c r="B23" t="s">
        <v>365</v>
      </c>
      <c r="C23">
        <f>+DAY(Tabla1[[#This Row],[FECHA]])</f>
        <v>29</v>
      </c>
      <c r="D23">
        <f>+MONTH(Tabla1[[#This Row],[FECHA]])</f>
        <v>1</v>
      </c>
      <c r="E23" t="s">
        <v>1</v>
      </c>
      <c r="F23" t="s">
        <v>0</v>
      </c>
      <c r="G23">
        <v>481</v>
      </c>
      <c r="H23" t="s">
        <v>363</v>
      </c>
      <c r="I23" t="s">
        <v>364</v>
      </c>
      <c r="J23" s="3">
        <v>0</v>
      </c>
      <c r="K23" s="3">
        <v>0</v>
      </c>
      <c r="L23" s="3">
        <v>0</v>
      </c>
      <c r="M23" s="3">
        <v>481</v>
      </c>
      <c r="N23" s="3">
        <v>0</v>
      </c>
      <c r="O23" s="3">
        <v>0</v>
      </c>
      <c r="P23" s="3">
        <v>0</v>
      </c>
      <c r="Q23" s="3">
        <v>62.53</v>
      </c>
      <c r="R23" s="3">
        <v>543.53</v>
      </c>
      <c r="T23">
        <v>3</v>
      </c>
    </row>
    <row r="24" spans="1:20" x14ac:dyDescent="0.25">
      <c r="A24" t="s">
        <v>96</v>
      </c>
      <c r="B24" t="s">
        <v>98</v>
      </c>
      <c r="C24">
        <f>+DAY(Tabla1[[#This Row],[FECHA]])</f>
        <v>31</v>
      </c>
      <c r="D24">
        <f>+MONTH(Tabla1[[#This Row],[FECHA]])</f>
        <v>1</v>
      </c>
      <c r="E24" t="s">
        <v>1</v>
      </c>
      <c r="F24" t="s">
        <v>0</v>
      </c>
      <c r="G24">
        <v>166</v>
      </c>
      <c r="H24" t="s">
        <v>361</v>
      </c>
      <c r="I24" t="s">
        <v>362</v>
      </c>
      <c r="J24" s="3">
        <v>0</v>
      </c>
      <c r="K24" s="3">
        <v>0</v>
      </c>
      <c r="L24" s="3">
        <v>0</v>
      </c>
      <c r="M24" s="3">
        <v>100</v>
      </c>
      <c r="N24" s="3">
        <v>0</v>
      </c>
      <c r="O24" s="3">
        <v>0</v>
      </c>
      <c r="P24" s="3">
        <v>0</v>
      </c>
      <c r="Q24" s="3">
        <v>13</v>
      </c>
      <c r="R24" s="3">
        <v>113</v>
      </c>
      <c r="T24">
        <v>3</v>
      </c>
    </row>
    <row r="25" spans="1:20" x14ac:dyDescent="0.25">
      <c r="A25" t="s">
        <v>96</v>
      </c>
      <c r="B25" t="s">
        <v>98</v>
      </c>
      <c r="C25">
        <f>+DAY(Tabla1[[#This Row],[FECHA]])</f>
        <v>31</v>
      </c>
      <c r="D25">
        <f>+MONTH(Tabla1[[#This Row],[FECHA]])</f>
        <v>1</v>
      </c>
      <c r="E25" t="s">
        <v>1</v>
      </c>
      <c r="F25" t="s">
        <v>0</v>
      </c>
      <c r="G25">
        <v>152</v>
      </c>
      <c r="H25" t="s">
        <v>331</v>
      </c>
      <c r="I25" t="s">
        <v>332</v>
      </c>
      <c r="J25" s="3">
        <v>0</v>
      </c>
      <c r="K25" s="3">
        <v>0</v>
      </c>
      <c r="L25" s="3">
        <v>0</v>
      </c>
      <c r="M25" s="3">
        <v>476.8</v>
      </c>
      <c r="N25" s="3">
        <v>0</v>
      </c>
      <c r="O25" s="3">
        <v>0</v>
      </c>
      <c r="P25" s="3">
        <v>0</v>
      </c>
      <c r="Q25" s="3">
        <v>61.984000000000002</v>
      </c>
      <c r="R25" s="3">
        <v>538.78399999999999</v>
      </c>
      <c r="T25">
        <v>3</v>
      </c>
    </row>
    <row r="26" spans="1:20" x14ac:dyDescent="0.25">
      <c r="A26" t="s">
        <v>378</v>
      </c>
      <c r="B26" t="s">
        <v>398</v>
      </c>
      <c r="C26">
        <f>+DAY(Tabla1[[#This Row],[FECHA]])</f>
        <v>14</v>
      </c>
      <c r="D26">
        <f>+MONTH(Tabla1[[#This Row],[FECHA]])</f>
        <v>12</v>
      </c>
      <c r="E26" t="s">
        <v>1</v>
      </c>
      <c r="F26" t="s">
        <v>0</v>
      </c>
      <c r="G26">
        <v>968</v>
      </c>
      <c r="H26" t="s">
        <v>368</v>
      </c>
      <c r="I26" t="s">
        <v>370</v>
      </c>
      <c r="J26" s="3">
        <v>0</v>
      </c>
      <c r="K26" s="3">
        <v>0</v>
      </c>
      <c r="L26" s="3">
        <v>0</v>
      </c>
      <c r="M26" s="3">
        <v>1175.5</v>
      </c>
      <c r="N26" s="3">
        <v>0</v>
      </c>
      <c r="O26" s="3">
        <v>0</v>
      </c>
      <c r="P26" s="3">
        <v>0</v>
      </c>
      <c r="Q26" s="3">
        <v>152.815</v>
      </c>
      <c r="R26" s="3">
        <v>1328.3150000000001</v>
      </c>
      <c r="T26">
        <v>3</v>
      </c>
    </row>
    <row r="27" spans="1:20" x14ac:dyDescent="0.25">
      <c r="A27" t="s">
        <v>378</v>
      </c>
      <c r="B27" t="s">
        <v>398</v>
      </c>
      <c r="C27">
        <f>+DAY(Tabla1[[#This Row],[FECHA]])</f>
        <v>14</v>
      </c>
      <c r="D27">
        <f>+MONTH(Tabla1[[#This Row],[FECHA]])</f>
        <v>12</v>
      </c>
      <c r="E27" t="s">
        <v>1</v>
      </c>
      <c r="F27" t="s">
        <v>0</v>
      </c>
      <c r="G27">
        <v>965</v>
      </c>
      <c r="H27" t="s">
        <v>368</v>
      </c>
      <c r="I27" t="s">
        <v>370</v>
      </c>
      <c r="J27" s="3">
        <v>0</v>
      </c>
      <c r="K27" s="3">
        <v>0</v>
      </c>
      <c r="L27" s="3">
        <v>0</v>
      </c>
      <c r="M27" s="3">
        <v>2351</v>
      </c>
      <c r="N27" s="3">
        <v>0</v>
      </c>
      <c r="O27" s="3">
        <v>0</v>
      </c>
      <c r="P27" s="3">
        <v>0</v>
      </c>
      <c r="Q27" s="3">
        <v>305.63</v>
      </c>
      <c r="R27" s="3">
        <v>2656.63</v>
      </c>
      <c r="T27">
        <v>3</v>
      </c>
    </row>
    <row r="28" spans="1:20" x14ac:dyDescent="0.25">
      <c r="A28" t="s">
        <v>378</v>
      </c>
      <c r="B28" t="s">
        <v>398</v>
      </c>
      <c r="C28">
        <f>+DAY(Tabla1[[#This Row],[FECHA]])</f>
        <v>14</v>
      </c>
      <c r="D28">
        <f>+MONTH(Tabla1[[#This Row],[FECHA]])</f>
        <v>12</v>
      </c>
      <c r="E28" t="s">
        <v>1</v>
      </c>
      <c r="F28" t="s">
        <v>0</v>
      </c>
      <c r="G28">
        <v>964</v>
      </c>
      <c r="H28" t="s">
        <v>368</v>
      </c>
      <c r="I28" t="s">
        <v>370</v>
      </c>
      <c r="J28" s="3">
        <v>0</v>
      </c>
      <c r="K28" s="3">
        <v>0</v>
      </c>
      <c r="L28" s="3">
        <v>0</v>
      </c>
      <c r="M28" s="3">
        <v>227.5</v>
      </c>
      <c r="N28" s="3">
        <v>0</v>
      </c>
      <c r="O28" s="3">
        <v>0</v>
      </c>
      <c r="P28" s="3">
        <v>0</v>
      </c>
      <c r="Q28" s="3">
        <v>29.574999999999999</v>
      </c>
      <c r="R28" s="3">
        <v>257.07499999999999</v>
      </c>
      <c r="T28">
        <v>3</v>
      </c>
    </row>
    <row r="29" spans="1:20" x14ac:dyDescent="0.25">
      <c r="A29" t="s">
        <v>378</v>
      </c>
      <c r="B29" t="s">
        <v>406</v>
      </c>
      <c r="C29">
        <f>+DAY(Tabla1[[#This Row],[FECHA]])</f>
        <v>23</v>
      </c>
      <c r="D29">
        <f>+MONTH(Tabla1[[#This Row],[FECHA]])</f>
        <v>12</v>
      </c>
      <c r="E29" t="s">
        <v>1</v>
      </c>
      <c r="F29" t="s">
        <v>0</v>
      </c>
      <c r="G29">
        <v>1040</v>
      </c>
      <c r="H29" t="s">
        <v>368</v>
      </c>
      <c r="I29" t="s">
        <v>370</v>
      </c>
      <c r="J29" s="3">
        <v>0</v>
      </c>
      <c r="K29" s="3">
        <v>0</v>
      </c>
      <c r="L29" s="3">
        <v>0</v>
      </c>
      <c r="M29" s="3">
        <v>2695</v>
      </c>
      <c r="N29" s="3">
        <v>0</v>
      </c>
      <c r="O29" s="3">
        <v>0</v>
      </c>
      <c r="P29" s="3">
        <v>0</v>
      </c>
      <c r="Q29" s="3">
        <v>350.35</v>
      </c>
      <c r="R29" s="3">
        <v>3045.35</v>
      </c>
      <c r="T29">
        <v>3</v>
      </c>
    </row>
    <row r="30" spans="1:20" x14ac:dyDescent="0.25">
      <c r="A30" t="s">
        <v>378</v>
      </c>
      <c r="B30" t="s">
        <v>406</v>
      </c>
      <c r="C30">
        <f>+DAY(Tabla1[[#This Row],[FECHA]])</f>
        <v>23</v>
      </c>
      <c r="D30">
        <f>+MONTH(Tabla1[[#This Row],[FECHA]])</f>
        <v>12</v>
      </c>
      <c r="E30" t="s">
        <v>1</v>
      </c>
      <c r="F30" t="s">
        <v>0</v>
      </c>
      <c r="G30">
        <v>1039</v>
      </c>
      <c r="H30" t="s">
        <v>368</v>
      </c>
      <c r="I30" t="s">
        <v>370</v>
      </c>
      <c r="J30" s="3">
        <v>0</v>
      </c>
      <c r="K30" s="3">
        <v>0</v>
      </c>
      <c r="L30" s="3">
        <v>0</v>
      </c>
      <c r="M30" s="3">
        <v>2695</v>
      </c>
      <c r="N30" s="3">
        <v>0</v>
      </c>
      <c r="O30" s="3">
        <v>0</v>
      </c>
      <c r="P30" s="3">
        <v>0</v>
      </c>
      <c r="Q30" s="3">
        <v>350.35</v>
      </c>
      <c r="R30" s="3">
        <v>3045.35</v>
      </c>
      <c r="T30">
        <v>3</v>
      </c>
    </row>
    <row r="31" spans="1:20" x14ac:dyDescent="0.25">
      <c r="A31" t="s">
        <v>378</v>
      </c>
      <c r="B31" t="s">
        <v>397</v>
      </c>
      <c r="C31">
        <f>+DAY(Tabla1[[#This Row],[FECHA]])</f>
        <v>29</v>
      </c>
      <c r="D31">
        <f>+MONTH(Tabla1[[#This Row],[FECHA]])</f>
        <v>12</v>
      </c>
      <c r="E31" t="s">
        <v>1</v>
      </c>
      <c r="F31" t="s">
        <v>0</v>
      </c>
      <c r="G31">
        <v>100819</v>
      </c>
      <c r="H31" t="s">
        <v>352</v>
      </c>
      <c r="I31" t="s">
        <v>353</v>
      </c>
      <c r="J31" s="3">
        <v>0</v>
      </c>
      <c r="K31" s="3">
        <v>0</v>
      </c>
      <c r="L31" s="3">
        <v>0</v>
      </c>
      <c r="M31" s="3">
        <v>177.25</v>
      </c>
      <c r="N31" s="3">
        <v>0</v>
      </c>
      <c r="O31" s="3">
        <v>0</v>
      </c>
      <c r="P31" s="3">
        <v>0</v>
      </c>
      <c r="Q31" s="3">
        <v>23.0425</v>
      </c>
      <c r="R31" s="3">
        <v>200.29249999999999</v>
      </c>
      <c r="T31">
        <v>3</v>
      </c>
    </row>
    <row r="32" spans="1:20" x14ac:dyDescent="0.25">
      <c r="A32" t="s">
        <v>378</v>
      </c>
      <c r="B32" t="s">
        <v>379</v>
      </c>
      <c r="C32">
        <f>+DAY(Tabla1[[#This Row],[FECHA]])</f>
        <v>1</v>
      </c>
      <c r="D32">
        <f>+MONTH(Tabla1[[#This Row],[FECHA]])</f>
        <v>2</v>
      </c>
      <c r="E32" t="s">
        <v>1</v>
      </c>
      <c r="F32" t="s">
        <v>0</v>
      </c>
      <c r="G32">
        <v>662</v>
      </c>
      <c r="H32" t="s">
        <v>371</v>
      </c>
      <c r="I32" t="s">
        <v>372</v>
      </c>
      <c r="J32" s="3">
        <v>0</v>
      </c>
      <c r="K32" s="3">
        <v>0</v>
      </c>
      <c r="L32" s="3">
        <v>0</v>
      </c>
      <c r="M32" s="3">
        <v>43.36</v>
      </c>
      <c r="N32" s="3">
        <v>0</v>
      </c>
      <c r="O32" s="3">
        <v>0</v>
      </c>
      <c r="P32" s="3">
        <v>0</v>
      </c>
      <c r="Q32" s="3">
        <v>5.6368</v>
      </c>
      <c r="R32" s="3">
        <v>48.9968</v>
      </c>
      <c r="T32">
        <v>3</v>
      </c>
    </row>
    <row r="33" spans="1:20" x14ac:dyDescent="0.25">
      <c r="A33" t="s">
        <v>378</v>
      </c>
      <c r="B33" t="s">
        <v>379</v>
      </c>
      <c r="C33">
        <f>+DAY(Tabla1[[#This Row],[FECHA]])</f>
        <v>1</v>
      </c>
      <c r="D33">
        <f>+MONTH(Tabla1[[#This Row],[FECHA]])</f>
        <v>2</v>
      </c>
      <c r="E33" t="s">
        <v>1</v>
      </c>
      <c r="F33" t="s">
        <v>0</v>
      </c>
      <c r="G33">
        <v>101329</v>
      </c>
      <c r="H33" t="s">
        <v>352</v>
      </c>
      <c r="I33" t="s">
        <v>353</v>
      </c>
      <c r="J33" s="3">
        <v>0</v>
      </c>
      <c r="K33" s="3">
        <v>0</v>
      </c>
      <c r="L33" s="3">
        <v>0</v>
      </c>
      <c r="M33" s="3">
        <v>34.58</v>
      </c>
      <c r="N33" s="3">
        <v>0</v>
      </c>
      <c r="O33" s="3">
        <v>0</v>
      </c>
      <c r="P33" s="3">
        <v>0</v>
      </c>
      <c r="Q33" s="3">
        <v>4.4954000000000001</v>
      </c>
      <c r="R33" s="3">
        <v>39.075400000000002</v>
      </c>
      <c r="T33">
        <v>3</v>
      </c>
    </row>
    <row r="34" spans="1:20" x14ac:dyDescent="0.25">
      <c r="A34" t="s">
        <v>378</v>
      </c>
      <c r="B34" t="s">
        <v>379</v>
      </c>
      <c r="C34">
        <f>+DAY(Tabla1[[#This Row],[FECHA]])</f>
        <v>1</v>
      </c>
      <c r="D34">
        <f>+MONTH(Tabla1[[#This Row],[FECHA]])</f>
        <v>2</v>
      </c>
      <c r="E34" t="s">
        <v>1</v>
      </c>
      <c r="F34" t="s">
        <v>0</v>
      </c>
      <c r="G34">
        <v>660</v>
      </c>
      <c r="H34" t="s">
        <v>371</v>
      </c>
      <c r="I34" t="s">
        <v>372</v>
      </c>
      <c r="J34" s="3">
        <v>0</v>
      </c>
      <c r="K34" s="3">
        <v>0</v>
      </c>
      <c r="L34" s="3">
        <v>0</v>
      </c>
      <c r="M34" s="3">
        <v>7940.7</v>
      </c>
      <c r="N34" s="3">
        <v>0</v>
      </c>
      <c r="O34" s="3">
        <v>0</v>
      </c>
      <c r="P34" s="3">
        <v>0</v>
      </c>
      <c r="Q34" s="3">
        <v>1032.2909999999999</v>
      </c>
      <c r="R34" s="3">
        <v>8972.991</v>
      </c>
      <c r="T34">
        <v>3</v>
      </c>
    </row>
    <row r="35" spans="1:20" x14ac:dyDescent="0.25">
      <c r="A35" t="s">
        <v>378</v>
      </c>
      <c r="B35" t="s">
        <v>387</v>
      </c>
      <c r="C35">
        <f>+DAY(Tabla1[[#This Row],[FECHA]])</f>
        <v>11</v>
      </c>
      <c r="D35">
        <f>+MONTH(Tabla1[[#This Row],[FECHA]])</f>
        <v>2</v>
      </c>
      <c r="E35" t="s">
        <v>1</v>
      </c>
      <c r="F35" t="s">
        <v>0</v>
      </c>
      <c r="G35">
        <v>708</v>
      </c>
      <c r="H35" t="s">
        <v>371</v>
      </c>
      <c r="I35" t="s">
        <v>372</v>
      </c>
      <c r="J35" s="3">
        <v>0</v>
      </c>
      <c r="K35" s="3">
        <v>0</v>
      </c>
      <c r="L35" s="3">
        <v>0</v>
      </c>
      <c r="M35" s="3">
        <v>10089.6</v>
      </c>
      <c r="N35" s="3">
        <v>0</v>
      </c>
      <c r="O35" s="3">
        <v>0</v>
      </c>
      <c r="P35" s="3">
        <v>0</v>
      </c>
      <c r="Q35" s="3">
        <v>1311.6480000000001</v>
      </c>
      <c r="R35" s="3">
        <v>11401.248</v>
      </c>
      <c r="T35">
        <v>3</v>
      </c>
    </row>
    <row r="36" spans="1:20" x14ac:dyDescent="0.25">
      <c r="A36" t="s">
        <v>378</v>
      </c>
      <c r="B36" t="s">
        <v>402</v>
      </c>
      <c r="C36">
        <f>+DAY(Tabla1[[#This Row],[FECHA]])</f>
        <v>12</v>
      </c>
      <c r="D36">
        <f>+MONTH(Tabla1[[#This Row],[FECHA]])</f>
        <v>2</v>
      </c>
      <c r="E36" t="s">
        <v>1</v>
      </c>
      <c r="F36" t="s">
        <v>0</v>
      </c>
      <c r="G36">
        <v>712</v>
      </c>
      <c r="H36" t="s">
        <v>371</v>
      </c>
      <c r="I36" t="s">
        <v>372</v>
      </c>
      <c r="J36" s="3">
        <v>0</v>
      </c>
      <c r="K36" s="3">
        <v>0</v>
      </c>
      <c r="L36" s="3">
        <v>0</v>
      </c>
      <c r="M36" s="3">
        <v>738.94</v>
      </c>
      <c r="N36" s="3">
        <v>0</v>
      </c>
      <c r="O36" s="3">
        <v>0</v>
      </c>
      <c r="P36" s="3">
        <v>0</v>
      </c>
      <c r="Q36" s="3">
        <v>96.062200000000004</v>
      </c>
      <c r="R36" s="3">
        <v>835.00220000000002</v>
      </c>
      <c r="T36">
        <v>3</v>
      </c>
    </row>
    <row r="37" spans="1:20" x14ac:dyDescent="0.25">
      <c r="A37" t="s">
        <v>378</v>
      </c>
      <c r="B37" t="s">
        <v>403</v>
      </c>
      <c r="C37">
        <f>+DAY(Tabla1[[#This Row],[FECHA]])</f>
        <v>15</v>
      </c>
      <c r="D37">
        <f>+MONTH(Tabla1[[#This Row],[FECHA]])</f>
        <v>2</v>
      </c>
      <c r="E37" t="s">
        <v>1</v>
      </c>
      <c r="F37" t="s">
        <v>0</v>
      </c>
      <c r="G37">
        <v>23</v>
      </c>
      <c r="H37" t="s">
        <v>357</v>
      </c>
      <c r="I37" t="s">
        <v>359</v>
      </c>
      <c r="J37" s="3">
        <v>0</v>
      </c>
      <c r="K37" s="3">
        <v>0</v>
      </c>
      <c r="L37" s="3">
        <v>0</v>
      </c>
      <c r="M37" s="3">
        <v>442.48</v>
      </c>
      <c r="N37" s="3">
        <v>0</v>
      </c>
      <c r="O37" s="3">
        <v>0</v>
      </c>
      <c r="P37" s="3">
        <v>0</v>
      </c>
      <c r="Q37" s="3">
        <v>57.522400000000005</v>
      </c>
      <c r="R37" s="3">
        <v>500.00240000000002</v>
      </c>
      <c r="T37">
        <v>3</v>
      </c>
    </row>
    <row r="38" spans="1:20" x14ac:dyDescent="0.25">
      <c r="A38" t="s">
        <v>378</v>
      </c>
      <c r="B38" t="s">
        <v>403</v>
      </c>
      <c r="C38">
        <f>+DAY(Tabla1[[#This Row],[FECHA]])</f>
        <v>15</v>
      </c>
      <c r="D38">
        <f>+MONTH(Tabla1[[#This Row],[FECHA]])</f>
        <v>2</v>
      </c>
      <c r="E38" t="s">
        <v>1</v>
      </c>
      <c r="F38" t="s">
        <v>0</v>
      </c>
      <c r="G38">
        <v>7477</v>
      </c>
      <c r="H38" t="s">
        <v>404</v>
      </c>
      <c r="I38" t="s">
        <v>405</v>
      </c>
      <c r="J38" s="3">
        <v>0</v>
      </c>
      <c r="K38" s="3">
        <v>0</v>
      </c>
      <c r="L38" s="3">
        <v>0</v>
      </c>
      <c r="M38" s="3">
        <v>924.8</v>
      </c>
      <c r="N38" s="3">
        <v>0</v>
      </c>
      <c r="O38" s="3">
        <v>0</v>
      </c>
      <c r="P38" s="3">
        <v>0</v>
      </c>
      <c r="Q38" s="3">
        <v>120.224</v>
      </c>
      <c r="R38" s="3">
        <v>1045.0239999999999</v>
      </c>
      <c r="T38">
        <v>3</v>
      </c>
    </row>
    <row r="39" spans="1:20" x14ac:dyDescent="0.25">
      <c r="A39" t="s">
        <v>378</v>
      </c>
      <c r="B39" t="s">
        <v>403</v>
      </c>
      <c r="C39">
        <f>+DAY(Tabla1[[#This Row],[FECHA]])</f>
        <v>15</v>
      </c>
      <c r="D39">
        <f>+MONTH(Tabla1[[#This Row],[FECHA]])</f>
        <v>2</v>
      </c>
      <c r="E39" t="s">
        <v>1</v>
      </c>
      <c r="F39" t="s">
        <v>0</v>
      </c>
      <c r="G39">
        <v>7478</v>
      </c>
      <c r="H39" t="s">
        <v>404</v>
      </c>
      <c r="I39" t="s">
        <v>405</v>
      </c>
      <c r="J39" s="3">
        <v>0</v>
      </c>
      <c r="K39" s="3">
        <v>0</v>
      </c>
      <c r="L39" s="3">
        <v>0</v>
      </c>
      <c r="M39" s="3">
        <v>28.9</v>
      </c>
      <c r="N39" s="3">
        <v>0</v>
      </c>
      <c r="O39" s="3">
        <v>0</v>
      </c>
      <c r="P39" s="3">
        <v>0</v>
      </c>
      <c r="Q39" s="3">
        <v>3.7570000000000001</v>
      </c>
      <c r="R39" s="3">
        <v>32.656999999999996</v>
      </c>
      <c r="T39">
        <v>3</v>
      </c>
    </row>
    <row r="40" spans="1:20" x14ac:dyDescent="0.25">
      <c r="A40" t="s">
        <v>378</v>
      </c>
      <c r="B40" t="s">
        <v>403</v>
      </c>
      <c r="C40">
        <f>+DAY(Tabla1[[#This Row],[FECHA]])</f>
        <v>15</v>
      </c>
      <c r="D40">
        <f>+MONTH(Tabla1[[#This Row],[FECHA]])</f>
        <v>2</v>
      </c>
      <c r="E40" t="s">
        <v>1</v>
      </c>
      <c r="F40" t="s">
        <v>0</v>
      </c>
      <c r="G40">
        <v>1547</v>
      </c>
      <c r="H40" t="s">
        <v>368</v>
      </c>
      <c r="I40" t="s">
        <v>370</v>
      </c>
      <c r="J40" s="3">
        <v>0</v>
      </c>
      <c r="K40" s="3">
        <v>0</v>
      </c>
      <c r="L40" s="3">
        <v>0</v>
      </c>
      <c r="M40" s="3">
        <v>416.4</v>
      </c>
      <c r="N40" s="3">
        <v>0</v>
      </c>
      <c r="O40" s="3">
        <v>0</v>
      </c>
      <c r="P40" s="3">
        <v>0</v>
      </c>
      <c r="Q40" s="3">
        <v>54.131999999999998</v>
      </c>
      <c r="R40" s="3">
        <v>470.53199999999998</v>
      </c>
      <c r="T40">
        <v>3</v>
      </c>
    </row>
    <row r="41" spans="1:20" x14ac:dyDescent="0.25">
      <c r="A41" t="s">
        <v>378</v>
      </c>
      <c r="B41" t="s">
        <v>399</v>
      </c>
      <c r="C41">
        <f>+DAY(Tabla1[[#This Row],[FECHA]])</f>
        <v>18</v>
      </c>
      <c r="D41">
        <f>+MONTH(Tabla1[[#This Row],[FECHA]])</f>
        <v>2</v>
      </c>
      <c r="E41" t="s">
        <v>1</v>
      </c>
      <c r="F41" t="s">
        <v>0</v>
      </c>
      <c r="G41">
        <v>741</v>
      </c>
      <c r="H41" t="s">
        <v>371</v>
      </c>
      <c r="I41" t="s">
        <v>372</v>
      </c>
      <c r="J41" s="3">
        <v>0</v>
      </c>
      <c r="K41" s="3">
        <v>0</v>
      </c>
      <c r="L41" s="3">
        <v>0</v>
      </c>
      <c r="M41" s="3">
        <v>2324.11</v>
      </c>
      <c r="N41" s="3">
        <v>0</v>
      </c>
      <c r="O41" s="3">
        <v>0</v>
      </c>
      <c r="P41" s="3">
        <v>0</v>
      </c>
      <c r="Q41" s="3">
        <v>302.13430000000005</v>
      </c>
      <c r="R41" s="3">
        <v>2626.2443000000003</v>
      </c>
      <c r="T41">
        <v>3</v>
      </c>
    </row>
    <row r="42" spans="1:20" x14ac:dyDescent="0.25">
      <c r="A42" t="s">
        <v>378</v>
      </c>
      <c r="B42" t="s">
        <v>394</v>
      </c>
      <c r="C42">
        <f>+DAY(Tabla1[[#This Row],[FECHA]])</f>
        <v>25</v>
      </c>
      <c r="D42">
        <f>+MONTH(Tabla1[[#This Row],[FECHA]])</f>
        <v>2</v>
      </c>
      <c r="E42" t="s">
        <v>1</v>
      </c>
      <c r="F42" t="s">
        <v>0</v>
      </c>
      <c r="G42">
        <v>626</v>
      </c>
      <c r="H42" t="s">
        <v>363</v>
      </c>
      <c r="I42" t="s">
        <v>364</v>
      </c>
      <c r="J42" s="3">
        <v>0</v>
      </c>
      <c r="K42" s="3">
        <v>0</v>
      </c>
      <c r="L42" s="3">
        <v>0</v>
      </c>
      <c r="M42" s="3">
        <v>210</v>
      </c>
      <c r="N42" s="3">
        <v>0</v>
      </c>
      <c r="O42" s="3">
        <v>0</v>
      </c>
      <c r="P42" s="3">
        <v>0</v>
      </c>
      <c r="Q42" s="3">
        <v>27.3</v>
      </c>
      <c r="R42" s="3">
        <v>237.3</v>
      </c>
      <c r="T42">
        <v>3</v>
      </c>
    </row>
    <row r="43" spans="1:20" x14ac:dyDescent="0.25">
      <c r="A43" t="s">
        <v>378</v>
      </c>
      <c r="B43" t="s">
        <v>394</v>
      </c>
      <c r="C43">
        <f>+DAY(Tabla1[[#This Row],[FECHA]])</f>
        <v>25</v>
      </c>
      <c r="D43">
        <f>+MONTH(Tabla1[[#This Row],[FECHA]])</f>
        <v>2</v>
      </c>
      <c r="E43" t="s">
        <v>1</v>
      </c>
      <c r="F43" t="s">
        <v>0</v>
      </c>
      <c r="G43">
        <v>144</v>
      </c>
      <c r="H43" t="s">
        <v>400</v>
      </c>
      <c r="I43" t="s">
        <v>401</v>
      </c>
      <c r="J43" s="3">
        <v>0</v>
      </c>
      <c r="K43" s="3">
        <v>0</v>
      </c>
      <c r="L43" s="3">
        <v>0</v>
      </c>
      <c r="M43" s="3">
        <v>319</v>
      </c>
      <c r="N43" s="3">
        <v>0</v>
      </c>
      <c r="O43" s="3">
        <v>0</v>
      </c>
      <c r="P43" s="3">
        <v>0</v>
      </c>
      <c r="Q43" s="3">
        <v>41.47</v>
      </c>
      <c r="R43" s="3">
        <v>360.47</v>
      </c>
      <c r="T43">
        <v>3</v>
      </c>
    </row>
    <row r="44" spans="1:20" x14ac:dyDescent="0.25">
      <c r="A44" t="s">
        <v>378</v>
      </c>
      <c r="B44" t="s">
        <v>395</v>
      </c>
      <c r="C44">
        <f>+DAY(Tabla1[[#This Row],[FECHA]])</f>
        <v>26</v>
      </c>
      <c r="D44">
        <f>+MONTH(Tabla1[[#This Row],[FECHA]])</f>
        <v>2</v>
      </c>
      <c r="E44" t="s">
        <v>1</v>
      </c>
      <c r="F44" t="s">
        <v>0</v>
      </c>
      <c r="G44">
        <v>8664</v>
      </c>
      <c r="H44" t="s">
        <v>404</v>
      </c>
      <c r="I44" t="s">
        <v>405</v>
      </c>
      <c r="J44" s="3">
        <v>0</v>
      </c>
      <c r="K44" s="3">
        <v>0</v>
      </c>
      <c r="L44" s="3">
        <v>0</v>
      </c>
      <c r="M44" s="3">
        <v>1449.8</v>
      </c>
      <c r="N44" s="3">
        <v>0</v>
      </c>
      <c r="O44" s="3">
        <v>0</v>
      </c>
      <c r="P44" s="3">
        <v>0</v>
      </c>
      <c r="Q44" s="3">
        <v>188.47399999999999</v>
      </c>
      <c r="R44" s="3">
        <v>1638.2739999999999</v>
      </c>
      <c r="T44">
        <v>3</v>
      </c>
    </row>
    <row r="45" spans="1:20" x14ac:dyDescent="0.25">
      <c r="A45" t="s">
        <v>378</v>
      </c>
      <c r="B45" t="s">
        <v>395</v>
      </c>
      <c r="C45">
        <f>+DAY(Tabla1[[#This Row],[FECHA]])</f>
        <v>26</v>
      </c>
      <c r="D45">
        <f>+MONTH(Tabla1[[#This Row],[FECHA]])</f>
        <v>2</v>
      </c>
      <c r="E45" t="s">
        <v>1</v>
      </c>
      <c r="F45" t="s">
        <v>0</v>
      </c>
      <c r="G45">
        <v>124</v>
      </c>
      <c r="H45" t="s">
        <v>327</v>
      </c>
      <c r="I45" t="s">
        <v>328</v>
      </c>
      <c r="J45" s="3">
        <v>0</v>
      </c>
      <c r="K45" s="3">
        <v>0</v>
      </c>
      <c r="L45" s="3">
        <v>0</v>
      </c>
      <c r="M45" s="3">
        <v>3.54</v>
      </c>
      <c r="N45" s="3">
        <v>0</v>
      </c>
      <c r="O45" s="3">
        <v>0</v>
      </c>
      <c r="P45" s="3">
        <v>0</v>
      </c>
      <c r="Q45" s="3">
        <v>0.4602</v>
      </c>
      <c r="R45" s="3">
        <v>4.0002000000000004</v>
      </c>
      <c r="T45">
        <v>3</v>
      </c>
    </row>
    <row r="46" spans="1:20" x14ac:dyDescent="0.25">
      <c r="A46" t="s">
        <v>378</v>
      </c>
      <c r="B46" t="s">
        <v>396</v>
      </c>
      <c r="C46">
        <f>+DAY(Tabla1[[#This Row],[FECHA]])</f>
        <v>28</v>
      </c>
      <c r="D46">
        <f>+MONTH(Tabla1[[#This Row],[FECHA]])</f>
        <v>2</v>
      </c>
      <c r="E46" t="s">
        <v>1</v>
      </c>
      <c r="F46" t="s">
        <v>0</v>
      </c>
      <c r="G46">
        <v>780</v>
      </c>
      <c r="H46" t="s">
        <v>371</v>
      </c>
      <c r="I46" t="s">
        <v>372</v>
      </c>
      <c r="J46" s="3">
        <v>0</v>
      </c>
      <c r="K46" s="3">
        <v>0</v>
      </c>
      <c r="L46" s="3">
        <v>0</v>
      </c>
      <c r="M46" s="3">
        <v>1411.5</v>
      </c>
      <c r="N46" s="3">
        <v>0</v>
      </c>
      <c r="O46" s="3">
        <v>0</v>
      </c>
      <c r="P46" s="3">
        <v>0</v>
      </c>
      <c r="Q46" s="3">
        <v>183.495</v>
      </c>
      <c r="R46" s="3">
        <v>1594.9949999999999</v>
      </c>
      <c r="T46">
        <v>3</v>
      </c>
    </row>
    <row r="47" spans="1:20" x14ac:dyDescent="0.25">
      <c r="A47" t="s">
        <v>378</v>
      </c>
      <c r="B47" t="s">
        <v>396</v>
      </c>
      <c r="C47">
        <f>+DAY(Tabla1[[#This Row],[FECHA]])</f>
        <v>28</v>
      </c>
      <c r="D47">
        <f>+MONTH(Tabla1[[#This Row],[FECHA]])</f>
        <v>2</v>
      </c>
      <c r="E47" t="s">
        <v>1</v>
      </c>
      <c r="F47" t="s">
        <v>0</v>
      </c>
      <c r="G47">
        <v>789</v>
      </c>
      <c r="H47" t="s">
        <v>371</v>
      </c>
      <c r="I47" t="s">
        <v>372</v>
      </c>
      <c r="J47" s="3">
        <v>0</v>
      </c>
      <c r="K47" s="3">
        <v>0</v>
      </c>
      <c r="L47" s="3">
        <v>0</v>
      </c>
      <c r="M47" s="3">
        <v>1362.83</v>
      </c>
      <c r="N47" s="3">
        <v>0</v>
      </c>
      <c r="O47" s="3">
        <v>0</v>
      </c>
      <c r="P47" s="3">
        <v>0</v>
      </c>
      <c r="Q47" s="3">
        <v>177.1679</v>
      </c>
      <c r="R47" s="3">
        <v>1539.9978999999998</v>
      </c>
      <c r="T47">
        <v>3</v>
      </c>
    </row>
    <row r="48" spans="1:20" x14ac:dyDescent="0.25">
      <c r="A48" t="s">
        <v>378</v>
      </c>
      <c r="B48" t="s">
        <v>396</v>
      </c>
      <c r="C48">
        <f>+DAY(Tabla1[[#This Row],[FECHA]])</f>
        <v>28</v>
      </c>
      <c r="D48">
        <f>+MONTH(Tabla1[[#This Row],[FECHA]])</f>
        <v>2</v>
      </c>
      <c r="E48" t="s">
        <v>1</v>
      </c>
      <c r="F48" t="s">
        <v>0</v>
      </c>
      <c r="G48">
        <v>791</v>
      </c>
      <c r="H48" t="s">
        <v>371</v>
      </c>
      <c r="I48" t="s">
        <v>372</v>
      </c>
      <c r="J48" s="3">
        <v>0</v>
      </c>
      <c r="K48" s="3">
        <v>0</v>
      </c>
      <c r="L48" s="3">
        <v>0</v>
      </c>
      <c r="M48" s="3">
        <v>164531.69</v>
      </c>
      <c r="N48" s="3">
        <v>0</v>
      </c>
      <c r="O48" s="3">
        <v>0</v>
      </c>
      <c r="P48" s="3">
        <v>0</v>
      </c>
      <c r="Q48" s="3">
        <v>21389.119699999999</v>
      </c>
      <c r="R48" s="3">
        <v>185920.80970000001</v>
      </c>
      <c r="T48">
        <v>3</v>
      </c>
    </row>
    <row r="49" spans="1:20" x14ac:dyDescent="0.25">
      <c r="A49" t="s">
        <v>418</v>
      </c>
      <c r="B49" t="s">
        <v>422</v>
      </c>
      <c r="C49">
        <f>+DAY(Tabla1[[#This Row],[FECHA]])</f>
        <v>3</v>
      </c>
      <c r="D49">
        <f>+MONTH(Tabla1[[#This Row],[FECHA]])</f>
        <v>3</v>
      </c>
      <c r="E49" t="s">
        <v>1</v>
      </c>
      <c r="F49" t="s">
        <v>0</v>
      </c>
      <c r="G49">
        <v>652</v>
      </c>
      <c r="H49" t="s">
        <v>363</v>
      </c>
      <c r="I49" t="s">
        <v>364</v>
      </c>
      <c r="J49" s="3">
        <v>0</v>
      </c>
      <c r="K49" s="3">
        <v>0</v>
      </c>
      <c r="L49" s="3">
        <v>0</v>
      </c>
      <c r="M49" s="3">
        <v>210</v>
      </c>
      <c r="N49" s="3">
        <v>0</v>
      </c>
      <c r="O49" s="3">
        <v>0</v>
      </c>
      <c r="P49" s="3">
        <v>0</v>
      </c>
      <c r="Q49" s="3">
        <v>27.3</v>
      </c>
      <c r="R49" s="3">
        <v>237.3</v>
      </c>
      <c r="T49">
        <v>3</v>
      </c>
    </row>
    <row r="50" spans="1:20" x14ac:dyDescent="0.25">
      <c r="A50" t="s">
        <v>418</v>
      </c>
      <c r="B50" t="s">
        <v>435</v>
      </c>
      <c r="C50">
        <f>+DAY(Tabla1[[#This Row],[FECHA]])</f>
        <v>7</v>
      </c>
      <c r="D50">
        <f>+MONTH(Tabla1[[#This Row],[FECHA]])</f>
        <v>3</v>
      </c>
      <c r="E50" t="s">
        <v>1</v>
      </c>
      <c r="F50" t="s">
        <v>0</v>
      </c>
      <c r="G50">
        <v>663</v>
      </c>
      <c r="H50" t="s">
        <v>363</v>
      </c>
      <c r="I50" t="s">
        <v>364</v>
      </c>
      <c r="J50" s="3">
        <v>0</v>
      </c>
      <c r="K50" s="3">
        <v>0</v>
      </c>
      <c r="L50" s="3">
        <v>0</v>
      </c>
      <c r="M50" s="3">
        <v>210</v>
      </c>
      <c r="N50" s="3">
        <v>0</v>
      </c>
      <c r="O50" s="3">
        <v>0</v>
      </c>
      <c r="P50" s="3">
        <v>0</v>
      </c>
      <c r="Q50" s="3">
        <v>27.3</v>
      </c>
      <c r="R50" s="3">
        <v>237.3</v>
      </c>
      <c r="T50">
        <v>3</v>
      </c>
    </row>
    <row r="51" spans="1:20" x14ac:dyDescent="0.25">
      <c r="A51" t="s">
        <v>418</v>
      </c>
      <c r="B51" t="s">
        <v>435</v>
      </c>
      <c r="C51">
        <f>+DAY(Tabla1[[#This Row],[FECHA]])</f>
        <v>7</v>
      </c>
      <c r="D51">
        <f>+MONTH(Tabla1[[#This Row],[FECHA]])</f>
        <v>3</v>
      </c>
      <c r="E51" t="s">
        <v>1</v>
      </c>
      <c r="F51" t="s">
        <v>0</v>
      </c>
      <c r="G51">
        <v>10381100</v>
      </c>
      <c r="H51" t="s">
        <v>440</v>
      </c>
      <c r="I51" t="s">
        <v>441</v>
      </c>
      <c r="J51" s="3">
        <v>0</v>
      </c>
      <c r="K51" s="3">
        <v>0</v>
      </c>
      <c r="L51" s="3">
        <v>0</v>
      </c>
      <c r="M51" s="3">
        <v>31.99</v>
      </c>
      <c r="N51" s="3">
        <v>0</v>
      </c>
      <c r="O51" s="3">
        <v>0</v>
      </c>
      <c r="P51" s="3">
        <v>0</v>
      </c>
      <c r="Q51" s="3">
        <v>4.1586999999999996</v>
      </c>
      <c r="R51" s="3">
        <v>36.148699999999998</v>
      </c>
      <c r="T51">
        <v>3</v>
      </c>
    </row>
    <row r="52" spans="1:20" x14ac:dyDescent="0.25">
      <c r="A52" t="s">
        <v>418</v>
      </c>
      <c r="B52" t="s">
        <v>435</v>
      </c>
      <c r="C52">
        <f>+DAY(Tabla1[[#This Row],[FECHA]])</f>
        <v>7</v>
      </c>
      <c r="D52">
        <f>+MONTH(Tabla1[[#This Row],[FECHA]])</f>
        <v>3</v>
      </c>
      <c r="E52" t="s">
        <v>1</v>
      </c>
      <c r="F52" t="s">
        <v>0</v>
      </c>
      <c r="G52">
        <v>10628</v>
      </c>
      <c r="H52" t="s">
        <v>434</v>
      </c>
      <c r="I52" t="s">
        <v>436</v>
      </c>
      <c r="J52" s="3">
        <v>2.93</v>
      </c>
      <c r="K52" s="3">
        <v>0</v>
      </c>
      <c r="L52" s="3">
        <v>0</v>
      </c>
      <c r="M52" s="3">
        <v>31.92</v>
      </c>
      <c r="N52" s="3">
        <v>0</v>
      </c>
      <c r="O52" s="3">
        <v>0</v>
      </c>
      <c r="P52" s="3">
        <v>0</v>
      </c>
      <c r="Q52" s="3">
        <v>4.1496000000000004</v>
      </c>
      <c r="R52" s="3">
        <v>38.999600000000001</v>
      </c>
      <c r="T52">
        <v>3</v>
      </c>
    </row>
    <row r="53" spans="1:20" x14ac:dyDescent="0.25">
      <c r="A53" t="s">
        <v>418</v>
      </c>
      <c r="B53" t="s">
        <v>442</v>
      </c>
      <c r="C53">
        <f>+DAY(Tabla1[[#This Row],[FECHA]])</f>
        <v>9</v>
      </c>
      <c r="D53">
        <f>+MONTH(Tabla1[[#This Row],[FECHA]])</f>
        <v>3</v>
      </c>
      <c r="E53" t="s">
        <v>1</v>
      </c>
      <c r="F53" t="s">
        <v>0</v>
      </c>
      <c r="G53">
        <v>165</v>
      </c>
      <c r="H53" t="s">
        <v>331</v>
      </c>
      <c r="I53" t="s">
        <v>332</v>
      </c>
      <c r="J53" s="3">
        <v>0</v>
      </c>
      <c r="K53" s="3">
        <v>0</v>
      </c>
      <c r="L53" s="3">
        <v>0</v>
      </c>
      <c r="M53" s="3">
        <v>3259.1</v>
      </c>
      <c r="N53" s="3">
        <v>0</v>
      </c>
      <c r="O53" s="3">
        <v>0</v>
      </c>
      <c r="P53" s="3">
        <v>0</v>
      </c>
      <c r="Q53" s="3">
        <v>423.68299999999999</v>
      </c>
      <c r="R53" s="3">
        <v>3682.7829999999999</v>
      </c>
      <c r="T53">
        <v>3</v>
      </c>
    </row>
    <row r="54" spans="1:20" x14ac:dyDescent="0.25">
      <c r="A54" t="s">
        <v>418</v>
      </c>
      <c r="B54" t="s">
        <v>426</v>
      </c>
      <c r="C54">
        <f>+DAY(Tabla1[[#This Row],[FECHA]])</f>
        <v>11</v>
      </c>
      <c r="D54">
        <f>+MONTH(Tabla1[[#This Row],[FECHA]])</f>
        <v>3</v>
      </c>
      <c r="E54" t="s">
        <v>1</v>
      </c>
      <c r="F54" t="s">
        <v>0</v>
      </c>
      <c r="G54">
        <v>1822</v>
      </c>
      <c r="H54" t="s">
        <v>368</v>
      </c>
      <c r="I54" t="s">
        <v>370</v>
      </c>
      <c r="J54" s="3">
        <v>0</v>
      </c>
      <c r="K54" s="3">
        <v>0</v>
      </c>
      <c r="L54" s="3">
        <v>0</v>
      </c>
      <c r="M54" s="3">
        <v>500.41</v>
      </c>
      <c r="N54" s="3">
        <v>0</v>
      </c>
      <c r="O54" s="3">
        <v>0</v>
      </c>
      <c r="P54" s="3">
        <v>0</v>
      </c>
      <c r="Q54" s="3">
        <v>65.053300000000007</v>
      </c>
      <c r="R54" s="3">
        <v>565.4633</v>
      </c>
      <c r="T54">
        <v>3</v>
      </c>
    </row>
    <row r="55" spans="1:20" x14ac:dyDescent="0.25">
      <c r="A55" t="s">
        <v>418</v>
      </c>
      <c r="B55" t="s">
        <v>427</v>
      </c>
      <c r="C55">
        <f>+DAY(Tabla1[[#This Row],[FECHA]])</f>
        <v>14</v>
      </c>
      <c r="D55">
        <f>+MONTH(Tabla1[[#This Row],[FECHA]])</f>
        <v>3</v>
      </c>
      <c r="E55" t="s">
        <v>1</v>
      </c>
      <c r="F55" t="s">
        <v>0</v>
      </c>
      <c r="G55">
        <v>720</v>
      </c>
      <c r="H55" t="s">
        <v>363</v>
      </c>
      <c r="I55" t="s">
        <v>364</v>
      </c>
      <c r="J55" s="3">
        <v>0</v>
      </c>
      <c r="K55" s="3">
        <v>0</v>
      </c>
      <c r="L55" s="3">
        <v>0</v>
      </c>
      <c r="M55" s="3">
        <v>105</v>
      </c>
      <c r="N55" s="3">
        <v>0</v>
      </c>
      <c r="O55" s="3">
        <v>0</v>
      </c>
      <c r="P55" s="3">
        <v>0</v>
      </c>
      <c r="Q55" s="3">
        <v>13.65</v>
      </c>
      <c r="R55" s="3">
        <v>118.65</v>
      </c>
      <c r="T55">
        <v>3</v>
      </c>
    </row>
    <row r="56" spans="1:20" x14ac:dyDescent="0.25">
      <c r="A56" t="s">
        <v>418</v>
      </c>
      <c r="B56" t="s">
        <v>427</v>
      </c>
      <c r="C56">
        <f>+DAY(Tabla1[[#This Row],[FECHA]])</f>
        <v>14</v>
      </c>
      <c r="D56">
        <f>+MONTH(Tabla1[[#This Row],[FECHA]])</f>
        <v>3</v>
      </c>
      <c r="E56" t="s">
        <v>1</v>
      </c>
      <c r="F56" t="s">
        <v>0</v>
      </c>
      <c r="G56">
        <v>892</v>
      </c>
      <c r="H56" t="s">
        <v>371</v>
      </c>
      <c r="I56" t="s">
        <v>372</v>
      </c>
      <c r="J56" s="3">
        <v>0</v>
      </c>
      <c r="K56" s="3">
        <v>0</v>
      </c>
      <c r="L56" s="3">
        <v>0</v>
      </c>
      <c r="M56" s="3">
        <v>115.49</v>
      </c>
      <c r="N56" s="3">
        <v>0</v>
      </c>
      <c r="O56" s="3">
        <v>0</v>
      </c>
      <c r="P56" s="3">
        <v>0</v>
      </c>
      <c r="Q56" s="3">
        <v>15.0137</v>
      </c>
      <c r="R56" s="3">
        <v>130.50369999999998</v>
      </c>
      <c r="T56">
        <v>3</v>
      </c>
    </row>
    <row r="57" spans="1:20" x14ac:dyDescent="0.25">
      <c r="A57" t="s">
        <v>418</v>
      </c>
      <c r="B57" t="s">
        <v>428</v>
      </c>
      <c r="C57">
        <f>+DAY(Tabla1[[#This Row],[FECHA]])</f>
        <v>15</v>
      </c>
      <c r="D57">
        <f>+MONTH(Tabla1[[#This Row],[FECHA]])</f>
        <v>3</v>
      </c>
      <c r="E57" t="s">
        <v>1</v>
      </c>
      <c r="F57" t="s">
        <v>0</v>
      </c>
      <c r="G57">
        <v>24</v>
      </c>
      <c r="H57" t="s">
        <v>357</v>
      </c>
      <c r="I57" t="s">
        <v>359</v>
      </c>
      <c r="J57" s="3">
        <v>0</v>
      </c>
      <c r="K57" s="3">
        <v>0</v>
      </c>
      <c r="L57" s="3">
        <v>0</v>
      </c>
      <c r="M57" s="3">
        <v>442.48</v>
      </c>
      <c r="N57" s="3">
        <v>0</v>
      </c>
      <c r="O57" s="3">
        <v>0</v>
      </c>
      <c r="P57" s="3">
        <v>0</v>
      </c>
      <c r="Q57" s="3">
        <v>57.522400000000005</v>
      </c>
      <c r="R57" s="3">
        <v>500.00240000000002</v>
      </c>
      <c r="T57">
        <v>3</v>
      </c>
    </row>
    <row r="58" spans="1:20" x14ac:dyDescent="0.25">
      <c r="A58" t="s">
        <v>418</v>
      </c>
      <c r="B58" t="s">
        <v>443</v>
      </c>
      <c r="C58">
        <f>+DAY(Tabla1[[#This Row],[FECHA]])</f>
        <v>16</v>
      </c>
      <c r="D58">
        <f>+MONTH(Tabla1[[#This Row],[FECHA]])</f>
        <v>3</v>
      </c>
      <c r="E58" t="s">
        <v>1</v>
      </c>
      <c r="F58" t="s">
        <v>0</v>
      </c>
      <c r="G58">
        <v>101880</v>
      </c>
      <c r="H58" t="s">
        <v>352</v>
      </c>
      <c r="I58" t="s">
        <v>353</v>
      </c>
      <c r="J58" s="3">
        <v>0</v>
      </c>
      <c r="K58" s="3">
        <v>0</v>
      </c>
      <c r="L58" s="3">
        <v>0</v>
      </c>
      <c r="M58" s="3">
        <v>56.63</v>
      </c>
      <c r="N58" s="3">
        <v>0</v>
      </c>
      <c r="O58" s="3">
        <v>0</v>
      </c>
      <c r="P58" s="3">
        <v>0</v>
      </c>
      <c r="Q58" s="3">
        <v>7.3619000000000003</v>
      </c>
      <c r="R58" s="3">
        <v>63.991900000000001</v>
      </c>
      <c r="T58">
        <v>3</v>
      </c>
    </row>
    <row r="59" spans="1:20" x14ac:dyDescent="0.25">
      <c r="A59" t="s">
        <v>418</v>
      </c>
      <c r="B59" t="s">
        <v>443</v>
      </c>
      <c r="C59">
        <f>+DAY(Tabla1[[#This Row],[FECHA]])</f>
        <v>16</v>
      </c>
      <c r="D59">
        <f>+MONTH(Tabla1[[#This Row],[FECHA]])</f>
        <v>3</v>
      </c>
      <c r="E59" t="s">
        <v>1</v>
      </c>
      <c r="F59" t="s">
        <v>0</v>
      </c>
      <c r="G59">
        <v>167</v>
      </c>
      <c r="H59" t="s">
        <v>331</v>
      </c>
      <c r="I59" t="s">
        <v>332</v>
      </c>
      <c r="J59" s="3">
        <v>0</v>
      </c>
      <c r="K59" s="3">
        <v>0</v>
      </c>
      <c r="L59" s="3">
        <v>0</v>
      </c>
      <c r="M59" s="3">
        <v>1320</v>
      </c>
      <c r="N59" s="3">
        <v>0</v>
      </c>
      <c r="O59" s="3">
        <v>0</v>
      </c>
      <c r="P59" s="3">
        <v>0</v>
      </c>
      <c r="Q59" s="3">
        <v>171.6</v>
      </c>
      <c r="R59" s="3">
        <v>1491.6</v>
      </c>
      <c r="T59">
        <v>3</v>
      </c>
    </row>
    <row r="60" spans="1:20" x14ac:dyDescent="0.25">
      <c r="A60" t="s">
        <v>418</v>
      </c>
      <c r="B60" t="s">
        <v>443</v>
      </c>
      <c r="C60">
        <f>+DAY(Tabla1[[#This Row],[FECHA]])</f>
        <v>16</v>
      </c>
      <c r="D60">
        <f>+MONTH(Tabla1[[#This Row],[FECHA]])</f>
        <v>3</v>
      </c>
      <c r="E60" t="s">
        <v>1</v>
      </c>
      <c r="F60" t="s">
        <v>0</v>
      </c>
      <c r="G60">
        <v>166</v>
      </c>
      <c r="H60" t="s">
        <v>331</v>
      </c>
      <c r="I60" t="s">
        <v>332</v>
      </c>
      <c r="J60" s="3">
        <v>0</v>
      </c>
      <c r="K60" s="3">
        <v>0</v>
      </c>
      <c r="L60" s="3">
        <v>0</v>
      </c>
      <c r="M60" s="3">
        <v>506.8</v>
      </c>
      <c r="N60" s="3">
        <v>0</v>
      </c>
      <c r="O60" s="3">
        <v>0</v>
      </c>
      <c r="P60" s="3">
        <v>0</v>
      </c>
      <c r="Q60" s="3">
        <v>65.884</v>
      </c>
      <c r="R60" s="3">
        <v>572.68399999999997</v>
      </c>
      <c r="T60">
        <v>3</v>
      </c>
    </row>
    <row r="61" spans="1:20" x14ac:dyDescent="0.25">
      <c r="A61" t="s">
        <v>418</v>
      </c>
      <c r="B61" t="s">
        <v>429</v>
      </c>
      <c r="C61">
        <f>+DAY(Tabla1[[#This Row],[FECHA]])</f>
        <v>17</v>
      </c>
      <c r="D61">
        <f>+MONTH(Tabla1[[#This Row],[FECHA]])</f>
        <v>3</v>
      </c>
      <c r="E61" t="s">
        <v>1</v>
      </c>
      <c r="F61" t="s">
        <v>0</v>
      </c>
      <c r="G61">
        <v>1906</v>
      </c>
      <c r="H61" t="s">
        <v>368</v>
      </c>
      <c r="I61" t="s">
        <v>370</v>
      </c>
      <c r="J61" s="3">
        <v>0</v>
      </c>
      <c r="K61" s="3">
        <v>0</v>
      </c>
      <c r="L61" s="3">
        <v>0</v>
      </c>
      <c r="M61" s="3">
        <v>1500</v>
      </c>
      <c r="N61" s="3">
        <v>0</v>
      </c>
      <c r="O61" s="3">
        <v>0</v>
      </c>
      <c r="P61" s="3">
        <v>0</v>
      </c>
      <c r="Q61" s="3">
        <v>195</v>
      </c>
      <c r="R61" s="3">
        <v>1695</v>
      </c>
      <c r="T61">
        <v>3</v>
      </c>
    </row>
    <row r="62" spans="1:20" x14ac:dyDescent="0.25">
      <c r="A62" t="s">
        <v>418</v>
      </c>
      <c r="B62" t="s">
        <v>438</v>
      </c>
      <c r="C62">
        <f>+DAY(Tabla1[[#This Row],[FECHA]])</f>
        <v>29</v>
      </c>
      <c r="D62">
        <f>+MONTH(Tabla1[[#This Row],[FECHA]])</f>
        <v>3</v>
      </c>
      <c r="E62" t="s">
        <v>1</v>
      </c>
      <c r="F62" t="s">
        <v>0</v>
      </c>
      <c r="G62">
        <v>36</v>
      </c>
      <c r="H62" t="s">
        <v>437</v>
      </c>
      <c r="I62" t="s">
        <v>439</v>
      </c>
      <c r="J62" s="3">
        <v>0</v>
      </c>
      <c r="K62" s="3">
        <v>0</v>
      </c>
      <c r="L62" s="3">
        <v>0</v>
      </c>
      <c r="M62" s="3">
        <v>47</v>
      </c>
      <c r="N62" s="3">
        <v>0</v>
      </c>
      <c r="O62" s="3">
        <v>0</v>
      </c>
      <c r="P62" s="3">
        <v>0</v>
      </c>
      <c r="Q62" s="3">
        <v>6.11</v>
      </c>
      <c r="R62" s="3">
        <v>53.11</v>
      </c>
      <c r="T62">
        <v>3</v>
      </c>
    </row>
    <row r="63" spans="1:20" x14ac:dyDescent="0.25">
      <c r="A63" t="s">
        <v>418</v>
      </c>
      <c r="B63" t="s">
        <v>444</v>
      </c>
      <c r="C63">
        <f>+DAY(Tabla1[[#This Row],[FECHA]])</f>
        <v>31</v>
      </c>
      <c r="D63">
        <f>+MONTH(Tabla1[[#This Row],[FECHA]])</f>
        <v>3</v>
      </c>
      <c r="E63" t="s">
        <v>1</v>
      </c>
      <c r="F63" t="s">
        <v>0</v>
      </c>
      <c r="G63">
        <v>178</v>
      </c>
      <c r="H63" t="s">
        <v>331</v>
      </c>
      <c r="I63" t="s">
        <v>332</v>
      </c>
      <c r="J63" s="3">
        <v>0</v>
      </c>
      <c r="K63" s="3">
        <v>0</v>
      </c>
      <c r="L63" s="3">
        <v>0</v>
      </c>
      <c r="M63" s="3">
        <v>5592.92</v>
      </c>
      <c r="N63" s="3">
        <v>0</v>
      </c>
      <c r="O63" s="3">
        <v>0</v>
      </c>
      <c r="P63" s="3">
        <v>0</v>
      </c>
      <c r="Q63" s="3">
        <v>727.07960000000003</v>
      </c>
      <c r="R63" s="3">
        <v>6319.9996000000001</v>
      </c>
      <c r="T63">
        <v>3</v>
      </c>
    </row>
    <row r="64" spans="1:20" x14ac:dyDescent="0.25">
      <c r="A64" t="s">
        <v>447</v>
      </c>
      <c r="B64" t="s">
        <v>478</v>
      </c>
      <c r="C64">
        <f>+DAY(Tabla1[[#This Row],[FECHA]])</f>
        <v>1</v>
      </c>
      <c r="D64">
        <f>+MONTH(Tabla1[[#This Row],[FECHA]])</f>
        <v>4</v>
      </c>
      <c r="E64" t="s">
        <v>1</v>
      </c>
      <c r="F64" t="s">
        <v>0</v>
      </c>
      <c r="G64">
        <v>846</v>
      </c>
      <c r="H64" t="s">
        <v>363</v>
      </c>
      <c r="I64" t="s">
        <v>364</v>
      </c>
      <c r="J64" s="3">
        <v>0</v>
      </c>
      <c r="K64" s="3">
        <v>0</v>
      </c>
      <c r="L64" s="3">
        <v>0</v>
      </c>
      <c r="M64" s="3">
        <v>210</v>
      </c>
      <c r="N64" s="3">
        <v>0</v>
      </c>
      <c r="O64" s="3">
        <v>0</v>
      </c>
      <c r="P64" s="3">
        <v>0</v>
      </c>
      <c r="Q64" s="3">
        <v>27.3</v>
      </c>
      <c r="R64" s="3">
        <v>237.3</v>
      </c>
      <c r="T64">
        <v>3</v>
      </c>
    </row>
    <row r="65" spans="1:20" x14ac:dyDescent="0.25">
      <c r="A65" t="s">
        <v>447</v>
      </c>
      <c r="B65" t="s">
        <v>478</v>
      </c>
      <c r="C65">
        <f>+DAY(Tabla1[[#This Row],[FECHA]])</f>
        <v>1</v>
      </c>
      <c r="D65">
        <f>+MONTH(Tabla1[[#This Row],[FECHA]])</f>
        <v>4</v>
      </c>
      <c r="E65" t="s">
        <v>1</v>
      </c>
      <c r="F65" t="s">
        <v>0</v>
      </c>
      <c r="G65">
        <v>169</v>
      </c>
      <c r="H65" t="s">
        <v>361</v>
      </c>
      <c r="I65" t="s">
        <v>362</v>
      </c>
      <c r="J65" s="3">
        <v>0</v>
      </c>
      <c r="K65" s="3">
        <v>0</v>
      </c>
      <c r="L65" s="3">
        <v>0</v>
      </c>
      <c r="M65" s="3">
        <v>884.96</v>
      </c>
      <c r="N65" s="3">
        <v>0</v>
      </c>
      <c r="O65" s="3">
        <v>0</v>
      </c>
      <c r="P65" s="3">
        <v>0</v>
      </c>
      <c r="Q65" s="3">
        <v>115.04</v>
      </c>
      <c r="R65" s="3">
        <v>1000</v>
      </c>
      <c r="T65">
        <v>3</v>
      </c>
    </row>
    <row r="66" spans="1:20" x14ac:dyDescent="0.25">
      <c r="A66" t="s">
        <v>447</v>
      </c>
      <c r="B66" t="s">
        <v>477</v>
      </c>
      <c r="C66">
        <f>+DAY(Tabla1[[#This Row],[FECHA]])</f>
        <v>5</v>
      </c>
      <c r="D66">
        <f>+MONTH(Tabla1[[#This Row],[FECHA]])</f>
        <v>4</v>
      </c>
      <c r="E66" t="s">
        <v>1</v>
      </c>
      <c r="F66" t="s">
        <v>0</v>
      </c>
      <c r="G66">
        <v>2080</v>
      </c>
      <c r="H66" t="s">
        <v>368</v>
      </c>
      <c r="I66" t="s">
        <v>370</v>
      </c>
      <c r="J66" s="3" t="s">
        <v>449</v>
      </c>
      <c r="K66" s="3">
        <v>0</v>
      </c>
      <c r="L66" s="3">
        <v>0</v>
      </c>
      <c r="M66" s="3">
        <v>122.5</v>
      </c>
      <c r="N66" s="3">
        <v>0</v>
      </c>
      <c r="O66" s="3">
        <v>0</v>
      </c>
      <c r="P66" s="3">
        <v>0</v>
      </c>
      <c r="Q66" s="3">
        <v>15.93</v>
      </c>
      <c r="R66" s="3">
        <v>138.43</v>
      </c>
      <c r="T66">
        <v>3</v>
      </c>
    </row>
    <row r="67" spans="1:20" x14ac:dyDescent="0.25">
      <c r="A67" t="s">
        <v>447</v>
      </c>
      <c r="B67" t="s">
        <v>476</v>
      </c>
      <c r="C67">
        <f>+DAY(Tabla1[[#This Row],[FECHA]])</f>
        <v>7</v>
      </c>
      <c r="D67">
        <f>+MONTH(Tabla1[[#This Row],[FECHA]])</f>
        <v>4</v>
      </c>
      <c r="E67" t="s">
        <v>1</v>
      </c>
      <c r="F67" t="s">
        <v>0</v>
      </c>
      <c r="G67">
        <v>2138</v>
      </c>
      <c r="H67" t="s">
        <v>368</v>
      </c>
      <c r="I67" t="s">
        <v>370</v>
      </c>
      <c r="J67" s="3" t="s">
        <v>449</v>
      </c>
      <c r="K67" s="3">
        <v>0</v>
      </c>
      <c r="L67" s="3">
        <v>0</v>
      </c>
      <c r="M67" s="3">
        <v>3000</v>
      </c>
      <c r="N67" s="3">
        <v>0</v>
      </c>
      <c r="O67" s="3">
        <v>0</v>
      </c>
      <c r="P67" s="3">
        <v>0</v>
      </c>
      <c r="Q67" s="3">
        <v>390</v>
      </c>
      <c r="R67" s="3">
        <v>3390</v>
      </c>
      <c r="T67">
        <v>3</v>
      </c>
    </row>
    <row r="68" spans="1:20" x14ac:dyDescent="0.25">
      <c r="A68" t="s">
        <v>447</v>
      </c>
      <c r="B68" t="s">
        <v>476</v>
      </c>
      <c r="C68">
        <f>+DAY(Tabla1[[#This Row],[FECHA]])</f>
        <v>7</v>
      </c>
      <c r="D68">
        <f>+MONTH(Tabla1[[#This Row],[FECHA]])</f>
        <v>4</v>
      </c>
      <c r="E68" t="s">
        <v>1</v>
      </c>
      <c r="F68" t="s">
        <v>0</v>
      </c>
      <c r="G68">
        <v>10411872</v>
      </c>
      <c r="H68" t="s">
        <v>440</v>
      </c>
      <c r="I68" t="s">
        <v>441</v>
      </c>
      <c r="J68" s="3">
        <v>0</v>
      </c>
      <c r="K68" s="3">
        <v>0</v>
      </c>
      <c r="L68" s="3">
        <v>0</v>
      </c>
      <c r="M68" s="3">
        <v>31.99</v>
      </c>
      <c r="N68" s="3">
        <v>0</v>
      </c>
      <c r="O68" s="3">
        <v>0</v>
      </c>
      <c r="P68" s="3">
        <v>0</v>
      </c>
      <c r="Q68" s="3">
        <v>4.1586999999999996</v>
      </c>
      <c r="R68" s="3">
        <v>36.148699999999998</v>
      </c>
      <c r="T68">
        <v>3</v>
      </c>
    </row>
    <row r="69" spans="1:20" x14ac:dyDescent="0.25">
      <c r="A69" t="s">
        <v>447</v>
      </c>
      <c r="B69" t="s">
        <v>475</v>
      </c>
      <c r="C69">
        <f>+DAY(Tabla1[[#This Row],[FECHA]])</f>
        <v>8</v>
      </c>
      <c r="D69">
        <f>+MONTH(Tabla1[[#This Row],[FECHA]])</f>
        <v>4</v>
      </c>
      <c r="E69" t="s">
        <v>1</v>
      </c>
      <c r="F69" t="s">
        <v>0</v>
      </c>
      <c r="G69">
        <v>7731</v>
      </c>
      <c r="H69" t="s">
        <v>352</v>
      </c>
      <c r="I69" t="s">
        <v>353</v>
      </c>
      <c r="J69" s="3">
        <v>0</v>
      </c>
      <c r="K69" s="3">
        <v>0</v>
      </c>
      <c r="L69" s="3">
        <v>0</v>
      </c>
      <c r="M69" s="3">
        <v>34.200000000000003</v>
      </c>
      <c r="N69" s="3">
        <v>0</v>
      </c>
      <c r="O69" s="3">
        <v>0</v>
      </c>
      <c r="P69" s="3">
        <v>0</v>
      </c>
      <c r="Q69" s="3">
        <v>4.4460000000000006</v>
      </c>
      <c r="R69" s="3">
        <v>38.646000000000001</v>
      </c>
      <c r="T69">
        <v>3</v>
      </c>
    </row>
    <row r="70" spans="1:20" x14ac:dyDescent="0.25">
      <c r="A70" t="s">
        <v>447</v>
      </c>
      <c r="B70" t="s">
        <v>475</v>
      </c>
      <c r="C70">
        <f>+DAY(Tabla1[[#This Row],[FECHA]])</f>
        <v>8</v>
      </c>
      <c r="D70">
        <f>+MONTH(Tabla1[[#This Row],[FECHA]])</f>
        <v>4</v>
      </c>
      <c r="E70" t="s">
        <v>1</v>
      </c>
      <c r="F70" t="s">
        <v>0</v>
      </c>
      <c r="G70">
        <v>9441</v>
      </c>
      <c r="H70" t="s">
        <v>462</v>
      </c>
      <c r="I70" t="s">
        <v>463</v>
      </c>
      <c r="J70" s="3">
        <v>0</v>
      </c>
      <c r="K70" s="3">
        <v>0</v>
      </c>
      <c r="L70" s="3">
        <v>0</v>
      </c>
      <c r="M70" s="3">
        <v>841.77</v>
      </c>
      <c r="N70" s="3">
        <v>0</v>
      </c>
      <c r="O70" s="3">
        <v>0</v>
      </c>
      <c r="P70" s="3">
        <v>0</v>
      </c>
      <c r="Q70" s="3">
        <v>109.4301</v>
      </c>
      <c r="R70" s="3">
        <v>951.20010000000002</v>
      </c>
      <c r="T70">
        <v>3</v>
      </c>
    </row>
    <row r="71" spans="1:20" x14ac:dyDescent="0.25">
      <c r="A71" t="s">
        <v>447</v>
      </c>
      <c r="B71" t="s">
        <v>475</v>
      </c>
      <c r="C71">
        <f>+DAY(Tabla1[[#This Row],[FECHA]])</f>
        <v>8</v>
      </c>
      <c r="D71">
        <f>+MONTH(Tabla1[[#This Row],[FECHA]])</f>
        <v>4</v>
      </c>
      <c r="E71" t="s">
        <v>1</v>
      </c>
      <c r="F71" t="s">
        <v>0</v>
      </c>
      <c r="G71">
        <v>9446</v>
      </c>
      <c r="H71" t="s">
        <v>462</v>
      </c>
      <c r="I71" t="s">
        <v>463</v>
      </c>
      <c r="J71" s="3">
        <v>0</v>
      </c>
      <c r="K71" s="3">
        <v>0</v>
      </c>
      <c r="L71" s="3">
        <v>0</v>
      </c>
      <c r="M71" s="3">
        <v>110.45</v>
      </c>
      <c r="N71" s="3">
        <v>0</v>
      </c>
      <c r="O71" s="3">
        <v>0</v>
      </c>
      <c r="P71" s="3">
        <v>0</v>
      </c>
      <c r="Q71" s="3">
        <v>14.358500000000001</v>
      </c>
      <c r="R71" s="3">
        <v>124.80850000000001</v>
      </c>
      <c r="T71">
        <v>3</v>
      </c>
    </row>
    <row r="72" spans="1:20" x14ac:dyDescent="0.25">
      <c r="A72" t="s">
        <v>447</v>
      </c>
      <c r="B72" t="s">
        <v>474</v>
      </c>
      <c r="C72">
        <f>+DAY(Tabla1[[#This Row],[FECHA]])</f>
        <v>11</v>
      </c>
      <c r="D72">
        <f>+MONTH(Tabla1[[#This Row],[FECHA]])</f>
        <v>4</v>
      </c>
      <c r="E72" t="s">
        <v>1</v>
      </c>
      <c r="F72" t="s">
        <v>0</v>
      </c>
      <c r="G72">
        <v>1067</v>
      </c>
      <c r="H72" t="s">
        <v>371</v>
      </c>
      <c r="I72" t="s">
        <v>372</v>
      </c>
      <c r="J72" s="3">
        <v>0</v>
      </c>
      <c r="K72" s="3">
        <v>0</v>
      </c>
      <c r="L72" s="3">
        <v>0</v>
      </c>
      <c r="M72" s="3">
        <v>465.04</v>
      </c>
      <c r="N72" s="3">
        <v>0</v>
      </c>
      <c r="O72" s="3">
        <v>0</v>
      </c>
      <c r="P72" s="3">
        <v>0</v>
      </c>
      <c r="Q72" s="3">
        <v>60.455200000000005</v>
      </c>
      <c r="R72" s="3">
        <v>525.49520000000007</v>
      </c>
      <c r="T72">
        <v>3</v>
      </c>
    </row>
    <row r="73" spans="1:20" x14ac:dyDescent="0.25">
      <c r="A73" t="s">
        <v>447</v>
      </c>
      <c r="B73" t="s">
        <v>474</v>
      </c>
      <c r="C73">
        <f>+DAY(Tabla1[[#This Row],[FECHA]])</f>
        <v>11</v>
      </c>
      <c r="D73">
        <f>+MONTH(Tabla1[[#This Row],[FECHA]])</f>
        <v>4</v>
      </c>
      <c r="E73" t="s">
        <v>1</v>
      </c>
      <c r="F73" t="s">
        <v>0</v>
      </c>
      <c r="G73">
        <v>142</v>
      </c>
      <c r="H73" t="s">
        <v>327</v>
      </c>
      <c r="I73" t="s">
        <v>328</v>
      </c>
      <c r="J73" s="3">
        <v>0</v>
      </c>
      <c r="K73" s="3">
        <v>0</v>
      </c>
      <c r="L73" s="3">
        <v>0</v>
      </c>
      <c r="M73" s="3">
        <v>3.98</v>
      </c>
      <c r="N73" s="3">
        <v>0</v>
      </c>
      <c r="O73" s="3">
        <v>0</v>
      </c>
      <c r="P73" s="3">
        <v>0</v>
      </c>
      <c r="Q73" s="3">
        <v>0.51739999999999997</v>
      </c>
      <c r="R73" s="3">
        <v>4.4973999999999998</v>
      </c>
      <c r="T73">
        <v>3</v>
      </c>
    </row>
    <row r="74" spans="1:20" x14ac:dyDescent="0.25">
      <c r="A74" t="s">
        <v>447</v>
      </c>
      <c r="B74" t="s">
        <v>474</v>
      </c>
      <c r="C74">
        <f>+DAY(Tabla1[[#This Row],[FECHA]])</f>
        <v>11</v>
      </c>
      <c r="D74">
        <f>+MONTH(Tabla1[[#This Row],[FECHA]])</f>
        <v>4</v>
      </c>
      <c r="E74" t="s">
        <v>1</v>
      </c>
      <c r="F74" t="s">
        <v>0</v>
      </c>
      <c r="G74">
        <v>133992</v>
      </c>
      <c r="H74" t="s">
        <v>352</v>
      </c>
      <c r="I74" t="s">
        <v>353</v>
      </c>
      <c r="J74" s="3">
        <v>0</v>
      </c>
      <c r="K74" s="3">
        <v>0</v>
      </c>
      <c r="L74" s="3">
        <v>0</v>
      </c>
      <c r="M74" s="3">
        <v>212.21</v>
      </c>
      <c r="N74" s="3">
        <v>0</v>
      </c>
      <c r="O74" s="3">
        <v>0</v>
      </c>
      <c r="P74" s="3">
        <v>0</v>
      </c>
      <c r="Q74" s="3">
        <v>27.587300000000003</v>
      </c>
      <c r="R74" s="3">
        <v>239.79730000000001</v>
      </c>
      <c r="T74">
        <v>3</v>
      </c>
    </row>
    <row r="75" spans="1:20" x14ac:dyDescent="0.25">
      <c r="A75" t="s">
        <v>447</v>
      </c>
      <c r="B75" t="s">
        <v>474</v>
      </c>
      <c r="C75">
        <f>+DAY(Tabla1[[#This Row],[FECHA]])</f>
        <v>11</v>
      </c>
      <c r="D75">
        <f>+MONTH(Tabla1[[#This Row],[FECHA]])</f>
        <v>4</v>
      </c>
      <c r="E75" t="s">
        <v>1</v>
      </c>
      <c r="F75" t="s">
        <v>0</v>
      </c>
      <c r="G75">
        <v>6088</v>
      </c>
      <c r="H75" t="s">
        <v>460</v>
      </c>
      <c r="I75" t="s">
        <v>461</v>
      </c>
      <c r="J75" s="3">
        <v>0</v>
      </c>
      <c r="K75" s="3">
        <v>0</v>
      </c>
      <c r="L75" s="3">
        <v>0</v>
      </c>
      <c r="M75" s="3">
        <v>6.42</v>
      </c>
      <c r="N75" s="3">
        <v>0</v>
      </c>
      <c r="O75" s="3">
        <v>0</v>
      </c>
      <c r="P75" s="3">
        <v>0</v>
      </c>
      <c r="Q75" s="3">
        <v>0.83460000000000001</v>
      </c>
      <c r="R75" s="3">
        <v>7.2545999999999999</v>
      </c>
      <c r="T75">
        <v>3</v>
      </c>
    </row>
    <row r="76" spans="1:20" x14ac:dyDescent="0.25">
      <c r="A76" t="s">
        <v>447</v>
      </c>
      <c r="B76" t="s">
        <v>473</v>
      </c>
      <c r="C76">
        <f>+DAY(Tabla1[[#This Row],[FECHA]])</f>
        <v>12</v>
      </c>
      <c r="D76">
        <f>+MONTH(Tabla1[[#This Row],[FECHA]])</f>
        <v>4</v>
      </c>
      <c r="E76" t="s">
        <v>1</v>
      </c>
      <c r="F76" t="s">
        <v>0</v>
      </c>
      <c r="G76">
        <v>102233</v>
      </c>
      <c r="H76" t="s">
        <v>352</v>
      </c>
      <c r="I76" t="s">
        <v>353</v>
      </c>
      <c r="J76" s="3">
        <v>0</v>
      </c>
      <c r="K76" s="3">
        <v>0</v>
      </c>
      <c r="L76" s="3">
        <v>0</v>
      </c>
      <c r="M76" s="3">
        <v>157.19999999999999</v>
      </c>
      <c r="N76" s="3">
        <v>0</v>
      </c>
      <c r="O76" s="3">
        <v>0</v>
      </c>
      <c r="P76" s="3">
        <v>0</v>
      </c>
      <c r="Q76" s="3">
        <v>20.436</v>
      </c>
      <c r="R76" s="3">
        <v>177.636</v>
      </c>
      <c r="T76">
        <v>3</v>
      </c>
    </row>
    <row r="77" spans="1:20" x14ac:dyDescent="0.25">
      <c r="A77" t="s">
        <v>447</v>
      </c>
      <c r="B77" t="s">
        <v>473</v>
      </c>
      <c r="C77">
        <f>+DAY(Tabla1[[#This Row],[FECHA]])</f>
        <v>12</v>
      </c>
      <c r="D77">
        <f>+MONTH(Tabla1[[#This Row],[FECHA]])</f>
        <v>4</v>
      </c>
      <c r="E77" t="s">
        <v>1</v>
      </c>
      <c r="F77" t="s">
        <v>0</v>
      </c>
      <c r="G77">
        <v>39</v>
      </c>
      <c r="H77" t="s">
        <v>437</v>
      </c>
      <c r="I77" t="s">
        <v>439</v>
      </c>
      <c r="J77" s="3">
        <v>0</v>
      </c>
      <c r="K77" s="3">
        <v>0</v>
      </c>
      <c r="L77" s="3">
        <v>0</v>
      </c>
      <c r="M77" s="3">
        <v>47</v>
      </c>
      <c r="N77" s="3">
        <v>0</v>
      </c>
      <c r="O77" s="3">
        <v>0</v>
      </c>
      <c r="P77" s="3">
        <v>0</v>
      </c>
      <c r="Q77" s="3">
        <v>6.11</v>
      </c>
      <c r="R77" s="3">
        <v>53.11</v>
      </c>
      <c r="T77">
        <v>3</v>
      </c>
    </row>
    <row r="78" spans="1:20" x14ac:dyDescent="0.25">
      <c r="A78" t="s">
        <v>447</v>
      </c>
      <c r="B78" t="s">
        <v>472</v>
      </c>
      <c r="C78">
        <f>+DAY(Tabla1[[#This Row],[FECHA]])</f>
        <v>19</v>
      </c>
      <c r="D78">
        <f>+MONTH(Tabla1[[#This Row],[FECHA]])</f>
        <v>4</v>
      </c>
      <c r="E78" t="s">
        <v>1</v>
      </c>
      <c r="F78" t="s">
        <v>0</v>
      </c>
      <c r="G78">
        <v>2192</v>
      </c>
      <c r="H78" t="s">
        <v>368</v>
      </c>
      <c r="I78" t="s">
        <v>370</v>
      </c>
      <c r="J78" s="3">
        <v>0</v>
      </c>
      <c r="K78" s="3">
        <v>0</v>
      </c>
      <c r="L78" s="3">
        <v>0</v>
      </c>
      <c r="M78" s="3">
        <v>60</v>
      </c>
      <c r="N78" s="3">
        <v>0</v>
      </c>
      <c r="O78" s="3">
        <v>0</v>
      </c>
      <c r="P78" s="3">
        <v>0</v>
      </c>
      <c r="Q78" s="3">
        <v>7.8000000000000007</v>
      </c>
      <c r="R78" s="3">
        <v>67.8</v>
      </c>
      <c r="T78">
        <v>3</v>
      </c>
    </row>
    <row r="79" spans="1:20" x14ac:dyDescent="0.25">
      <c r="A79" t="s">
        <v>447</v>
      </c>
      <c r="B79" t="s">
        <v>472</v>
      </c>
      <c r="C79">
        <f>+DAY(Tabla1[[#This Row],[FECHA]])</f>
        <v>19</v>
      </c>
      <c r="D79">
        <f>+MONTH(Tabla1[[#This Row],[FECHA]])</f>
        <v>4</v>
      </c>
      <c r="E79" t="s">
        <v>1</v>
      </c>
      <c r="F79" t="s">
        <v>0</v>
      </c>
      <c r="G79">
        <v>40</v>
      </c>
      <c r="H79" t="s">
        <v>437</v>
      </c>
      <c r="I79" t="s">
        <v>439</v>
      </c>
      <c r="J79" s="3">
        <v>0</v>
      </c>
      <c r="K79" s="3">
        <v>0</v>
      </c>
      <c r="L79" s="3">
        <v>0</v>
      </c>
      <c r="M79" s="3">
        <v>7.07</v>
      </c>
      <c r="N79" s="3">
        <v>0</v>
      </c>
      <c r="O79" s="3">
        <v>0</v>
      </c>
      <c r="P79" s="3">
        <v>0</v>
      </c>
      <c r="Q79" s="3">
        <v>0.91910000000000003</v>
      </c>
      <c r="R79" s="3">
        <v>7.9891000000000005</v>
      </c>
      <c r="T79">
        <v>3</v>
      </c>
    </row>
    <row r="80" spans="1:20" x14ac:dyDescent="0.25">
      <c r="A80" t="s">
        <v>447</v>
      </c>
      <c r="B80" t="s">
        <v>471</v>
      </c>
      <c r="C80">
        <f>+DAY(Tabla1[[#This Row],[FECHA]])</f>
        <v>20</v>
      </c>
      <c r="D80">
        <f>+MONTH(Tabla1[[#This Row],[FECHA]])</f>
        <v>4</v>
      </c>
      <c r="E80" t="s">
        <v>1</v>
      </c>
      <c r="F80" t="s">
        <v>0</v>
      </c>
      <c r="G80">
        <v>200</v>
      </c>
      <c r="H80" t="s">
        <v>368</v>
      </c>
      <c r="I80" t="s">
        <v>370</v>
      </c>
      <c r="J80" s="3">
        <v>0</v>
      </c>
      <c r="K80" s="3">
        <v>0</v>
      </c>
      <c r="L80" s="3">
        <v>0</v>
      </c>
      <c r="M80" s="3">
        <v>147.19999999999999</v>
      </c>
      <c r="N80" s="3">
        <v>0</v>
      </c>
      <c r="O80" s="3">
        <v>0</v>
      </c>
      <c r="P80" s="3">
        <v>0</v>
      </c>
      <c r="Q80" s="3">
        <v>19.135999999999999</v>
      </c>
      <c r="R80" s="3">
        <v>166.33599999999998</v>
      </c>
      <c r="T80">
        <v>3</v>
      </c>
    </row>
    <row r="81" spans="1:20" x14ac:dyDescent="0.25">
      <c r="A81" t="s">
        <v>447</v>
      </c>
      <c r="B81" t="s">
        <v>470</v>
      </c>
      <c r="C81">
        <f>+DAY(Tabla1[[#This Row],[FECHA]])</f>
        <v>21</v>
      </c>
      <c r="D81">
        <f>+MONTH(Tabla1[[#This Row],[FECHA]])</f>
        <v>4</v>
      </c>
      <c r="E81" t="s">
        <v>1</v>
      </c>
      <c r="F81" t="s">
        <v>0</v>
      </c>
      <c r="G81">
        <v>2233</v>
      </c>
      <c r="H81" t="s">
        <v>368</v>
      </c>
      <c r="I81" t="s">
        <v>370</v>
      </c>
      <c r="J81" s="3">
        <v>0</v>
      </c>
      <c r="K81" s="3">
        <v>0</v>
      </c>
      <c r="L81" s="3">
        <v>0</v>
      </c>
      <c r="M81" s="3">
        <v>2500</v>
      </c>
      <c r="N81" s="3">
        <v>0</v>
      </c>
      <c r="O81" s="3">
        <v>0</v>
      </c>
      <c r="P81" s="3">
        <v>0</v>
      </c>
      <c r="Q81" s="3">
        <v>325</v>
      </c>
      <c r="R81" s="3">
        <v>2825</v>
      </c>
      <c r="T81">
        <v>3</v>
      </c>
    </row>
    <row r="82" spans="1:20" x14ac:dyDescent="0.25">
      <c r="A82" t="s">
        <v>447</v>
      </c>
      <c r="B82" t="s">
        <v>470</v>
      </c>
      <c r="C82">
        <f>+DAY(Tabla1[[#This Row],[FECHA]])</f>
        <v>21</v>
      </c>
      <c r="D82">
        <f>+MONTH(Tabla1[[#This Row],[FECHA]])</f>
        <v>4</v>
      </c>
      <c r="E82" t="s">
        <v>1</v>
      </c>
      <c r="F82" t="s">
        <v>0</v>
      </c>
      <c r="G82">
        <v>2207</v>
      </c>
      <c r="H82" t="s">
        <v>368</v>
      </c>
      <c r="I82" t="s">
        <v>370</v>
      </c>
      <c r="J82" s="3">
        <v>0</v>
      </c>
      <c r="K82" s="3">
        <v>0</v>
      </c>
      <c r="L82" s="3">
        <v>0</v>
      </c>
      <c r="M82" s="3">
        <v>2984</v>
      </c>
      <c r="N82" s="3">
        <v>0</v>
      </c>
      <c r="O82" s="3">
        <v>0</v>
      </c>
      <c r="P82" s="3">
        <v>0</v>
      </c>
      <c r="Q82" s="3">
        <v>387.92</v>
      </c>
      <c r="R82" s="3">
        <v>3371.92</v>
      </c>
      <c r="T82">
        <v>3</v>
      </c>
    </row>
    <row r="83" spans="1:20" x14ac:dyDescent="0.25">
      <c r="A83" t="s">
        <v>447</v>
      </c>
      <c r="B83" t="s">
        <v>470</v>
      </c>
      <c r="C83">
        <f>+DAY(Tabla1[[#This Row],[FECHA]])</f>
        <v>21</v>
      </c>
      <c r="D83">
        <f>+MONTH(Tabla1[[#This Row],[FECHA]])</f>
        <v>4</v>
      </c>
      <c r="E83" t="s">
        <v>1</v>
      </c>
      <c r="F83" t="s">
        <v>0</v>
      </c>
      <c r="G83">
        <v>2234</v>
      </c>
      <c r="H83" t="s">
        <v>368</v>
      </c>
      <c r="I83" t="s">
        <v>370</v>
      </c>
      <c r="J83" s="3">
        <v>0</v>
      </c>
      <c r="K83" s="3">
        <v>0</v>
      </c>
      <c r="L83" s="3">
        <v>0</v>
      </c>
      <c r="M83" s="3">
        <v>2500</v>
      </c>
      <c r="N83" s="3">
        <v>0</v>
      </c>
      <c r="O83" s="3">
        <v>0</v>
      </c>
      <c r="P83" s="3">
        <v>0</v>
      </c>
      <c r="Q83" s="3">
        <v>325</v>
      </c>
      <c r="R83" s="3">
        <v>2825</v>
      </c>
      <c r="T83">
        <v>3</v>
      </c>
    </row>
    <row r="84" spans="1:20" x14ac:dyDescent="0.25">
      <c r="A84" t="s">
        <v>447</v>
      </c>
      <c r="B84" t="s">
        <v>470</v>
      </c>
      <c r="C84">
        <f>+DAY(Tabla1[[#This Row],[FECHA]])</f>
        <v>21</v>
      </c>
      <c r="D84">
        <f>+MONTH(Tabla1[[#This Row],[FECHA]])</f>
        <v>4</v>
      </c>
      <c r="E84" t="s">
        <v>1</v>
      </c>
      <c r="F84" t="s">
        <v>0</v>
      </c>
      <c r="G84">
        <v>6295</v>
      </c>
      <c r="H84" t="s">
        <v>458</v>
      </c>
      <c r="I84" t="s">
        <v>459</v>
      </c>
      <c r="J84" s="3">
        <v>0</v>
      </c>
      <c r="K84" s="3">
        <v>0</v>
      </c>
      <c r="L84" s="3">
        <v>0</v>
      </c>
      <c r="M84" s="3">
        <v>3127.3</v>
      </c>
      <c r="N84" s="3">
        <v>0</v>
      </c>
      <c r="O84" s="3">
        <v>0</v>
      </c>
      <c r="P84" s="3">
        <v>0</v>
      </c>
      <c r="Q84" s="3">
        <v>406.54900000000004</v>
      </c>
      <c r="R84" s="3">
        <v>3533.8490000000002</v>
      </c>
      <c r="T84">
        <v>3</v>
      </c>
    </row>
    <row r="85" spans="1:20" x14ac:dyDescent="0.25">
      <c r="A85" t="s">
        <v>447</v>
      </c>
      <c r="B85" t="s">
        <v>479</v>
      </c>
      <c r="C85">
        <f>+DAY(Tabla1[[#This Row],[FECHA]])</f>
        <v>23</v>
      </c>
      <c r="D85">
        <f>+MONTH(Tabla1[[#This Row],[FECHA]])</f>
        <v>3</v>
      </c>
      <c r="E85" t="s">
        <v>1</v>
      </c>
      <c r="F85" t="s">
        <v>0</v>
      </c>
      <c r="G85">
        <v>791</v>
      </c>
      <c r="H85" t="s">
        <v>363</v>
      </c>
      <c r="I85" t="s">
        <v>364</v>
      </c>
      <c r="J85" s="3">
        <v>0</v>
      </c>
      <c r="K85" s="3">
        <v>0</v>
      </c>
      <c r="L85" s="3">
        <v>0</v>
      </c>
      <c r="M85" s="3">
        <v>210</v>
      </c>
      <c r="N85" s="3">
        <v>0</v>
      </c>
      <c r="O85" s="3">
        <v>0</v>
      </c>
      <c r="P85" s="3">
        <v>0</v>
      </c>
      <c r="Q85" s="3">
        <v>27.3</v>
      </c>
      <c r="R85" s="3">
        <v>237.3</v>
      </c>
      <c r="T85">
        <v>3</v>
      </c>
    </row>
    <row r="86" spans="1:20" x14ac:dyDescent="0.25">
      <c r="A86" t="s">
        <v>447</v>
      </c>
      <c r="B86" t="s">
        <v>469</v>
      </c>
      <c r="C86">
        <f>+DAY(Tabla1[[#This Row],[FECHA]])</f>
        <v>25</v>
      </c>
      <c r="D86">
        <f>+MONTH(Tabla1[[#This Row],[FECHA]])</f>
        <v>4</v>
      </c>
      <c r="E86" t="s">
        <v>1</v>
      </c>
      <c r="F86" t="s">
        <v>0</v>
      </c>
      <c r="G86">
        <v>25</v>
      </c>
      <c r="H86" t="s">
        <v>357</v>
      </c>
      <c r="I86" t="s">
        <v>359</v>
      </c>
      <c r="J86" s="3">
        <v>0</v>
      </c>
      <c r="K86" s="3">
        <v>0</v>
      </c>
      <c r="L86" s="3">
        <v>0</v>
      </c>
      <c r="M86" s="3">
        <v>76.45</v>
      </c>
      <c r="N86" s="3">
        <v>0</v>
      </c>
      <c r="O86" s="3">
        <v>0</v>
      </c>
      <c r="P86" s="3">
        <v>0</v>
      </c>
      <c r="Q86" s="3">
        <v>9.9385000000000012</v>
      </c>
      <c r="R86" s="3">
        <v>86.388500000000008</v>
      </c>
      <c r="T86">
        <v>3</v>
      </c>
    </row>
    <row r="87" spans="1:20" x14ac:dyDescent="0.25">
      <c r="A87" t="s">
        <v>447</v>
      </c>
      <c r="B87" t="s">
        <v>469</v>
      </c>
      <c r="C87">
        <f>+DAY(Tabla1[[#This Row],[FECHA]])</f>
        <v>25</v>
      </c>
      <c r="D87">
        <f>+MONTH(Tabla1[[#This Row],[FECHA]])</f>
        <v>4</v>
      </c>
      <c r="E87" t="s">
        <v>1</v>
      </c>
      <c r="F87" t="s">
        <v>0</v>
      </c>
      <c r="G87">
        <v>2872</v>
      </c>
      <c r="H87" t="s">
        <v>454</v>
      </c>
      <c r="I87" t="s">
        <v>455</v>
      </c>
      <c r="J87" s="3">
        <v>0</v>
      </c>
      <c r="K87" s="3">
        <v>0</v>
      </c>
      <c r="L87" s="3">
        <v>0</v>
      </c>
      <c r="M87" s="3">
        <v>600</v>
      </c>
      <c r="N87" s="3">
        <v>0</v>
      </c>
      <c r="O87" s="3">
        <v>0</v>
      </c>
      <c r="P87" s="3">
        <v>0</v>
      </c>
      <c r="Q87" s="3">
        <v>78</v>
      </c>
      <c r="R87" s="3">
        <v>678</v>
      </c>
      <c r="T87">
        <v>3</v>
      </c>
    </row>
    <row r="88" spans="1:20" x14ac:dyDescent="0.25">
      <c r="A88" t="s">
        <v>447</v>
      </c>
      <c r="B88" t="s">
        <v>469</v>
      </c>
      <c r="C88">
        <f>+DAY(Tabla1[[#This Row],[FECHA]])</f>
        <v>25</v>
      </c>
      <c r="D88">
        <f>+MONTH(Tabla1[[#This Row],[FECHA]])</f>
        <v>4</v>
      </c>
      <c r="E88" t="s">
        <v>1</v>
      </c>
      <c r="F88" t="s">
        <v>0</v>
      </c>
      <c r="G88">
        <v>1143</v>
      </c>
      <c r="H88" t="s">
        <v>371</v>
      </c>
      <c r="I88" t="s">
        <v>372</v>
      </c>
      <c r="J88" s="3">
        <v>0</v>
      </c>
      <c r="K88" s="3">
        <v>0</v>
      </c>
      <c r="L88" s="3">
        <v>0</v>
      </c>
      <c r="M88" s="3">
        <v>367.26</v>
      </c>
      <c r="N88" s="3">
        <v>0</v>
      </c>
      <c r="O88" s="3">
        <v>0</v>
      </c>
      <c r="P88" s="3">
        <v>0</v>
      </c>
      <c r="Q88" s="3">
        <v>47.7438</v>
      </c>
      <c r="R88" s="3">
        <v>415.00380000000001</v>
      </c>
      <c r="T88">
        <v>3</v>
      </c>
    </row>
    <row r="89" spans="1:20" x14ac:dyDescent="0.25">
      <c r="A89" t="s">
        <v>447</v>
      </c>
      <c r="B89" t="s">
        <v>469</v>
      </c>
      <c r="C89">
        <f>+DAY(Tabla1[[#This Row],[FECHA]])</f>
        <v>25</v>
      </c>
      <c r="D89">
        <f>+MONTH(Tabla1[[#This Row],[FECHA]])</f>
        <v>4</v>
      </c>
      <c r="E89" t="s">
        <v>1</v>
      </c>
      <c r="F89" t="s">
        <v>0</v>
      </c>
      <c r="G89">
        <v>137</v>
      </c>
      <c r="H89" t="s">
        <v>456</v>
      </c>
      <c r="I89" t="s">
        <v>457</v>
      </c>
      <c r="J89" s="3">
        <v>0</v>
      </c>
      <c r="K89" s="3">
        <v>0</v>
      </c>
      <c r="L89" s="3">
        <v>0</v>
      </c>
      <c r="M89" s="3">
        <v>58.85</v>
      </c>
      <c r="N89" s="3">
        <v>0</v>
      </c>
      <c r="O89" s="3">
        <v>0</v>
      </c>
      <c r="P89" s="3">
        <v>0</v>
      </c>
      <c r="Q89" s="3">
        <v>7.6505000000000001</v>
      </c>
      <c r="R89" s="3">
        <v>66.500500000000002</v>
      </c>
      <c r="T89">
        <v>3</v>
      </c>
    </row>
    <row r="90" spans="1:20" x14ac:dyDescent="0.25">
      <c r="A90" t="s">
        <v>447</v>
      </c>
      <c r="B90" t="s">
        <v>469</v>
      </c>
      <c r="C90">
        <f>+DAY(Tabla1[[#This Row],[FECHA]])</f>
        <v>25</v>
      </c>
      <c r="D90">
        <f>+MONTH(Tabla1[[#This Row],[FECHA]])</f>
        <v>4</v>
      </c>
      <c r="E90" t="s">
        <v>1</v>
      </c>
      <c r="F90" t="s">
        <v>0</v>
      </c>
      <c r="G90">
        <v>138</v>
      </c>
      <c r="H90" t="s">
        <v>456</v>
      </c>
      <c r="I90" t="s">
        <v>457</v>
      </c>
      <c r="J90" s="3">
        <v>0</v>
      </c>
      <c r="K90" s="3">
        <v>0</v>
      </c>
      <c r="L90" s="3">
        <v>0</v>
      </c>
      <c r="M90" s="3">
        <v>185.9</v>
      </c>
      <c r="N90" s="3">
        <v>0</v>
      </c>
      <c r="O90" s="3">
        <v>0</v>
      </c>
      <c r="P90" s="3">
        <v>0</v>
      </c>
      <c r="Q90" s="3">
        <v>24.167000000000002</v>
      </c>
      <c r="R90" s="3">
        <v>210.06700000000001</v>
      </c>
      <c r="T90">
        <v>3</v>
      </c>
    </row>
    <row r="91" spans="1:20" x14ac:dyDescent="0.25">
      <c r="A91" t="s">
        <v>447</v>
      </c>
      <c r="B91" t="s">
        <v>468</v>
      </c>
      <c r="C91">
        <f>+DAY(Tabla1[[#This Row],[FECHA]])</f>
        <v>27</v>
      </c>
      <c r="D91">
        <f>+MONTH(Tabla1[[#This Row],[FECHA]])</f>
        <v>4</v>
      </c>
      <c r="E91" t="s">
        <v>1</v>
      </c>
      <c r="F91" t="s">
        <v>0</v>
      </c>
      <c r="G91">
        <v>11</v>
      </c>
      <c r="H91" t="s">
        <v>452</v>
      </c>
      <c r="I91" t="s">
        <v>453</v>
      </c>
      <c r="J91" s="3">
        <v>0</v>
      </c>
      <c r="K91" s="3">
        <v>0</v>
      </c>
      <c r="L91" s="3">
        <v>0</v>
      </c>
      <c r="M91" s="3">
        <v>18</v>
      </c>
      <c r="N91" s="3">
        <v>0</v>
      </c>
      <c r="O91" s="3">
        <v>0</v>
      </c>
      <c r="P91" s="3">
        <v>0</v>
      </c>
      <c r="Q91" s="3">
        <v>2.34</v>
      </c>
      <c r="R91" s="3">
        <v>20.34</v>
      </c>
      <c r="T91">
        <v>3</v>
      </c>
    </row>
    <row r="92" spans="1:20" x14ac:dyDescent="0.25">
      <c r="A92" t="s">
        <v>447</v>
      </c>
      <c r="B92" t="s">
        <v>467</v>
      </c>
      <c r="C92">
        <f>+DAY(Tabla1[[#This Row],[FECHA]])</f>
        <v>28</v>
      </c>
      <c r="D92">
        <f>+MONTH(Tabla1[[#This Row],[FECHA]])</f>
        <v>4</v>
      </c>
      <c r="E92" t="s">
        <v>1</v>
      </c>
      <c r="F92" t="s">
        <v>0</v>
      </c>
      <c r="G92">
        <v>2915</v>
      </c>
      <c r="H92" t="s">
        <v>375</v>
      </c>
      <c r="I92" t="s">
        <v>376</v>
      </c>
      <c r="J92" s="3">
        <v>0</v>
      </c>
      <c r="K92" s="3">
        <v>0</v>
      </c>
      <c r="L92" s="3">
        <v>0</v>
      </c>
      <c r="M92" s="3">
        <v>34.049999999999997</v>
      </c>
      <c r="N92" s="3">
        <v>0</v>
      </c>
      <c r="O92" s="3">
        <v>0</v>
      </c>
      <c r="P92" s="3">
        <v>0</v>
      </c>
      <c r="Q92" s="3">
        <v>4.4264999999999999</v>
      </c>
      <c r="R92" s="3">
        <v>38.476499999999994</v>
      </c>
      <c r="T92">
        <v>3</v>
      </c>
    </row>
    <row r="93" spans="1:20" x14ac:dyDescent="0.25">
      <c r="A93" t="s">
        <v>447</v>
      </c>
      <c r="B93" t="s">
        <v>467</v>
      </c>
      <c r="C93">
        <f>+DAY(Tabla1[[#This Row],[FECHA]])</f>
        <v>28</v>
      </c>
      <c r="D93">
        <f>+MONTH(Tabla1[[#This Row],[FECHA]])</f>
        <v>4</v>
      </c>
      <c r="E93" t="s">
        <v>1</v>
      </c>
      <c r="F93" t="s">
        <v>0</v>
      </c>
      <c r="G93">
        <v>102389</v>
      </c>
      <c r="H93" t="s">
        <v>352</v>
      </c>
      <c r="I93" t="s">
        <v>353</v>
      </c>
      <c r="J93" s="3">
        <v>0</v>
      </c>
      <c r="K93" s="3">
        <v>0</v>
      </c>
      <c r="L93" s="3">
        <v>0</v>
      </c>
      <c r="M93" s="3">
        <v>172.2</v>
      </c>
      <c r="N93" s="3">
        <v>0</v>
      </c>
      <c r="O93" s="3">
        <v>0</v>
      </c>
      <c r="P93" s="3">
        <v>0</v>
      </c>
      <c r="Q93" s="3">
        <v>22.385999999999999</v>
      </c>
      <c r="R93" s="3">
        <v>194.58599999999998</v>
      </c>
      <c r="T93">
        <v>3</v>
      </c>
    </row>
    <row r="94" spans="1:20" x14ac:dyDescent="0.25">
      <c r="A94" t="s">
        <v>447</v>
      </c>
      <c r="B94" t="s">
        <v>467</v>
      </c>
      <c r="C94">
        <f>+DAY(Tabla1[[#This Row],[FECHA]])</f>
        <v>28</v>
      </c>
      <c r="D94">
        <f>+MONTH(Tabla1[[#This Row],[FECHA]])</f>
        <v>4</v>
      </c>
      <c r="E94" t="s">
        <v>1</v>
      </c>
      <c r="F94" t="s">
        <v>0</v>
      </c>
      <c r="G94">
        <v>102390</v>
      </c>
      <c r="H94" t="s">
        <v>352</v>
      </c>
      <c r="I94" t="s">
        <v>353</v>
      </c>
      <c r="J94" s="3">
        <v>0</v>
      </c>
      <c r="K94" s="3">
        <v>0</v>
      </c>
      <c r="L94" s="3">
        <v>0</v>
      </c>
      <c r="M94" s="3">
        <v>1950</v>
      </c>
      <c r="N94" s="3">
        <v>0</v>
      </c>
      <c r="O94" s="3">
        <v>0</v>
      </c>
      <c r="P94" s="3">
        <v>0</v>
      </c>
      <c r="Q94" s="3">
        <v>253.5</v>
      </c>
      <c r="R94" s="3">
        <v>2203.5</v>
      </c>
      <c r="T94">
        <v>3</v>
      </c>
    </row>
    <row r="95" spans="1:20" x14ac:dyDescent="0.25">
      <c r="A95" t="s">
        <v>447</v>
      </c>
      <c r="B95" t="s">
        <v>467</v>
      </c>
      <c r="C95">
        <f>+DAY(Tabla1[[#This Row],[FECHA]])</f>
        <v>28</v>
      </c>
      <c r="D95">
        <f>+MONTH(Tabla1[[#This Row],[FECHA]])</f>
        <v>4</v>
      </c>
      <c r="E95" t="s">
        <v>1</v>
      </c>
      <c r="F95" t="s">
        <v>0</v>
      </c>
      <c r="G95">
        <v>102388</v>
      </c>
      <c r="H95" t="s">
        <v>352</v>
      </c>
      <c r="I95" t="s">
        <v>353</v>
      </c>
      <c r="J95" s="3">
        <v>0</v>
      </c>
      <c r="K95" s="3">
        <v>0</v>
      </c>
      <c r="L95" s="3">
        <v>0</v>
      </c>
      <c r="M95" s="3">
        <v>49.44</v>
      </c>
      <c r="N95" s="3">
        <v>0</v>
      </c>
      <c r="O95" s="3">
        <v>0</v>
      </c>
      <c r="P95" s="3">
        <v>0</v>
      </c>
      <c r="Q95" s="3">
        <v>6.4272</v>
      </c>
      <c r="R95" s="3">
        <v>55.867199999999997</v>
      </c>
      <c r="T95">
        <v>3</v>
      </c>
    </row>
    <row r="96" spans="1:20" x14ac:dyDescent="0.25">
      <c r="A96" t="s">
        <v>447</v>
      </c>
      <c r="B96" t="s">
        <v>467</v>
      </c>
      <c r="C96">
        <f>+DAY(Tabla1[[#This Row],[FECHA]])</f>
        <v>28</v>
      </c>
      <c r="D96">
        <f>+MONTH(Tabla1[[#This Row],[FECHA]])</f>
        <v>4</v>
      </c>
      <c r="E96" t="s">
        <v>1</v>
      </c>
      <c r="F96" t="s">
        <v>0</v>
      </c>
      <c r="G96">
        <v>2895</v>
      </c>
      <c r="H96" t="s">
        <v>375</v>
      </c>
      <c r="I96" t="s">
        <v>376</v>
      </c>
      <c r="J96" s="3">
        <v>0</v>
      </c>
      <c r="K96" s="3">
        <v>0</v>
      </c>
      <c r="L96" s="3">
        <v>0</v>
      </c>
      <c r="M96" s="3">
        <v>68.099999999999994</v>
      </c>
      <c r="N96" s="3">
        <v>0</v>
      </c>
      <c r="O96" s="3">
        <v>0</v>
      </c>
      <c r="P96" s="3">
        <v>0</v>
      </c>
      <c r="Q96" s="3">
        <v>8.8529999999999998</v>
      </c>
      <c r="R96" s="3">
        <v>76.952999999999989</v>
      </c>
      <c r="T96">
        <v>3</v>
      </c>
    </row>
    <row r="97" spans="1:20" x14ac:dyDescent="0.25">
      <c r="A97" t="s">
        <v>447</v>
      </c>
      <c r="B97" t="s">
        <v>466</v>
      </c>
      <c r="C97">
        <f>+DAY(Tabla1[[#This Row],[FECHA]])</f>
        <v>29</v>
      </c>
      <c r="D97">
        <f>+MONTH(Tabla1[[#This Row],[FECHA]])</f>
        <v>4</v>
      </c>
      <c r="E97" t="s">
        <v>1</v>
      </c>
      <c r="F97" t="s">
        <v>0</v>
      </c>
      <c r="G97">
        <v>2404</v>
      </c>
      <c r="H97" t="s">
        <v>368</v>
      </c>
      <c r="I97" t="s">
        <v>370</v>
      </c>
      <c r="J97" s="3">
        <v>0</v>
      </c>
      <c r="K97" s="3">
        <v>0</v>
      </c>
      <c r="L97" s="3">
        <v>0</v>
      </c>
      <c r="M97" s="3">
        <v>4191</v>
      </c>
      <c r="N97" s="3">
        <v>0</v>
      </c>
      <c r="O97" s="3">
        <v>0</v>
      </c>
      <c r="P97" s="3">
        <v>0</v>
      </c>
      <c r="Q97" s="3">
        <v>544.83000000000004</v>
      </c>
      <c r="R97" s="3">
        <v>4735.83</v>
      </c>
      <c r="T97">
        <v>3</v>
      </c>
    </row>
    <row r="98" spans="1:20" x14ac:dyDescent="0.25">
      <c r="A98" t="s">
        <v>447</v>
      </c>
      <c r="B98" t="s">
        <v>466</v>
      </c>
      <c r="C98">
        <f>+DAY(Tabla1[[#This Row],[FECHA]])</f>
        <v>29</v>
      </c>
      <c r="D98">
        <f>+MONTH(Tabla1[[#This Row],[FECHA]])</f>
        <v>4</v>
      </c>
      <c r="E98" t="s">
        <v>1</v>
      </c>
      <c r="F98" t="s">
        <v>0</v>
      </c>
      <c r="G98">
        <v>53</v>
      </c>
      <c r="H98" t="s">
        <v>450</v>
      </c>
      <c r="I98" t="s">
        <v>451</v>
      </c>
      <c r="J98" s="3">
        <v>0</v>
      </c>
      <c r="K98" s="3">
        <v>0</v>
      </c>
      <c r="L98" s="3">
        <v>0</v>
      </c>
      <c r="M98" s="3">
        <v>419.47</v>
      </c>
      <c r="N98" s="3">
        <v>0</v>
      </c>
      <c r="O98" s="3">
        <v>0</v>
      </c>
      <c r="P98" s="3">
        <v>0</v>
      </c>
      <c r="Q98" s="3">
        <v>54.531100000000002</v>
      </c>
      <c r="R98" s="3">
        <v>474.00110000000001</v>
      </c>
      <c r="T98">
        <v>3</v>
      </c>
    </row>
    <row r="99" spans="1:20" x14ac:dyDescent="0.25">
      <c r="A99" t="s">
        <v>447</v>
      </c>
      <c r="B99" t="s">
        <v>465</v>
      </c>
      <c r="C99">
        <f>+DAY(Tabla1[[#This Row],[FECHA]])</f>
        <v>30</v>
      </c>
      <c r="D99">
        <f>+MONTH(Tabla1[[#This Row],[FECHA]])</f>
        <v>4</v>
      </c>
      <c r="E99" t="s">
        <v>1</v>
      </c>
      <c r="F99" t="s">
        <v>0</v>
      </c>
      <c r="G99">
        <v>198</v>
      </c>
      <c r="H99" t="s">
        <v>331</v>
      </c>
      <c r="I99" t="s">
        <v>332</v>
      </c>
      <c r="J99" s="3">
        <v>0</v>
      </c>
      <c r="K99" s="3">
        <v>0</v>
      </c>
      <c r="L99" s="3">
        <v>0</v>
      </c>
      <c r="M99" s="3">
        <v>425</v>
      </c>
      <c r="N99" s="3">
        <v>0</v>
      </c>
      <c r="O99" s="3">
        <v>0</v>
      </c>
      <c r="P99" s="3">
        <v>0</v>
      </c>
      <c r="Q99" s="3">
        <v>55.25</v>
      </c>
      <c r="R99" s="3">
        <v>480.25</v>
      </c>
      <c r="T99">
        <v>3</v>
      </c>
    </row>
    <row r="100" spans="1:20" x14ac:dyDescent="0.25">
      <c r="A100" t="s">
        <v>507</v>
      </c>
      <c r="B100" t="s">
        <v>508</v>
      </c>
      <c r="C100">
        <f>+DAY(Tabla1[[#This Row],[FECHA]])</f>
        <v>3</v>
      </c>
      <c r="D100">
        <f>+MONTH(Tabla1[[#This Row],[FECHA]])</f>
        <v>5</v>
      </c>
      <c r="E100" t="s">
        <v>1</v>
      </c>
      <c r="F100" t="s">
        <v>0</v>
      </c>
      <c r="G100">
        <v>1</v>
      </c>
      <c r="H100" t="s">
        <v>454</v>
      </c>
      <c r="I100" t="s">
        <v>548</v>
      </c>
      <c r="J100" s="3">
        <v>0</v>
      </c>
      <c r="K100" s="3">
        <v>0</v>
      </c>
      <c r="L100" s="3">
        <v>0</v>
      </c>
      <c r="M100" s="3">
        <v>60</v>
      </c>
      <c r="N100" s="3">
        <v>0</v>
      </c>
      <c r="O100" s="3">
        <v>0</v>
      </c>
      <c r="P100" s="3">
        <v>0</v>
      </c>
      <c r="Q100" s="3">
        <v>7.8000000000000007</v>
      </c>
      <c r="R100" s="3">
        <v>67.8</v>
      </c>
      <c r="T100">
        <v>3</v>
      </c>
    </row>
    <row r="101" spans="1:20" x14ac:dyDescent="0.25">
      <c r="A101" t="s">
        <v>507</v>
      </c>
      <c r="B101" t="s">
        <v>509</v>
      </c>
      <c r="C101">
        <f>+DAY(Tabla1[[#This Row],[FECHA]])</f>
        <v>5</v>
      </c>
      <c r="D101">
        <f>+MONTH(Tabla1[[#This Row],[FECHA]])</f>
        <v>5</v>
      </c>
      <c r="E101" t="s">
        <v>1</v>
      </c>
      <c r="F101" t="s">
        <v>0</v>
      </c>
      <c r="G101">
        <v>134286</v>
      </c>
      <c r="H101" t="s">
        <v>352</v>
      </c>
      <c r="I101" t="s">
        <v>353</v>
      </c>
      <c r="J101" s="3">
        <v>0</v>
      </c>
      <c r="K101" s="3">
        <v>0</v>
      </c>
      <c r="L101" s="3">
        <v>0</v>
      </c>
      <c r="M101" s="3">
        <v>78.5</v>
      </c>
      <c r="N101" s="3">
        <v>0</v>
      </c>
      <c r="O101" s="3">
        <v>0</v>
      </c>
      <c r="P101" s="3">
        <v>0</v>
      </c>
      <c r="Q101" s="3">
        <v>10.205</v>
      </c>
      <c r="R101" s="3">
        <v>88.704999999999998</v>
      </c>
      <c r="T101">
        <v>3</v>
      </c>
    </row>
    <row r="102" spans="1:20" x14ac:dyDescent="0.25">
      <c r="A102" t="s">
        <v>507</v>
      </c>
      <c r="B102" t="s">
        <v>528</v>
      </c>
      <c r="C102">
        <f>+DAY(Tabla1[[#This Row],[FECHA]])</f>
        <v>6</v>
      </c>
      <c r="D102">
        <f>+MONTH(Tabla1[[#This Row],[FECHA]])</f>
        <v>5</v>
      </c>
      <c r="E102" t="s">
        <v>1</v>
      </c>
      <c r="F102" t="s">
        <v>0</v>
      </c>
      <c r="G102">
        <v>10464</v>
      </c>
      <c r="H102" t="s">
        <v>462</v>
      </c>
      <c r="I102" t="s">
        <v>463</v>
      </c>
      <c r="J102" s="3">
        <v>0</v>
      </c>
      <c r="K102" s="3">
        <v>0</v>
      </c>
      <c r="L102" s="3">
        <v>0</v>
      </c>
      <c r="M102" s="3">
        <v>165.49</v>
      </c>
      <c r="N102" s="3">
        <v>0</v>
      </c>
      <c r="O102" s="3">
        <v>0</v>
      </c>
      <c r="P102" s="3">
        <v>0</v>
      </c>
      <c r="Q102" s="3">
        <v>21.513700000000004</v>
      </c>
      <c r="R102" s="3">
        <v>187.00370000000001</v>
      </c>
      <c r="T102">
        <v>3</v>
      </c>
    </row>
    <row r="103" spans="1:20" x14ac:dyDescent="0.25">
      <c r="A103" t="s">
        <v>507</v>
      </c>
      <c r="B103" t="s">
        <v>528</v>
      </c>
      <c r="C103">
        <f>+DAY(Tabla1[[#This Row],[FECHA]])</f>
        <v>6</v>
      </c>
      <c r="D103">
        <f>+MONTH(Tabla1[[#This Row],[FECHA]])</f>
        <v>5</v>
      </c>
      <c r="E103" t="s">
        <v>1</v>
      </c>
      <c r="F103" t="s">
        <v>0</v>
      </c>
      <c r="G103">
        <v>7111</v>
      </c>
      <c r="H103" t="s">
        <v>462</v>
      </c>
      <c r="I103" t="s">
        <v>463</v>
      </c>
      <c r="J103" s="3">
        <v>0</v>
      </c>
      <c r="K103" s="3">
        <v>0</v>
      </c>
      <c r="L103" s="3">
        <v>0</v>
      </c>
      <c r="M103" s="3">
        <v>208.14</v>
      </c>
      <c r="N103" s="3">
        <v>0</v>
      </c>
      <c r="O103" s="3">
        <v>0</v>
      </c>
      <c r="P103" s="3">
        <v>0</v>
      </c>
      <c r="Q103" s="3">
        <v>27.058199999999999</v>
      </c>
      <c r="R103" s="3">
        <v>235.19819999999999</v>
      </c>
      <c r="T103">
        <v>3</v>
      </c>
    </row>
    <row r="104" spans="1:20" x14ac:dyDescent="0.25">
      <c r="A104" t="s">
        <v>507</v>
      </c>
      <c r="B104" t="s">
        <v>510</v>
      </c>
      <c r="C104">
        <f>+DAY(Tabla1[[#This Row],[FECHA]])</f>
        <v>7</v>
      </c>
      <c r="D104">
        <f>+MONTH(Tabla1[[#This Row],[FECHA]])</f>
        <v>5</v>
      </c>
      <c r="E104" t="s">
        <v>1</v>
      </c>
      <c r="F104" t="s">
        <v>0</v>
      </c>
      <c r="G104">
        <v>1267</v>
      </c>
      <c r="H104" t="s">
        <v>371</v>
      </c>
      <c r="I104" t="s">
        <v>372</v>
      </c>
      <c r="J104" s="3">
        <v>0</v>
      </c>
      <c r="K104" s="3">
        <v>0</v>
      </c>
      <c r="L104" s="3">
        <v>0</v>
      </c>
      <c r="M104" s="3">
        <v>17168.16</v>
      </c>
      <c r="N104" s="3">
        <v>0</v>
      </c>
      <c r="O104" s="3">
        <v>0</v>
      </c>
      <c r="P104" s="3">
        <v>0</v>
      </c>
      <c r="Q104" s="3">
        <v>2231.8607999999999</v>
      </c>
      <c r="R104" s="3">
        <v>19400.020799999998</v>
      </c>
      <c r="T104">
        <v>3</v>
      </c>
    </row>
    <row r="105" spans="1:20" x14ac:dyDescent="0.25">
      <c r="A105" t="s">
        <v>507</v>
      </c>
      <c r="B105" t="s">
        <v>512</v>
      </c>
      <c r="C105">
        <f>+DAY(Tabla1[[#This Row],[FECHA]])</f>
        <v>11</v>
      </c>
      <c r="D105">
        <f>+MONTH(Tabla1[[#This Row],[FECHA]])</f>
        <v>5</v>
      </c>
      <c r="E105" t="s">
        <v>1</v>
      </c>
      <c r="F105" t="s">
        <v>0</v>
      </c>
      <c r="G105">
        <v>4186</v>
      </c>
      <c r="H105" t="s">
        <v>375</v>
      </c>
      <c r="I105" t="s">
        <v>376</v>
      </c>
      <c r="J105" s="3">
        <v>0</v>
      </c>
      <c r="K105" s="3">
        <v>0</v>
      </c>
      <c r="L105" s="3">
        <v>0</v>
      </c>
      <c r="M105" s="3">
        <v>29920</v>
      </c>
      <c r="N105" s="3">
        <v>0</v>
      </c>
      <c r="O105" s="3">
        <v>0</v>
      </c>
      <c r="P105" s="3">
        <v>0</v>
      </c>
      <c r="Q105" s="3">
        <v>3889.6</v>
      </c>
      <c r="R105" s="3">
        <v>33809.599999999999</v>
      </c>
      <c r="T105">
        <v>3</v>
      </c>
    </row>
    <row r="106" spans="1:20" x14ac:dyDescent="0.25">
      <c r="A106" t="s">
        <v>507</v>
      </c>
      <c r="B106" t="s">
        <v>512</v>
      </c>
      <c r="C106">
        <f>+DAY(Tabla1[[#This Row],[FECHA]])</f>
        <v>11</v>
      </c>
      <c r="D106">
        <f>+MONTH(Tabla1[[#This Row],[FECHA]])</f>
        <v>5</v>
      </c>
      <c r="E106" t="s">
        <v>1</v>
      </c>
      <c r="F106" t="s">
        <v>0</v>
      </c>
      <c r="G106">
        <v>6</v>
      </c>
      <c r="H106" t="s">
        <v>331</v>
      </c>
      <c r="I106" t="s">
        <v>332</v>
      </c>
      <c r="J106" s="3">
        <v>0</v>
      </c>
      <c r="K106" s="3">
        <v>0</v>
      </c>
      <c r="L106" s="3">
        <v>0</v>
      </c>
      <c r="M106" s="3">
        <v>841.9</v>
      </c>
      <c r="N106" s="3">
        <v>0</v>
      </c>
      <c r="O106" s="3">
        <v>0</v>
      </c>
      <c r="P106" s="3">
        <v>0</v>
      </c>
      <c r="Q106" s="3">
        <v>109.447</v>
      </c>
      <c r="R106" s="3">
        <v>951.34699999999998</v>
      </c>
      <c r="T106">
        <v>3</v>
      </c>
    </row>
    <row r="107" spans="1:20" x14ac:dyDescent="0.25">
      <c r="A107" t="s">
        <v>507</v>
      </c>
      <c r="B107" t="s">
        <v>512</v>
      </c>
      <c r="C107">
        <f>+DAY(Tabla1[[#This Row],[FECHA]])</f>
        <v>11</v>
      </c>
      <c r="D107">
        <f>+MONTH(Tabla1[[#This Row],[FECHA]])</f>
        <v>5</v>
      </c>
      <c r="E107" t="s">
        <v>1</v>
      </c>
      <c r="F107" t="s">
        <v>0</v>
      </c>
      <c r="G107">
        <v>10532</v>
      </c>
      <c r="H107" t="s">
        <v>462</v>
      </c>
      <c r="I107" t="s">
        <v>463</v>
      </c>
      <c r="J107" s="3">
        <v>0</v>
      </c>
      <c r="K107" s="3">
        <v>0</v>
      </c>
      <c r="L107" s="3">
        <v>0</v>
      </c>
      <c r="M107" s="3">
        <v>580.1</v>
      </c>
      <c r="N107" s="3">
        <v>0</v>
      </c>
      <c r="O107" s="3">
        <v>0</v>
      </c>
      <c r="P107" s="3">
        <v>0</v>
      </c>
      <c r="Q107" s="3">
        <v>75.413000000000011</v>
      </c>
      <c r="R107" s="3">
        <v>655.51300000000003</v>
      </c>
      <c r="T107">
        <v>3</v>
      </c>
    </row>
    <row r="108" spans="1:20" x14ac:dyDescent="0.25">
      <c r="A108" t="s">
        <v>507</v>
      </c>
      <c r="B108" t="s">
        <v>513</v>
      </c>
      <c r="C108">
        <f>+DAY(Tabla1[[#This Row],[FECHA]])</f>
        <v>12</v>
      </c>
      <c r="D108">
        <f>+MONTH(Tabla1[[#This Row],[FECHA]])</f>
        <v>5</v>
      </c>
      <c r="E108" t="s">
        <v>1</v>
      </c>
      <c r="F108" t="s">
        <v>0</v>
      </c>
      <c r="G108">
        <v>1294</v>
      </c>
      <c r="H108" t="s">
        <v>371</v>
      </c>
      <c r="I108" t="s">
        <v>372</v>
      </c>
      <c r="J108" s="3">
        <v>0</v>
      </c>
      <c r="K108" s="3">
        <v>0</v>
      </c>
      <c r="L108" s="3">
        <v>0</v>
      </c>
      <c r="M108" s="3">
        <v>889.82</v>
      </c>
      <c r="N108" s="3">
        <v>0</v>
      </c>
      <c r="O108" s="3">
        <v>0</v>
      </c>
      <c r="P108" s="3">
        <v>0</v>
      </c>
      <c r="Q108" s="3">
        <v>115.67660000000001</v>
      </c>
      <c r="R108" s="3">
        <v>1005.4966000000001</v>
      </c>
      <c r="T108">
        <v>3</v>
      </c>
    </row>
    <row r="109" spans="1:20" x14ac:dyDescent="0.25">
      <c r="A109" t="s">
        <v>507</v>
      </c>
      <c r="B109" t="s">
        <v>542</v>
      </c>
      <c r="C109">
        <f>+DAY(Tabla1[[#This Row],[FECHA]])</f>
        <v>14</v>
      </c>
      <c r="D109">
        <f>+MONTH(Tabla1[[#This Row],[FECHA]])</f>
        <v>5</v>
      </c>
      <c r="E109" t="s">
        <v>1</v>
      </c>
      <c r="F109" t="s">
        <v>0</v>
      </c>
      <c r="G109">
        <v>1311</v>
      </c>
      <c r="H109" t="s">
        <v>371</v>
      </c>
      <c r="I109" t="s">
        <v>372</v>
      </c>
      <c r="J109" s="3">
        <v>0</v>
      </c>
      <c r="K109" s="3">
        <v>0</v>
      </c>
      <c r="L109" s="3">
        <v>0</v>
      </c>
      <c r="M109" s="3">
        <v>21460.2</v>
      </c>
      <c r="N109" s="3">
        <v>0</v>
      </c>
      <c r="O109" s="3">
        <v>0</v>
      </c>
      <c r="P109" s="3">
        <v>0</v>
      </c>
      <c r="Q109" s="3">
        <v>2789.826</v>
      </c>
      <c r="R109" s="3">
        <v>24250.026000000002</v>
      </c>
      <c r="T109">
        <v>3</v>
      </c>
    </row>
    <row r="110" spans="1:20" x14ac:dyDescent="0.25">
      <c r="A110" t="s">
        <v>507</v>
      </c>
      <c r="B110" t="s">
        <v>515</v>
      </c>
      <c r="C110">
        <f>+DAY(Tabla1[[#This Row],[FECHA]])</f>
        <v>17</v>
      </c>
      <c r="D110">
        <f>+MONTH(Tabla1[[#This Row],[FECHA]])</f>
        <v>5</v>
      </c>
      <c r="E110" t="s">
        <v>1</v>
      </c>
      <c r="F110" t="s">
        <v>0</v>
      </c>
      <c r="G110">
        <v>695</v>
      </c>
      <c r="H110" t="s">
        <v>544</v>
      </c>
      <c r="I110" t="s">
        <v>545</v>
      </c>
      <c r="J110" s="3">
        <v>0</v>
      </c>
      <c r="K110" s="3">
        <v>0</v>
      </c>
      <c r="L110" s="3">
        <v>0</v>
      </c>
      <c r="M110" s="3">
        <v>337.5</v>
      </c>
      <c r="N110" s="3">
        <v>0</v>
      </c>
      <c r="O110" s="3">
        <v>0</v>
      </c>
      <c r="P110" s="3">
        <v>0</v>
      </c>
      <c r="Q110" s="3">
        <v>43.875</v>
      </c>
      <c r="R110" s="3">
        <v>381.375</v>
      </c>
      <c r="T110">
        <v>3</v>
      </c>
    </row>
    <row r="111" spans="1:20" x14ac:dyDescent="0.25">
      <c r="A111" t="s">
        <v>507</v>
      </c>
      <c r="B111" t="s">
        <v>515</v>
      </c>
      <c r="C111">
        <f>+DAY(Tabla1[[#This Row],[FECHA]])</f>
        <v>17</v>
      </c>
      <c r="D111">
        <f>+MONTH(Tabla1[[#This Row],[FECHA]])</f>
        <v>5</v>
      </c>
      <c r="E111" t="s">
        <v>1</v>
      </c>
      <c r="F111" t="s">
        <v>0</v>
      </c>
      <c r="G111">
        <v>1435</v>
      </c>
      <c r="H111" t="s">
        <v>540</v>
      </c>
      <c r="I111" t="s">
        <v>541</v>
      </c>
      <c r="J111" s="3">
        <v>0</v>
      </c>
      <c r="K111" s="3">
        <v>0</v>
      </c>
      <c r="L111" s="3">
        <v>0</v>
      </c>
      <c r="M111" s="3">
        <v>138.05000000000001</v>
      </c>
      <c r="N111" s="3">
        <v>0</v>
      </c>
      <c r="O111" s="3">
        <v>0</v>
      </c>
      <c r="P111" s="3">
        <v>0</v>
      </c>
      <c r="Q111" s="3">
        <v>17.9465</v>
      </c>
      <c r="R111" s="3">
        <v>155.99650000000003</v>
      </c>
      <c r="T111">
        <v>3</v>
      </c>
    </row>
    <row r="112" spans="1:20" x14ac:dyDescent="0.25">
      <c r="A112" t="s">
        <v>507</v>
      </c>
      <c r="B112" t="s">
        <v>515</v>
      </c>
      <c r="C112">
        <f>+DAY(Tabla1[[#This Row],[FECHA]])</f>
        <v>17</v>
      </c>
      <c r="D112">
        <f>+MONTH(Tabla1[[#This Row],[FECHA]])</f>
        <v>5</v>
      </c>
      <c r="E112" t="s">
        <v>1</v>
      </c>
      <c r="F112" t="s">
        <v>0</v>
      </c>
      <c r="G112">
        <v>1412</v>
      </c>
      <c r="H112" t="s">
        <v>540</v>
      </c>
      <c r="I112" t="s">
        <v>541</v>
      </c>
      <c r="J112" s="3">
        <v>0</v>
      </c>
      <c r="K112" s="3">
        <v>0</v>
      </c>
      <c r="L112" s="3">
        <v>0</v>
      </c>
      <c r="M112" s="3">
        <v>138.05000000000001</v>
      </c>
      <c r="N112" s="3">
        <v>0</v>
      </c>
      <c r="O112" s="3">
        <v>0</v>
      </c>
      <c r="P112" s="3">
        <v>0</v>
      </c>
      <c r="Q112" s="3">
        <v>17.9465</v>
      </c>
      <c r="R112" s="3">
        <v>155.99650000000003</v>
      </c>
      <c r="T112">
        <v>3</v>
      </c>
    </row>
    <row r="113" spans="1:20" x14ac:dyDescent="0.25">
      <c r="A113" t="s">
        <v>507</v>
      </c>
      <c r="B113" t="s">
        <v>517</v>
      </c>
      <c r="C113">
        <f>+DAY(Tabla1[[#This Row],[FECHA]])</f>
        <v>20</v>
      </c>
      <c r="D113">
        <f>+MONTH(Tabla1[[#This Row],[FECHA]])</f>
        <v>5</v>
      </c>
      <c r="E113" t="s">
        <v>1</v>
      </c>
      <c r="F113" t="s">
        <v>0</v>
      </c>
      <c r="G113">
        <v>102921</v>
      </c>
      <c r="H113" t="s">
        <v>352</v>
      </c>
      <c r="I113" t="s">
        <v>353</v>
      </c>
      <c r="J113" s="3">
        <v>0</v>
      </c>
      <c r="K113" s="3">
        <v>0</v>
      </c>
      <c r="L113" s="3">
        <v>0</v>
      </c>
      <c r="M113" s="3">
        <v>14382.41</v>
      </c>
      <c r="N113" s="3">
        <v>0</v>
      </c>
      <c r="O113" s="3">
        <v>0</v>
      </c>
      <c r="P113" s="3">
        <v>0</v>
      </c>
      <c r="Q113" s="3">
        <v>1869.7133000000001</v>
      </c>
      <c r="R113" s="3">
        <v>16252.123299999999</v>
      </c>
      <c r="T113">
        <v>3</v>
      </c>
    </row>
    <row r="114" spans="1:20" x14ac:dyDescent="0.25">
      <c r="A114" t="s">
        <v>507</v>
      </c>
      <c r="B114" t="s">
        <v>517</v>
      </c>
      <c r="C114">
        <f>+DAY(Tabla1[[#This Row],[FECHA]])</f>
        <v>20</v>
      </c>
      <c r="D114">
        <f>+MONTH(Tabla1[[#This Row],[FECHA]])</f>
        <v>5</v>
      </c>
      <c r="E114" t="s">
        <v>1</v>
      </c>
      <c r="F114" t="s">
        <v>0</v>
      </c>
      <c r="G114">
        <v>467</v>
      </c>
      <c r="H114" t="s">
        <v>368</v>
      </c>
      <c r="I114" t="s">
        <v>370</v>
      </c>
      <c r="J114" s="3">
        <v>0</v>
      </c>
      <c r="K114" s="3">
        <v>0</v>
      </c>
      <c r="L114" s="3">
        <v>0</v>
      </c>
      <c r="M114" s="3">
        <v>500</v>
      </c>
      <c r="N114" s="3">
        <v>0</v>
      </c>
      <c r="O114" s="3">
        <v>0</v>
      </c>
      <c r="P114" s="3">
        <v>0</v>
      </c>
      <c r="Q114" s="3">
        <v>65</v>
      </c>
      <c r="R114" s="3">
        <v>565</v>
      </c>
      <c r="T114">
        <v>3</v>
      </c>
    </row>
    <row r="115" spans="1:20" x14ac:dyDescent="0.25">
      <c r="A115" t="s">
        <v>507</v>
      </c>
      <c r="B115" t="s">
        <v>519</v>
      </c>
      <c r="C115">
        <f>+DAY(Tabla1[[#This Row],[FECHA]])</f>
        <v>24</v>
      </c>
      <c r="D115">
        <f>+MONTH(Tabla1[[#This Row],[FECHA]])</f>
        <v>5</v>
      </c>
      <c r="E115" t="s">
        <v>1</v>
      </c>
      <c r="F115" t="s">
        <v>0</v>
      </c>
      <c r="G115">
        <v>205</v>
      </c>
      <c r="H115" t="s">
        <v>552</v>
      </c>
      <c r="I115" t="s">
        <v>553</v>
      </c>
      <c r="J115" s="3">
        <v>0</v>
      </c>
      <c r="K115" s="3">
        <v>0</v>
      </c>
      <c r="L115" s="3">
        <v>0</v>
      </c>
      <c r="M115" s="3">
        <v>140</v>
      </c>
      <c r="N115" s="3">
        <v>0</v>
      </c>
      <c r="O115" s="3">
        <v>0</v>
      </c>
      <c r="P115" s="3">
        <v>0</v>
      </c>
      <c r="Q115" s="3">
        <v>18.2</v>
      </c>
      <c r="R115" s="3">
        <v>158.19999999999999</v>
      </c>
      <c r="T115">
        <v>3</v>
      </c>
    </row>
    <row r="116" spans="1:20" x14ac:dyDescent="0.25">
      <c r="A116" t="s">
        <v>507</v>
      </c>
      <c r="B116" t="s">
        <v>519</v>
      </c>
      <c r="C116">
        <f>+DAY(Tabla1[[#This Row],[FECHA]])</f>
        <v>24</v>
      </c>
      <c r="D116">
        <f>+MONTH(Tabla1[[#This Row],[FECHA]])</f>
        <v>5</v>
      </c>
      <c r="E116" t="s">
        <v>1</v>
      </c>
      <c r="F116" t="s">
        <v>0</v>
      </c>
      <c r="G116">
        <v>1673</v>
      </c>
      <c r="H116" t="s">
        <v>540</v>
      </c>
      <c r="I116" t="s">
        <v>541</v>
      </c>
      <c r="J116" s="3">
        <v>0</v>
      </c>
      <c r="K116" s="3">
        <v>0</v>
      </c>
      <c r="L116" s="3">
        <v>0</v>
      </c>
      <c r="M116" s="3">
        <v>276.11</v>
      </c>
      <c r="N116" s="3">
        <v>0</v>
      </c>
      <c r="O116" s="3">
        <v>0</v>
      </c>
      <c r="P116" s="3">
        <v>0</v>
      </c>
      <c r="Q116" s="3">
        <v>35.894300000000001</v>
      </c>
      <c r="R116" s="3">
        <v>312.0043</v>
      </c>
      <c r="T116">
        <v>3</v>
      </c>
    </row>
    <row r="117" spans="1:20" x14ac:dyDescent="0.25">
      <c r="A117" t="s">
        <v>507</v>
      </c>
      <c r="B117" t="s">
        <v>535</v>
      </c>
      <c r="C117">
        <f>+DAY(Tabla1[[#This Row],[FECHA]])</f>
        <v>25</v>
      </c>
      <c r="D117">
        <f>+MONTH(Tabla1[[#This Row],[FECHA]])</f>
        <v>5</v>
      </c>
      <c r="E117" t="s">
        <v>1</v>
      </c>
      <c r="F117" t="s">
        <v>0</v>
      </c>
      <c r="G117">
        <v>42</v>
      </c>
      <c r="H117" t="s">
        <v>546</v>
      </c>
      <c r="I117" t="s">
        <v>547</v>
      </c>
      <c r="J117" s="3">
        <v>0</v>
      </c>
      <c r="K117" s="3">
        <v>0</v>
      </c>
      <c r="L117" s="3">
        <v>0</v>
      </c>
      <c r="M117" s="3">
        <v>2004.6</v>
      </c>
      <c r="N117" s="3">
        <v>0</v>
      </c>
      <c r="O117" s="3">
        <v>0</v>
      </c>
      <c r="P117" s="3">
        <v>0</v>
      </c>
      <c r="Q117" s="3">
        <v>260.59800000000001</v>
      </c>
      <c r="R117" s="3">
        <v>2265.1979999999999</v>
      </c>
      <c r="T117">
        <v>3</v>
      </c>
    </row>
    <row r="118" spans="1:20" x14ac:dyDescent="0.25">
      <c r="A118" t="s">
        <v>507</v>
      </c>
      <c r="B118" t="s">
        <v>535</v>
      </c>
      <c r="C118">
        <f>+DAY(Tabla1[[#This Row],[FECHA]])</f>
        <v>25</v>
      </c>
      <c r="D118">
        <f>+MONTH(Tabla1[[#This Row],[FECHA]])</f>
        <v>5</v>
      </c>
      <c r="E118" t="s">
        <v>1</v>
      </c>
      <c r="F118" t="s">
        <v>0</v>
      </c>
      <c r="G118">
        <v>134606</v>
      </c>
      <c r="H118" t="s">
        <v>352</v>
      </c>
      <c r="I118" t="s">
        <v>353</v>
      </c>
      <c r="J118" s="3">
        <v>0</v>
      </c>
      <c r="K118" s="3">
        <v>0</v>
      </c>
      <c r="L118" s="3">
        <v>0</v>
      </c>
      <c r="M118" s="3">
        <v>42.5</v>
      </c>
      <c r="N118" s="3">
        <v>0</v>
      </c>
      <c r="O118" s="3">
        <v>0</v>
      </c>
      <c r="P118" s="3">
        <v>0</v>
      </c>
      <c r="Q118" s="3">
        <v>5.5250000000000004</v>
      </c>
      <c r="R118" s="3">
        <v>48.024999999999999</v>
      </c>
      <c r="T118">
        <v>3</v>
      </c>
    </row>
    <row r="119" spans="1:20" x14ac:dyDescent="0.25">
      <c r="A119" t="s">
        <v>507</v>
      </c>
      <c r="B119" t="s">
        <v>467</v>
      </c>
      <c r="C119">
        <f>+DAY(Tabla1[[#This Row],[FECHA]])</f>
        <v>28</v>
      </c>
      <c r="D119">
        <f>+MONTH(Tabla1[[#This Row],[FECHA]])</f>
        <v>4</v>
      </c>
      <c r="E119" t="s">
        <v>1</v>
      </c>
      <c r="F119" t="s">
        <v>0</v>
      </c>
      <c r="G119">
        <v>3792</v>
      </c>
      <c r="H119" t="s">
        <v>375</v>
      </c>
      <c r="I119" t="s">
        <v>376</v>
      </c>
      <c r="J119" s="3">
        <v>0</v>
      </c>
      <c r="K119" s="3">
        <v>0</v>
      </c>
      <c r="L119" s="3">
        <v>0</v>
      </c>
      <c r="M119" s="3">
        <v>68.099999999999994</v>
      </c>
      <c r="N119" s="3">
        <v>0</v>
      </c>
      <c r="O119" s="3">
        <v>0</v>
      </c>
      <c r="P119" s="3">
        <v>0</v>
      </c>
      <c r="Q119" s="3">
        <v>8.8529999999999998</v>
      </c>
      <c r="R119" s="3">
        <v>76.952999999999989</v>
      </c>
      <c r="T119">
        <v>3</v>
      </c>
    </row>
    <row r="120" spans="1:20" x14ac:dyDescent="0.25">
      <c r="A120" t="s">
        <v>507</v>
      </c>
      <c r="B120" t="s">
        <v>522</v>
      </c>
      <c r="C120">
        <f>+DAY(Tabla1[[#This Row],[FECHA]])</f>
        <v>28</v>
      </c>
      <c r="D120">
        <f>+MONTH(Tabla1[[#This Row],[FECHA]])</f>
        <v>5</v>
      </c>
      <c r="E120" t="s">
        <v>1</v>
      </c>
      <c r="F120" t="s">
        <v>0</v>
      </c>
      <c r="G120">
        <v>4595</v>
      </c>
      <c r="H120" t="s">
        <v>375</v>
      </c>
      <c r="I120" t="s">
        <v>376</v>
      </c>
      <c r="J120" s="3">
        <v>0</v>
      </c>
      <c r="K120" s="3">
        <v>0</v>
      </c>
      <c r="L120" s="3">
        <v>0</v>
      </c>
      <c r="M120" s="3">
        <v>176000</v>
      </c>
      <c r="N120" s="3">
        <v>0</v>
      </c>
      <c r="O120" s="3">
        <v>0</v>
      </c>
      <c r="P120" s="3">
        <v>0</v>
      </c>
      <c r="Q120" s="3">
        <v>22880</v>
      </c>
      <c r="R120" s="3">
        <v>198880</v>
      </c>
      <c r="T120">
        <v>3</v>
      </c>
    </row>
    <row r="121" spans="1:20" x14ac:dyDescent="0.25">
      <c r="A121" t="s">
        <v>507</v>
      </c>
      <c r="B121" t="s">
        <v>523</v>
      </c>
      <c r="C121">
        <f>+DAY(Tabla1[[#This Row],[FECHA]])</f>
        <v>30</v>
      </c>
      <c r="D121">
        <f>+MONTH(Tabla1[[#This Row],[FECHA]])</f>
        <v>5</v>
      </c>
      <c r="E121" t="s">
        <v>1</v>
      </c>
      <c r="F121" t="s">
        <v>0</v>
      </c>
      <c r="G121">
        <v>4927</v>
      </c>
      <c r="H121" t="s">
        <v>375</v>
      </c>
      <c r="I121" t="s">
        <v>376</v>
      </c>
      <c r="J121" s="3">
        <v>0</v>
      </c>
      <c r="K121" s="3">
        <v>0</v>
      </c>
      <c r="L121" s="3">
        <v>0</v>
      </c>
      <c r="M121" s="3">
        <v>220</v>
      </c>
      <c r="N121" s="3">
        <v>0</v>
      </c>
      <c r="O121" s="3">
        <v>0</v>
      </c>
      <c r="P121" s="3">
        <v>0</v>
      </c>
      <c r="Q121" s="3">
        <v>28.6</v>
      </c>
      <c r="R121" s="3">
        <v>248.6</v>
      </c>
      <c r="T121">
        <v>3</v>
      </c>
    </row>
    <row r="122" spans="1:20" x14ac:dyDescent="0.25">
      <c r="A122" t="s">
        <v>507</v>
      </c>
      <c r="B122" t="s">
        <v>524</v>
      </c>
      <c r="C122">
        <f>+DAY(Tabla1[[#This Row],[FECHA]])</f>
        <v>31</v>
      </c>
      <c r="D122">
        <f>+MONTH(Tabla1[[#This Row],[FECHA]])</f>
        <v>5</v>
      </c>
      <c r="E122" t="s">
        <v>1</v>
      </c>
      <c r="F122" t="s">
        <v>0</v>
      </c>
      <c r="G122">
        <v>10762</v>
      </c>
      <c r="H122" t="s">
        <v>462</v>
      </c>
      <c r="I122" t="s">
        <v>463</v>
      </c>
      <c r="J122" s="3">
        <v>0</v>
      </c>
      <c r="K122" s="3">
        <v>0</v>
      </c>
      <c r="L122" s="3">
        <v>0</v>
      </c>
      <c r="M122" s="3">
        <v>686.38</v>
      </c>
      <c r="N122" s="3">
        <v>0</v>
      </c>
      <c r="O122" s="3">
        <v>0</v>
      </c>
      <c r="P122" s="3">
        <v>0</v>
      </c>
      <c r="Q122" s="3">
        <v>89.229399999999998</v>
      </c>
      <c r="R122" s="3">
        <v>775.60940000000005</v>
      </c>
      <c r="T122">
        <v>3</v>
      </c>
    </row>
    <row r="123" spans="1:20" x14ac:dyDescent="0.25">
      <c r="A123" t="s">
        <v>507</v>
      </c>
      <c r="B123" t="s">
        <v>524</v>
      </c>
      <c r="C123">
        <f>+DAY(Tabla1[[#This Row],[FECHA]])</f>
        <v>31</v>
      </c>
      <c r="D123">
        <f>+MONTH(Tabla1[[#This Row],[FECHA]])</f>
        <v>5</v>
      </c>
      <c r="E123" t="s">
        <v>1</v>
      </c>
      <c r="F123" t="s">
        <v>0</v>
      </c>
      <c r="G123">
        <v>10763</v>
      </c>
      <c r="H123" t="s">
        <v>462</v>
      </c>
      <c r="I123" t="s">
        <v>463</v>
      </c>
      <c r="J123" s="3">
        <v>0</v>
      </c>
      <c r="K123" s="3">
        <v>0</v>
      </c>
      <c r="L123" s="3">
        <v>0</v>
      </c>
      <c r="M123" s="3">
        <v>141.24</v>
      </c>
      <c r="N123" s="3">
        <v>0</v>
      </c>
      <c r="O123" s="3">
        <v>0</v>
      </c>
      <c r="P123" s="3">
        <v>0</v>
      </c>
      <c r="Q123" s="3">
        <v>18.3612</v>
      </c>
      <c r="R123" s="3">
        <v>159.60120000000001</v>
      </c>
      <c r="T123">
        <v>3</v>
      </c>
    </row>
    <row r="124" spans="1:20" x14ac:dyDescent="0.25">
      <c r="A124" t="s">
        <v>557</v>
      </c>
      <c r="B124" t="s">
        <v>527</v>
      </c>
      <c r="C124">
        <f>+DAY(Tabla1[[#This Row],[FECHA]])</f>
        <v>4</v>
      </c>
      <c r="D124">
        <f>+MONTH(Tabla1[[#This Row],[FECHA]])</f>
        <v>5</v>
      </c>
      <c r="E124" t="s">
        <v>1</v>
      </c>
      <c r="F124" t="s">
        <v>0</v>
      </c>
      <c r="G124">
        <v>281</v>
      </c>
      <c r="H124" t="s">
        <v>368</v>
      </c>
      <c r="I124" t="s">
        <v>370</v>
      </c>
      <c r="J124" s="3">
        <v>0</v>
      </c>
      <c r="K124" s="3">
        <v>0</v>
      </c>
      <c r="L124" s="3">
        <v>0</v>
      </c>
      <c r="M124" s="3">
        <v>3151</v>
      </c>
      <c r="N124" s="3">
        <v>0</v>
      </c>
      <c r="O124" s="3">
        <v>0</v>
      </c>
      <c r="P124" s="3">
        <v>0</v>
      </c>
      <c r="Q124" s="3">
        <v>409.63</v>
      </c>
      <c r="R124" s="3">
        <v>3560.63</v>
      </c>
      <c r="T124">
        <v>3</v>
      </c>
    </row>
    <row r="125" spans="1:20" x14ac:dyDescent="0.25">
      <c r="A125" t="s">
        <v>557</v>
      </c>
      <c r="B125" t="s">
        <v>551</v>
      </c>
      <c r="C125">
        <f>+DAY(Tabla1[[#This Row],[FECHA]])</f>
        <v>9</v>
      </c>
      <c r="D125">
        <f>+MONTH(Tabla1[[#This Row],[FECHA]])</f>
        <v>5</v>
      </c>
      <c r="E125" t="s">
        <v>1</v>
      </c>
      <c r="F125" t="s">
        <v>0</v>
      </c>
      <c r="G125" s="83">
        <v>4176</v>
      </c>
      <c r="H125" t="s">
        <v>375</v>
      </c>
      <c r="I125" t="s">
        <v>376</v>
      </c>
      <c r="J125" s="3">
        <v>0</v>
      </c>
      <c r="K125" s="3">
        <v>0</v>
      </c>
      <c r="L125" s="3">
        <v>0</v>
      </c>
      <c r="M125" s="3">
        <v>752510</v>
      </c>
      <c r="N125" s="3">
        <v>0</v>
      </c>
      <c r="O125" s="3">
        <v>0</v>
      </c>
      <c r="P125" s="3">
        <v>0</v>
      </c>
      <c r="Q125" s="3">
        <v>97826.3</v>
      </c>
      <c r="R125" s="3">
        <v>850336.3</v>
      </c>
      <c r="T125">
        <v>3</v>
      </c>
    </row>
    <row r="126" spans="1:20" x14ac:dyDescent="0.25">
      <c r="A126" t="s">
        <v>557</v>
      </c>
      <c r="B126" t="s">
        <v>543</v>
      </c>
      <c r="C126">
        <f>+DAY(Tabla1[[#This Row],[FECHA]])</f>
        <v>13</v>
      </c>
      <c r="D126">
        <f>+MONTH(Tabla1[[#This Row],[FECHA]])</f>
        <v>5</v>
      </c>
      <c r="E126" t="s">
        <v>1</v>
      </c>
      <c r="F126" t="s">
        <v>0</v>
      </c>
      <c r="G126" s="83">
        <v>1307</v>
      </c>
      <c r="H126" t="s">
        <v>371</v>
      </c>
      <c r="I126" t="s">
        <v>372</v>
      </c>
      <c r="J126" s="3">
        <v>0</v>
      </c>
      <c r="K126" s="3">
        <v>0</v>
      </c>
      <c r="L126" s="3">
        <v>0</v>
      </c>
      <c r="M126" s="3">
        <v>25752.240000000002</v>
      </c>
      <c r="N126" s="3">
        <v>0</v>
      </c>
      <c r="O126" s="3">
        <v>0</v>
      </c>
      <c r="P126" s="3">
        <v>0</v>
      </c>
      <c r="Q126" s="3">
        <v>3347.7912000000001</v>
      </c>
      <c r="R126" s="3">
        <v>29100.031200000001</v>
      </c>
      <c r="T126">
        <v>3</v>
      </c>
    </row>
    <row r="127" spans="1:20" x14ac:dyDescent="0.25">
      <c r="A127" t="s">
        <v>557</v>
      </c>
      <c r="B127" t="s">
        <v>514</v>
      </c>
      <c r="C127">
        <f>+DAY(Tabla1[[#This Row],[FECHA]])</f>
        <v>16</v>
      </c>
      <c r="D127">
        <f>+MONTH(Tabla1[[#This Row],[FECHA]])</f>
        <v>5</v>
      </c>
      <c r="E127" t="s">
        <v>1</v>
      </c>
      <c r="F127" t="s">
        <v>0</v>
      </c>
      <c r="G127" s="83">
        <v>4350</v>
      </c>
      <c r="H127" t="s">
        <v>375</v>
      </c>
      <c r="I127" t="s">
        <v>376</v>
      </c>
      <c r="J127" s="3">
        <v>0</v>
      </c>
      <c r="K127" s="3">
        <v>0</v>
      </c>
      <c r="L127" s="3">
        <v>0</v>
      </c>
      <c r="M127" s="3">
        <v>49720</v>
      </c>
      <c r="N127" s="3">
        <v>0</v>
      </c>
      <c r="O127" s="3">
        <v>0</v>
      </c>
      <c r="P127" s="3">
        <v>0</v>
      </c>
      <c r="Q127" s="3">
        <v>6463.6</v>
      </c>
      <c r="R127" s="3">
        <v>56183.6</v>
      </c>
      <c r="T127">
        <v>3</v>
      </c>
    </row>
    <row r="128" spans="1:20" x14ac:dyDescent="0.25">
      <c r="A128" t="s">
        <v>557</v>
      </c>
      <c r="B128" t="s">
        <v>514</v>
      </c>
      <c r="C128">
        <f>+DAY(Tabla1[[#This Row],[FECHA]])</f>
        <v>16</v>
      </c>
      <c r="D128">
        <f>+MONTH(Tabla1[[#This Row],[FECHA]])</f>
        <v>5</v>
      </c>
      <c r="E128" t="s">
        <v>1</v>
      </c>
      <c r="F128" t="s">
        <v>0</v>
      </c>
      <c r="G128" s="83">
        <v>4403</v>
      </c>
      <c r="H128" t="s">
        <v>375</v>
      </c>
      <c r="I128" t="s">
        <v>376</v>
      </c>
      <c r="J128" s="3">
        <v>0</v>
      </c>
      <c r="K128" s="3">
        <v>0</v>
      </c>
      <c r="L128" s="3">
        <v>0</v>
      </c>
      <c r="M128" s="3">
        <v>47850</v>
      </c>
      <c r="N128" s="3">
        <v>0</v>
      </c>
      <c r="O128" s="3">
        <v>0</v>
      </c>
      <c r="P128" s="3">
        <v>0</v>
      </c>
      <c r="Q128" s="3">
        <v>6220.5</v>
      </c>
      <c r="R128" s="3">
        <v>54070.5</v>
      </c>
      <c r="T128">
        <v>3</v>
      </c>
    </row>
    <row r="129" spans="1:20" x14ac:dyDescent="0.25">
      <c r="A129" t="s">
        <v>557</v>
      </c>
      <c r="B129" t="s">
        <v>515</v>
      </c>
      <c r="C129">
        <f>+DAY(Tabla1[[#This Row],[FECHA]])</f>
        <v>17</v>
      </c>
      <c r="D129">
        <f>+MONTH(Tabla1[[#This Row],[FECHA]])</f>
        <v>5</v>
      </c>
      <c r="E129" t="s">
        <v>1</v>
      </c>
      <c r="F129" t="s">
        <v>0</v>
      </c>
      <c r="G129">
        <v>1335</v>
      </c>
      <c r="H129" t="s">
        <v>371</v>
      </c>
      <c r="I129" t="s">
        <v>372</v>
      </c>
      <c r="J129" s="3">
        <v>0</v>
      </c>
      <c r="K129" s="3">
        <v>0</v>
      </c>
      <c r="L129" s="3">
        <v>0</v>
      </c>
      <c r="M129" s="3">
        <v>21460.2</v>
      </c>
      <c r="N129" s="3">
        <v>0</v>
      </c>
      <c r="O129" s="3">
        <v>0</v>
      </c>
      <c r="P129" s="3">
        <v>0</v>
      </c>
      <c r="Q129" s="3">
        <v>2789.826</v>
      </c>
      <c r="R129" s="3">
        <v>24250.026000000002</v>
      </c>
      <c r="T129">
        <v>3</v>
      </c>
    </row>
    <row r="130" spans="1:20" x14ac:dyDescent="0.25">
      <c r="A130" t="s">
        <v>557</v>
      </c>
      <c r="B130" t="s">
        <v>517</v>
      </c>
      <c r="C130">
        <f>+DAY(Tabla1[[#This Row],[FECHA]])</f>
        <v>20</v>
      </c>
      <c r="D130">
        <f>+MONTH(Tabla1[[#This Row],[FECHA]])</f>
        <v>5</v>
      </c>
      <c r="E130" t="s">
        <v>1</v>
      </c>
      <c r="F130" t="s">
        <v>0</v>
      </c>
      <c r="G130">
        <v>531</v>
      </c>
      <c r="H130" t="s">
        <v>549</v>
      </c>
      <c r="I130" t="s">
        <v>550</v>
      </c>
      <c r="J130" s="3">
        <v>0</v>
      </c>
      <c r="K130" s="3">
        <v>0</v>
      </c>
      <c r="L130" s="3">
        <v>0</v>
      </c>
      <c r="M130" s="3">
        <v>514.08000000000004</v>
      </c>
      <c r="N130" s="3">
        <v>0</v>
      </c>
      <c r="O130" s="3">
        <v>0</v>
      </c>
      <c r="P130" s="3">
        <v>0</v>
      </c>
      <c r="Q130" s="3">
        <v>66.830400000000012</v>
      </c>
      <c r="R130" s="3">
        <v>580.9104000000001</v>
      </c>
      <c r="T130">
        <v>3</v>
      </c>
    </row>
    <row r="131" spans="1:20" x14ac:dyDescent="0.25">
      <c r="A131" t="s">
        <v>557</v>
      </c>
      <c r="B131" t="s">
        <v>517</v>
      </c>
      <c r="C131">
        <f>+DAY(Tabla1[[#This Row],[FECHA]])</f>
        <v>20</v>
      </c>
      <c r="D131">
        <f>+MONTH(Tabla1[[#This Row],[FECHA]])</f>
        <v>5</v>
      </c>
      <c r="E131" t="s">
        <v>1</v>
      </c>
      <c r="F131" t="s">
        <v>0</v>
      </c>
      <c r="G131">
        <v>468</v>
      </c>
      <c r="H131" t="s">
        <v>368</v>
      </c>
      <c r="I131" t="s">
        <v>370</v>
      </c>
      <c r="J131" s="3">
        <v>0</v>
      </c>
      <c r="K131" s="3">
        <v>0</v>
      </c>
      <c r="L131" s="3">
        <v>0</v>
      </c>
      <c r="M131" s="3">
        <v>2000</v>
      </c>
      <c r="N131" s="3">
        <v>0</v>
      </c>
      <c r="O131" s="3">
        <v>0</v>
      </c>
      <c r="P131" s="3">
        <v>0</v>
      </c>
      <c r="Q131" s="3">
        <v>260</v>
      </c>
      <c r="R131" s="3">
        <v>2260</v>
      </c>
      <c r="T131">
        <v>3</v>
      </c>
    </row>
    <row r="132" spans="1:20" x14ac:dyDescent="0.25">
      <c r="A132" t="s">
        <v>557</v>
      </c>
      <c r="B132" t="s">
        <v>521</v>
      </c>
      <c r="C132">
        <f>+DAY(Tabla1[[#This Row],[FECHA]])</f>
        <v>27</v>
      </c>
      <c r="D132">
        <f>+MONTH(Tabla1[[#This Row],[FECHA]])</f>
        <v>5</v>
      </c>
      <c r="E132" t="s">
        <v>1</v>
      </c>
      <c r="F132" t="s">
        <v>0</v>
      </c>
      <c r="G132">
        <v>279</v>
      </c>
      <c r="H132" t="s">
        <v>555</v>
      </c>
      <c r="I132" t="s">
        <v>556</v>
      </c>
      <c r="J132" s="3">
        <v>0</v>
      </c>
      <c r="K132" s="3">
        <v>0</v>
      </c>
      <c r="L132" s="3">
        <v>0</v>
      </c>
      <c r="M132" s="3">
        <v>4022</v>
      </c>
      <c r="N132" s="3">
        <v>0</v>
      </c>
      <c r="O132" s="3">
        <v>0</v>
      </c>
      <c r="P132" s="3">
        <v>0</v>
      </c>
      <c r="Q132" s="3">
        <v>522.86</v>
      </c>
      <c r="R132" s="3">
        <v>4544.8599999999997</v>
      </c>
      <c r="T132">
        <v>3</v>
      </c>
    </row>
    <row r="133" spans="1:20" x14ac:dyDescent="0.25">
      <c r="A133" t="s">
        <v>557</v>
      </c>
      <c r="B133" t="s">
        <v>521</v>
      </c>
      <c r="C133">
        <f>+DAY(Tabla1[[#This Row],[FECHA]])</f>
        <v>27</v>
      </c>
      <c r="D133">
        <f>+MONTH(Tabla1[[#This Row],[FECHA]])</f>
        <v>5</v>
      </c>
      <c r="E133" t="s">
        <v>1</v>
      </c>
      <c r="F133" t="s">
        <v>0</v>
      </c>
      <c r="G133">
        <v>280</v>
      </c>
      <c r="H133" t="s">
        <v>555</v>
      </c>
      <c r="I133" t="s">
        <v>556</v>
      </c>
      <c r="J133" s="3">
        <v>0</v>
      </c>
      <c r="K133" s="3">
        <v>0</v>
      </c>
      <c r="L133" s="3">
        <v>0</v>
      </c>
      <c r="M133" s="3">
        <v>1137.18</v>
      </c>
      <c r="N133" s="3">
        <v>0</v>
      </c>
      <c r="O133" s="3">
        <v>0</v>
      </c>
      <c r="P133" s="3">
        <v>0</v>
      </c>
      <c r="Q133" s="3">
        <v>147.83340000000001</v>
      </c>
      <c r="R133" s="3">
        <v>1285.0134</v>
      </c>
      <c r="T133">
        <v>3</v>
      </c>
    </row>
    <row r="134" spans="1:20" x14ac:dyDescent="0.25">
      <c r="A134" t="s">
        <v>94</v>
      </c>
      <c r="J134" s="82">
        <f>SUBTOTAL(109,Tabla1[C. EXENTAS])</f>
        <v>2.93</v>
      </c>
      <c r="K134" s="82"/>
      <c r="L134" s="82"/>
      <c r="M134" s="82">
        <f>SUBTOTAL(109,Tabla1[C. GRAVADA])</f>
        <v>1444124.2099999997</v>
      </c>
      <c r="N134" s="82"/>
      <c r="O134" s="82"/>
      <c r="P134" s="82"/>
      <c r="Q134" s="82">
        <f>SUBTOTAL(109,Tabla1[IVA])</f>
        <v>187736.14750000002</v>
      </c>
      <c r="R134" s="82">
        <f>SUBTOTAL(109,Tabla1[TOTAL C.])</f>
        <v>1631863.2875000003</v>
      </c>
      <c r="S134" s="82"/>
      <c r="T134">
        <f>SUBTOTAL(109,Tabla1[ANEXO 3])</f>
        <v>390</v>
      </c>
    </row>
  </sheetData>
  <dataConsolidate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8</xdr:col>
                <xdr:colOff>19050</xdr:colOff>
                <xdr:row>0</xdr:row>
                <xdr:rowOff>19050</xdr:rowOff>
              </from>
              <to>
                <xdr:col>9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83"/>
  <sheetViews>
    <sheetView workbookViewId="0">
      <selection activeCell="A3" sqref="A3"/>
    </sheetView>
  </sheetViews>
  <sheetFormatPr baseColWidth="10" defaultRowHeight="15" x14ac:dyDescent="0.25"/>
  <cols>
    <col min="1" max="1" width="15" style="1" bestFit="1" customWidth="1"/>
    <col min="2" max="2" width="15" style="1" customWidth="1"/>
    <col min="3" max="6" width="11.42578125" style="1"/>
    <col min="7" max="7" width="11.42578125" style="81"/>
    <col min="8" max="8" width="14.28515625" style="81" customWidth="1"/>
    <col min="9" max="9" width="11.42578125" style="1"/>
  </cols>
  <sheetData>
    <row r="1" spans="1:9" x14ac:dyDescent="0.25">
      <c r="A1" s="1" t="s">
        <v>17</v>
      </c>
      <c r="B1" s="1" t="s">
        <v>506</v>
      </c>
      <c r="C1" s="1" t="s">
        <v>2</v>
      </c>
      <c r="D1" s="1" t="s">
        <v>192</v>
      </c>
      <c r="E1" s="1" t="s">
        <v>83</v>
      </c>
      <c r="F1" s="1" t="s">
        <v>193</v>
      </c>
      <c r="G1" s="81" t="s">
        <v>407</v>
      </c>
      <c r="H1" s="81" t="s">
        <v>408</v>
      </c>
      <c r="I1" s="1" t="s">
        <v>409</v>
      </c>
    </row>
    <row r="2" spans="1:9" x14ac:dyDescent="0.25">
      <c r="A2" s="1" t="s">
        <v>368</v>
      </c>
      <c r="B2" s="1" t="s">
        <v>368</v>
      </c>
      <c r="C2" s="1" t="s">
        <v>398</v>
      </c>
      <c r="D2" s="1" t="s">
        <v>0</v>
      </c>
      <c r="E2" s="1" t="s">
        <v>411</v>
      </c>
      <c r="F2" s="1" t="s">
        <v>412</v>
      </c>
      <c r="G2" s="81">
        <v>227.5</v>
      </c>
      <c r="H2" s="81">
        <v>2.2799999999999998</v>
      </c>
      <c r="I2" s="1" t="s">
        <v>410</v>
      </c>
    </row>
    <row r="3" spans="1:9" x14ac:dyDescent="0.25">
      <c r="A3" s="1" t="s">
        <v>368</v>
      </c>
      <c r="B3" s="1" t="s">
        <v>368</v>
      </c>
      <c r="C3" s="1" t="s">
        <v>398</v>
      </c>
      <c r="D3" s="1" t="s">
        <v>0</v>
      </c>
      <c r="E3" s="1" t="s">
        <v>411</v>
      </c>
      <c r="F3" s="1" t="s">
        <v>413</v>
      </c>
      <c r="G3" s="81">
        <v>2351</v>
      </c>
      <c r="H3" s="81">
        <v>23.51</v>
      </c>
      <c r="I3" s="1" t="s">
        <v>410</v>
      </c>
    </row>
    <row r="4" spans="1:9" x14ac:dyDescent="0.25">
      <c r="A4" s="1" t="s">
        <v>368</v>
      </c>
      <c r="B4" s="1" t="s">
        <v>368</v>
      </c>
      <c r="C4" s="1" t="s">
        <v>398</v>
      </c>
      <c r="D4" s="1" t="s">
        <v>0</v>
      </c>
      <c r="E4" s="1" t="s">
        <v>411</v>
      </c>
      <c r="F4" s="1" t="s">
        <v>414</v>
      </c>
      <c r="G4" s="81">
        <v>1175.5</v>
      </c>
      <c r="H4" s="81">
        <v>11.76</v>
      </c>
      <c r="I4" s="1" t="s">
        <v>410</v>
      </c>
    </row>
    <row r="5" spans="1:9" x14ac:dyDescent="0.25">
      <c r="A5" s="1" t="s">
        <v>368</v>
      </c>
      <c r="B5" s="1" t="s">
        <v>368</v>
      </c>
      <c r="C5" s="1" t="s">
        <v>403</v>
      </c>
      <c r="D5" s="1" t="s">
        <v>0</v>
      </c>
      <c r="E5" s="1" t="s">
        <v>411</v>
      </c>
      <c r="F5" s="1" t="s">
        <v>415</v>
      </c>
      <c r="G5" s="81">
        <v>416.5</v>
      </c>
      <c r="H5" s="81">
        <v>4.16</v>
      </c>
      <c r="I5" s="1" t="s">
        <v>410</v>
      </c>
    </row>
    <row r="6" spans="1:9" x14ac:dyDescent="0.25">
      <c r="A6" s="1" t="s">
        <v>368</v>
      </c>
      <c r="B6" s="1" t="s">
        <v>368</v>
      </c>
      <c r="C6" s="1" t="s">
        <v>406</v>
      </c>
      <c r="D6" s="1" t="s">
        <v>0</v>
      </c>
      <c r="E6" s="1" t="s">
        <v>411</v>
      </c>
      <c r="F6" s="1" t="s">
        <v>416</v>
      </c>
      <c r="G6" s="81">
        <v>2695</v>
      </c>
      <c r="H6" s="81">
        <v>26.95</v>
      </c>
      <c r="I6" s="1" t="s">
        <v>410</v>
      </c>
    </row>
    <row r="7" spans="1:9" x14ac:dyDescent="0.25">
      <c r="A7" s="1" t="s">
        <v>368</v>
      </c>
      <c r="B7" s="1" t="s">
        <v>368</v>
      </c>
      <c r="C7" s="1" t="s">
        <v>406</v>
      </c>
      <c r="D7" s="1" t="s">
        <v>0</v>
      </c>
      <c r="E7" s="1" t="s">
        <v>411</v>
      </c>
      <c r="F7" s="1" t="s">
        <v>417</v>
      </c>
      <c r="G7" s="81">
        <v>2695</v>
      </c>
      <c r="H7" s="81">
        <v>26.95</v>
      </c>
      <c r="I7" s="1" t="s">
        <v>410</v>
      </c>
    </row>
    <row r="8" spans="1:9" x14ac:dyDescent="0.25">
      <c r="A8" s="1" t="s">
        <v>418</v>
      </c>
      <c r="B8" s="1" t="s">
        <v>368</v>
      </c>
      <c r="C8" s="1" t="s">
        <v>426</v>
      </c>
      <c r="D8" s="1" t="s">
        <v>0</v>
      </c>
      <c r="E8" s="1" t="s">
        <v>411</v>
      </c>
      <c r="F8" s="1" t="s">
        <v>445</v>
      </c>
      <c r="G8" s="81">
        <v>500.41</v>
      </c>
      <c r="H8" s="81">
        <v>5</v>
      </c>
      <c r="I8" s="1" t="s">
        <v>410</v>
      </c>
    </row>
    <row r="9" spans="1:9" x14ac:dyDescent="0.25">
      <c r="A9" s="1" t="s">
        <v>418</v>
      </c>
      <c r="B9" s="1" t="s">
        <v>368</v>
      </c>
      <c r="C9" s="1" t="s">
        <v>429</v>
      </c>
      <c r="D9" s="1" t="s">
        <v>0</v>
      </c>
      <c r="E9" s="1" t="s">
        <v>411</v>
      </c>
      <c r="F9" s="1" t="s">
        <v>446</v>
      </c>
      <c r="G9" s="81">
        <v>1500</v>
      </c>
      <c r="H9" s="81">
        <v>15</v>
      </c>
      <c r="I9" s="1" t="s">
        <v>410</v>
      </c>
    </row>
    <row r="10" spans="1:9" x14ac:dyDescent="0.25">
      <c r="A10" s="1" t="s">
        <v>447</v>
      </c>
      <c r="B10" s="1" t="s">
        <v>368</v>
      </c>
      <c r="C10" s="1" t="s">
        <v>477</v>
      </c>
      <c r="D10" s="1" t="s">
        <v>0</v>
      </c>
      <c r="E10" s="1" t="s">
        <v>411</v>
      </c>
      <c r="F10" s="1" t="s">
        <v>464</v>
      </c>
      <c r="G10" s="81">
        <v>122.5</v>
      </c>
      <c r="H10" s="81">
        <v>1.23</v>
      </c>
      <c r="I10" s="1" t="s">
        <v>410</v>
      </c>
    </row>
    <row r="11" spans="1:9" x14ac:dyDescent="0.25">
      <c r="A11" s="1" t="s">
        <v>447</v>
      </c>
      <c r="B11" s="1" t="s">
        <v>368</v>
      </c>
      <c r="C11" s="1" t="s">
        <v>476</v>
      </c>
      <c r="D11" s="1" t="s">
        <v>0</v>
      </c>
      <c r="E11" s="1" t="s">
        <v>411</v>
      </c>
      <c r="F11" s="1" t="s">
        <v>448</v>
      </c>
      <c r="G11" s="81">
        <v>3000</v>
      </c>
      <c r="H11" s="81">
        <v>30</v>
      </c>
      <c r="I11" s="1" t="s">
        <v>410</v>
      </c>
    </row>
    <row r="12" spans="1:9" x14ac:dyDescent="0.25">
      <c r="A12" s="1" t="s">
        <v>447</v>
      </c>
      <c r="B12" s="1" t="s">
        <v>462</v>
      </c>
      <c r="C12" s="1" t="s">
        <v>475</v>
      </c>
      <c r="D12" s="1" t="s">
        <v>0</v>
      </c>
      <c r="E12" s="1" t="s">
        <v>497</v>
      </c>
      <c r="F12" s="1" t="s">
        <v>498</v>
      </c>
      <c r="G12" s="81">
        <v>110.45</v>
      </c>
      <c r="H12" s="81">
        <v>1.1000000000000001</v>
      </c>
      <c r="I12" s="1" t="s">
        <v>410</v>
      </c>
    </row>
    <row r="13" spans="1:9" x14ac:dyDescent="0.25">
      <c r="A13" s="1" t="s">
        <v>447</v>
      </c>
      <c r="B13" s="1" t="s">
        <v>462</v>
      </c>
      <c r="C13" s="1" t="s">
        <v>475</v>
      </c>
      <c r="D13" s="1" t="s">
        <v>0</v>
      </c>
      <c r="E13" s="1" t="s">
        <v>497</v>
      </c>
      <c r="F13" s="1" t="s">
        <v>499</v>
      </c>
      <c r="G13" s="81">
        <v>841.77</v>
      </c>
      <c r="H13" s="81">
        <v>8.42</v>
      </c>
      <c r="I13" s="1" t="s">
        <v>410</v>
      </c>
    </row>
    <row r="14" spans="1:9" x14ac:dyDescent="0.25">
      <c r="A14" s="1" t="s">
        <v>447</v>
      </c>
      <c r="B14" s="1" t="s">
        <v>368</v>
      </c>
      <c r="C14" s="1" t="s">
        <v>471</v>
      </c>
      <c r="D14" s="1" t="s">
        <v>0</v>
      </c>
      <c r="E14" s="1" t="s">
        <v>411</v>
      </c>
      <c r="F14" s="1" t="s">
        <v>500</v>
      </c>
      <c r="G14" s="81">
        <v>147.19999999999999</v>
      </c>
      <c r="H14" s="81">
        <v>1.47</v>
      </c>
      <c r="I14" s="1" t="s">
        <v>410</v>
      </c>
    </row>
    <row r="15" spans="1:9" x14ac:dyDescent="0.25">
      <c r="A15" s="1" t="s">
        <v>447</v>
      </c>
      <c r="B15" s="1" t="s">
        <v>458</v>
      </c>
      <c r="C15" s="1" t="s">
        <v>470</v>
      </c>
      <c r="D15" s="1" t="s">
        <v>0</v>
      </c>
      <c r="E15" s="1" t="s">
        <v>199</v>
      </c>
      <c r="F15" s="1" t="s">
        <v>501</v>
      </c>
      <c r="G15" s="81">
        <v>3127.3</v>
      </c>
      <c r="H15" s="81">
        <v>31.27</v>
      </c>
      <c r="I15" s="1" t="s">
        <v>410</v>
      </c>
    </row>
    <row r="16" spans="1:9" x14ac:dyDescent="0.25">
      <c r="A16" s="1" t="s">
        <v>447</v>
      </c>
      <c r="B16" s="1" t="s">
        <v>368</v>
      </c>
      <c r="C16" s="1" t="s">
        <v>470</v>
      </c>
      <c r="D16" s="1" t="s">
        <v>0</v>
      </c>
      <c r="E16" s="1" t="s">
        <v>411</v>
      </c>
      <c r="F16" s="1" t="s">
        <v>502</v>
      </c>
      <c r="G16" s="81">
        <v>2500</v>
      </c>
      <c r="H16" s="81">
        <v>25</v>
      </c>
      <c r="I16" s="1" t="s">
        <v>410</v>
      </c>
    </row>
    <row r="17" spans="1:9" x14ac:dyDescent="0.25">
      <c r="A17" s="1" t="s">
        <v>447</v>
      </c>
      <c r="B17" s="1" t="s">
        <v>368</v>
      </c>
      <c r="C17" s="1" t="s">
        <v>470</v>
      </c>
      <c r="D17" s="1" t="s">
        <v>0</v>
      </c>
      <c r="E17" s="1" t="s">
        <v>411</v>
      </c>
      <c r="F17" s="1" t="s">
        <v>503</v>
      </c>
      <c r="G17" s="81">
        <v>2984</v>
      </c>
      <c r="H17" s="81">
        <v>29.84</v>
      </c>
      <c r="I17" s="1" t="s">
        <v>410</v>
      </c>
    </row>
    <row r="18" spans="1:9" x14ac:dyDescent="0.25">
      <c r="A18" s="1" t="s">
        <v>447</v>
      </c>
      <c r="B18" s="1" t="s">
        <v>368</v>
      </c>
      <c r="C18" s="1" t="s">
        <v>470</v>
      </c>
      <c r="D18" s="1" t="s">
        <v>0</v>
      </c>
      <c r="E18" s="1" t="s">
        <v>411</v>
      </c>
      <c r="F18" s="1" t="s">
        <v>504</v>
      </c>
      <c r="G18" s="81">
        <v>2500</v>
      </c>
      <c r="H18" s="81">
        <v>25</v>
      </c>
      <c r="I18" s="1" t="s">
        <v>410</v>
      </c>
    </row>
    <row r="19" spans="1:9" x14ac:dyDescent="0.25">
      <c r="A19" s="1" t="s">
        <v>447</v>
      </c>
      <c r="B19" s="1" t="s">
        <v>368</v>
      </c>
      <c r="C19" s="1" t="s">
        <v>466</v>
      </c>
      <c r="D19" s="1" t="s">
        <v>0</v>
      </c>
      <c r="E19" s="1" t="s">
        <v>411</v>
      </c>
      <c r="F19" s="1" t="s">
        <v>505</v>
      </c>
      <c r="G19" s="81">
        <v>4191</v>
      </c>
      <c r="H19" s="81">
        <v>41.91</v>
      </c>
      <c r="I19" s="1" t="s">
        <v>410</v>
      </c>
    </row>
    <row r="20" spans="1:9" x14ac:dyDescent="0.25">
      <c r="A20" t="s">
        <v>94</v>
      </c>
      <c r="B20"/>
      <c r="C20"/>
      <c r="D20"/>
      <c r="E20"/>
      <c r="F20"/>
      <c r="G20" s="81">
        <f>SUBTOTAL(109,Tabla5[[MONTO ]])</f>
        <v>31085.13</v>
      </c>
      <c r="H20" s="81">
        <f>SUBTOTAL(109,Tabla5[PERCEPCION])</f>
        <v>310.85000000000002</v>
      </c>
      <c r="I20">
        <f>SUBTOTAL(103,Tabla5[ANEXO 8])</f>
        <v>18</v>
      </c>
    </row>
    <row r="1976" spans="7:8" s="1" customFormat="1" x14ac:dyDescent="0.25">
      <c r="G1976" s="81"/>
      <c r="H1976" s="81"/>
    </row>
    <row r="1983" spans="7:8" x14ac:dyDescent="0.25">
      <c r="G1983" s="81">
        <f>SUM(G2:G1982)</f>
        <v>62170.26</v>
      </c>
      <c r="H1983" s="81">
        <f>SUM(H2:H1982)</f>
        <v>621.70000000000005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topLeftCell="A35" zoomScaleNormal="100" zoomScaleSheetLayoutView="100" workbookViewId="0">
      <selection activeCell="D37" sqref="D37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507</v>
      </c>
    </row>
    <row r="3" spans="2:4" x14ac:dyDescent="0.25">
      <c r="B3" s="35" t="s">
        <v>2</v>
      </c>
      <c r="C3" s="36"/>
      <c r="D3" s="46" t="s">
        <v>524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480</v>
      </c>
    </row>
    <row r="7" spans="2:4" x14ac:dyDescent="0.25">
      <c r="B7" s="35" t="s">
        <v>27</v>
      </c>
      <c r="C7" s="36"/>
      <c r="D7" s="39" t="s">
        <v>481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 t="s">
        <v>309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>BALTAZAR FIGUEROA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 t="str">
        <f>IFERROR(VLOOKUP(D10,'base de clientes'!A:C,3,0),"ACTUALICE")</f>
        <v>ACTUALICE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37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34"/>
  <sheetViews>
    <sheetView showGridLines="0" topLeftCell="E2" workbookViewId="0">
      <selection activeCell="M20" sqref="M20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96</v>
      </c>
      <c r="F3" t="s">
        <v>202</v>
      </c>
      <c r="G3" t="s">
        <v>1</v>
      </c>
      <c r="H3" t="s">
        <v>0</v>
      </c>
      <c r="I3" t="s">
        <v>198</v>
      </c>
      <c r="J3" t="s">
        <v>199</v>
      </c>
      <c r="K3">
        <v>68</v>
      </c>
      <c r="L3">
        <v>68</v>
      </c>
      <c r="M3" t="s">
        <v>150</v>
      </c>
      <c r="N3" t="s">
        <v>29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W3" t="s">
        <v>1</v>
      </c>
    </row>
    <row r="4" spans="5:23" x14ac:dyDescent="0.25">
      <c r="E4" t="s">
        <v>96</v>
      </c>
      <c r="F4" t="s">
        <v>202</v>
      </c>
      <c r="G4" t="s">
        <v>1</v>
      </c>
      <c r="H4" t="s">
        <v>0</v>
      </c>
      <c r="I4" t="s">
        <v>198</v>
      </c>
      <c r="J4" t="s">
        <v>199</v>
      </c>
      <c r="K4">
        <v>69</v>
      </c>
      <c r="L4">
        <v>69</v>
      </c>
      <c r="M4" t="s">
        <v>203</v>
      </c>
      <c r="N4" t="s">
        <v>262</v>
      </c>
      <c r="O4" s="3">
        <v>0</v>
      </c>
      <c r="P4" s="3">
        <v>0</v>
      </c>
      <c r="Q4" s="3">
        <v>225</v>
      </c>
      <c r="R4" s="3">
        <v>29.25</v>
      </c>
      <c r="S4" s="3">
        <v>0</v>
      </c>
      <c r="T4" s="3">
        <v>0</v>
      </c>
      <c r="U4" s="3">
        <v>254.25</v>
      </c>
      <c r="W4" t="s">
        <v>1</v>
      </c>
    </row>
    <row r="5" spans="5:23" x14ac:dyDescent="0.25">
      <c r="E5" t="s">
        <v>96</v>
      </c>
      <c r="F5" t="s">
        <v>202</v>
      </c>
      <c r="G5" t="s">
        <v>1</v>
      </c>
      <c r="H5" t="s">
        <v>0</v>
      </c>
      <c r="I5" t="s">
        <v>198</v>
      </c>
      <c r="J5" t="s">
        <v>199</v>
      </c>
      <c r="K5">
        <v>71</v>
      </c>
      <c r="L5">
        <v>71</v>
      </c>
      <c r="M5" t="s">
        <v>313</v>
      </c>
      <c r="N5" t="s">
        <v>314</v>
      </c>
      <c r="O5" s="3">
        <v>0</v>
      </c>
      <c r="P5" s="3">
        <v>0</v>
      </c>
      <c r="Q5" s="3">
        <v>46.02</v>
      </c>
      <c r="R5" s="3">
        <v>5.9826000000000006</v>
      </c>
      <c r="S5" s="3">
        <v>0</v>
      </c>
      <c r="T5" s="3">
        <v>0</v>
      </c>
      <c r="U5" s="3">
        <v>52.002600000000001</v>
      </c>
      <c r="W5" t="s">
        <v>1</v>
      </c>
    </row>
    <row r="6" spans="5:23" x14ac:dyDescent="0.25">
      <c r="E6" t="s">
        <v>96</v>
      </c>
      <c r="F6" t="s">
        <v>330</v>
      </c>
      <c r="G6" t="s">
        <v>1</v>
      </c>
      <c r="H6" t="s">
        <v>0</v>
      </c>
      <c r="I6" t="s">
        <v>198</v>
      </c>
      <c r="J6" t="s">
        <v>199</v>
      </c>
      <c r="K6">
        <v>72</v>
      </c>
      <c r="L6">
        <v>72</v>
      </c>
      <c r="M6" t="s">
        <v>331</v>
      </c>
      <c r="N6" t="s">
        <v>332</v>
      </c>
      <c r="O6" s="3">
        <v>0</v>
      </c>
      <c r="P6" s="3">
        <v>0</v>
      </c>
      <c r="Q6" s="3">
        <v>432</v>
      </c>
      <c r="R6" s="3">
        <v>56.160000000000004</v>
      </c>
      <c r="S6" s="3">
        <v>0</v>
      </c>
      <c r="T6" s="3">
        <v>0</v>
      </c>
      <c r="U6" s="3">
        <v>488.16</v>
      </c>
      <c r="W6" t="s">
        <v>1</v>
      </c>
    </row>
    <row r="7" spans="5:23" x14ac:dyDescent="0.25">
      <c r="E7" t="s">
        <v>96</v>
      </c>
      <c r="F7" t="s">
        <v>330</v>
      </c>
      <c r="G7" t="s">
        <v>1</v>
      </c>
      <c r="H7" t="s">
        <v>0</v>
      </c>
      <c r="I7" t="s">
        <v>198</v>
      </c>
      <c r="J7" t="s">
        <v>199</v>
      </c>
      <c r="K7">
        <v>73</v>
      </c>
      <c r="L7">
        <v>73</v>
      </c>
      <c r="M7" t="s">
        <v>252</v>
      </c>
      <c r="N7" t="s">
        <v>253</v>
      </c>
      <c r="O7" s="3">
        <v>0</v>
      </c>
      <c r="P7" s="3">
        <v>0</v>
      </c>
      <c r="Q7" s="3">
        <v>428</v>
      </c>
      <c r="R7" s="3">
        <v>55.64</v>
      </c>
      <c r="S7" s="3">
        <v>0</v>
      </c>
      <c r="T7" s="3">
        <v>0</v>
      </c>
      <c r="U7" s="3">
        <v>483.64</v>
      </c>
      <c r="W7" t="s">
        <v>1</v>
      </c>
    </row>
    <row r="8" spans="5:23" x14ac:dyDescent="0.25">
      <c r="E8" t="s">
        <v>96</v>
      </c>
      <c r="F8" t="s">
        <v>330</v>
      </c>
      <c r="G8" t="s">
        <v>1</v>
      </c>
      <c r="H8" t="s">
        <v>0</v>
      </c>
      <c r="I8" t="s">
        <v>198</v>
      </c>
      <c r="J8" t="s">
        <v>199</v>
      </c>
      <c r="K8">
        <v>74</v>
      </c>
      <c r="L8">
        <v>74</v>
      </c>
      <c r="M8" t="s">
        <v>150</v>
      </c>
      <c r="N8" t="s">
        <v>29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W8" t="s">
        <v>1</v>
      </c>
    </row>
    <row r="9" spans="5:23" x14ac:dyDescent="0.25">
      <c r="E9" t="s">
        <v>96</v>
      </c>
      <c r="F9" t="s">
        <v>330</v>
      </c>
      <c r="G9" t="s">
        <v>1</v>
      </c>
      <c r="H9" t="s">
        <v>0</v>
      </c>
      <c r="I9" t="s">
        <v>198</v>
      </c>
      <c r="J9" t="s">
        <v>199</v>
      </c>
      <c r="K9">
        <v>75</v>
      </c>
      <c r="L9">
        <v>75</v>
      </c>
      <c r="M9" t="s">
        <v>333</v>
      </c>
      <c r="N9" t="s">
        <v>334</v>
      </c>
      <c r="O9" s="3">
        <v>0</v>
      </c>
      <c r="P9" s="3">
        <v>0</v>
      </c>
      <c r="Q9" s="3">
        <v>5809.75</v>
      </c>
      <c r="R9" s="3">
        <v>755.26750000000004</v>
      </c>
      <c r="S9" s="3">
        <v>0</v>
      </c>
      <c r="T9" s="3">
        <v>0</v>
      </c>
      <c r="U9" s="3">
        <v>6565.0174999999999</v>
      </c>
      <c r="W9" t="s">
        <v>1</v>
      </c>
    </row>
    <row r="10" spans="5:23" x14ac:dyDescent="0.25">
      <c r="E10" t="s">
        <v>96</v>
      </c>
      <c r="F10" t="s">
        <v>330</v>
      </c>
      <c r="G10" t="s">
        <v>1</v>
      </c>
      <c r="H10" t="s">
        <v>0</v>
      </c>
      <c r="I10" t="s">
        <v>198</v>
      </c>
      <c r="J10" t="s">
        <v>199</v>
      </c>
      <c r="K10">
        <v>76</v>
      </c>
      <c r="L10">
        <v>76</v>
      </c>
      <c r="M10" t="s">
        <v>335</v>
      </c>
      <c r="N10" t="s">
        <v>336</v>
      </c>
      <c r="O10" s="3">
        <v>0</v>
      </c>
      <c r="P10" s="3">
        <v>0</v>
      </c>
      <c r="Q10" s="3">
        <v>6373.5</v>
      </c>
      <c r="R10" s="3">
        <v>828.55500000000006</v>
      </c>
      <c r="S10" s="3">
        <v>0</v>
      </c>
      <c r="T10" s="3">
        <v>0</v>
      </c>
      <c r="U10" s="3">
        <v>7202.0550000000003</v>
      </c>
      <c r="W10" t="s">
        <v>1</v>
      </c>
    </row>
    <row r="11" spans="5:23" x14ac:dyDescent="0.25">
      <c r="E11" t="s">
        <v>96</v>
      </c>
      <c r="F11" t="s">
        <v>330</v>
      </c>
      <c r="G11" t="s">
        <v>1</v>
      </c>
      <c r="H11" t="s">
        <v>0</v>
      </c>
      <c r="I11" t="s">
        <v>198</v>
      </c>
      <c r="J11" t="s">
        <v>199</v>
      </c>
      <c r="K11">
        <v>77</v>
      </c>
      <c r="L11">
        <v>77</v>
      </c>
      <c r="M11" t="s">
        <v>299</v>
      </c>
      <c r="N11" t="s">
        <v>300</v>
      </c>
      <c r="O11" s="3">
        <v>0</v>
      </c>
      <c r="P11" s="3">
        <v>0</v>
      </c>
      <c r="Q11" s="3">
        <v>20.350000000000001</v>
      </c>
      <c r="R11" s="3">
        <v>2.6455000000000002</v>
      </c>
      <c r="S11" s="3">
        <v>0</v>
      </c>
      <c r="T11" s="3">
        <v>0</v>
      </c>
      <c r="U11" s="3">
        <v>22.9955</v>
      </c>
      <c r="W11" t="s">
        <v>1</v>
      </c>
    </row>
    <row r="12" spans="5:23" x14ac:dyDescent="0.25">
      <c r="E12" t="s">
        <v>96</v>
      </c>
      <c r="F12" t="s">
        <v>330</v>
      </c>
      <c r="G12" t="s">
        <v>1</v>
      </c>
      <c r="H12" t="s">
        <v>0</v>
      </c>
      <c r="I12" t="s">
        <v>198</v>
      </c>
      <c r="J12" t="s">
        <v>199</v>
      </c>
      <c r="K12">
        <v>78</v>
      </c>
      <c r="L12">
        <v>78</v>
      </c>
      <c r="M12" t="s">
        <v>337</v>
      </c>
      <c r="N12" t="s">
        <v>338</v>
      </c>
      <c r="O12" s="3">
        <v>0</v>
      </c>
      <c r="P12" s="3">
        <v>0</v>
      </c>
      <c r="Q12" s="3">
        <v>84.96</v>
      </c>
      <c r="R12" s="3">
        <v>11.0448</v>
      </c>
      <c r="S12" s="3">
        <v>0</v>
      </c>
      <c r="T12" s="3">
        <v>0</v>
      </c>
      <c r="U12" s="3">
        <v>96.004799999999989</v>
      </c>
      <c r="W12" t="s">
        <v>1</v>
      </c>
    </row>
    <row r="13" spans="5:23" x14ac:dyDescent="0.25">
      <c r="E13" t="s">
        <v>96</v>
      </c>
      <c r="F13" t="s">
        <v>330</v>
      </c>
      <c r="G13" t="s">
        <v>1</v>
      </c>
      <c r="H13" t="s">
        <v>0</v>
      </c>
      <c r="I13" t="s">
        <v>198</v>
      </c>
      <c r="J13" t="s">
        <v>199</v>
      </c>
      <c r="K13">
        <v>79</v>
      </c>
      <c r="L13">
        <v>79</v>
      </c>
      <c r="M13" t="s">
        <v>299</v>
      </c>
      <c r="N13" t="s">
        <v>300</v>
      </c>
      <c r="O13" s="3">
        <v>0</v>
      </c>
      <c r="P13" s="3">
        <v>0</v>
      </c>
      <c r="Q13" s="3">
        <v>98.22</v>
      </c>
      <c r="R13" s="3">
        <v>12.768600000000001</v>
      </c>
      <c r="S13" s="3">
        <v>0</v>
      </c>
      <c r="T13" s="3">
        <v>0</v>
      </c>
      <c r="U13" s="3">
        <v>110.98860000000001</v>
      </c>
      <c r="W13" t="s">
        <v>1</v>
      </c>
    </row>
    <row r="14" spans="5:23" x14ac:dyDescent="0.25">
      <c r="E14" t="s">
        <v>96</v>
      </c>
      <c r="F14" t="s">
        <v>330</v>
      </c>
      <c r="G14" t="s">
        <v>1</v>
      </c>
      <c r="H14" t="s">
        <v>0</v>
      </c>
      <c r="I14" t="s">
        <v>198</v>
      </c>
      <c r="J14" t="s">
        <v>199</v>
      </c>
      <c r="K14">
        <v>80</v>
      </c>
      <c r="L14">
        <v>80</v>
      </c>
      <c r="M14" t="s">
        <v>299</v>
      </c>
      <c r="N14" t="s">
        <v>300</v>
      </c>
      <c r="O14" s="3">
        <v>0</v>
      </c>
      <c r="P14" s="3">
        <v>0</v>
      </c>
      <c r="Q14" s="3">
        <v>65.48</v>
      </c>
      <c r="R14" s="3">
        <v>8.5124000000000013</v>
      </c>
      <c r="S14" s="3">
        <v>0</v>
      </c>
      <c r="T14" s="3">
        <v>0</v>
      </c>
      <c r="U14" s="3">
        <v>73.992400000000004</v>
      </c>
      <c r="W14" t="s">
        <v>1</v>
      </c>
    </row>
    <row r="15" spans="5:23" x14ac:dyDescent="0.25">
      <c r="E15" t="s">
        <v>96</v>
      </c>
      <c r="F15" t="s">
        <v>339</v>
      </c>
      <c r="G15" t="s">
        <v>1</v>
      </c>
      <c r="H15" t="s">
        <v>0</v>
      </c>
      <c r="I15" t="s">
        <v>198</v>
      </c>
      <c r="J15" t="s">
        <v>199</v>
      </c>
      <c r="K15">
        <v>81</v>
      </c>
      <c r="L15">
        <v>81</v>
      </c>
      <c r="M15" t="s">
        <v>333</v>
      </c>
      <c r="N15" t="s">
        <v>334</v>
      </c>
      <c r="O15" s="3">
        <v>0</v>
      </c>
      <c r="P15" s="3">
        <v>0</v>
      </c>
      <c r="Q15" s="3">
        <v>1815</v>
      </c>
      <c r="R15" s="3">
        <v>235.95000000000002</v>
      </c>
      <c r="S15" s="3">
        <v>0</v>
      </c>
      <c r="T15" s="3">
        <v>0</v>
      </c>
      <c r="U15" s="3">
        <v>2050.9499999999998</v>
      </c>
      <c r="W15" t="s">
        <v>1</v>
      </c>
    </row>
    <row r="16" spans="5:23" x14ac:dyDescent="0.25">
      <c r="E16" t="s">
        <v>96</v>
      </c>
      <c r="F16" t="s">
        <v>340</v>
      </c>
      <c r="G16" t="s">
        <v>1</v>
      </c>
      <c r="H16" t="s">
        <v>0</v>
      </c>
      <c r="I16" t="s">
        <v>198</v>
      </c>
      <c r="J16" t="s">
        <v>199</v>
      </c>
      <c r="K16">
        <v>82</v>
      </c>
      <c r="L16">
        <v>82</v>
      </c>
      <c r="M16" t="s">
        <v>335</v>
      </c>
      <c r="N16" t="s">
        <v>336</v>
      </c>
      <c r="O16" s="3">
        <v>0</v>
      </c>
      <c r="P16" s="3">
        <v>0</v>
      </c>
      <c r="Q16" s="3">
        <v>1560</v>
      </c>
      <c r="R16" s="3">
        <v>202.8</v>
      </c>
      <c r="S16" s="3">
        <v>0</v>
      </c>
      <c r="T16" s="3">
        <v>0</v>
      </c>
      <c r="U16" s="3">
        <v>1762.8</v>
      </c>
      <c r="W16" t="s">
        <v>1</v>
      </c>
    </row>
    <row r="17" spans="5:23" x14ac:dyDescent="0.25">
      <c r="E17" t="s">
        <v>96</v>
      </c>
      <c r="F17" t="s">
        <v>341</v>
      </c>
      <c r="G17" t="s">
        <v>1</v>
      </c>
      <c r="H17" t="s">
        <v>0</v>
      </c>
      <c r="I17" t="s">
        <v>198</v>
      </c>
      <c r="J17" t="s">
        <v>199</v>
      </c>
      <c r="K17">
        <v>83</v>
      </c>
      <c r="L17">
        <v>83</v>
      </c>
      <c r="M17" t="s">
        <v>254</v>
      </c>
      <c r="N17" t="s">
        <v>255</v>
      </c>
      <c r="O17" s="3">
        <v>0</v>
      </c>
      <c r="P17" s="3">
        <v>0</v>
      </c>
      <c r="Q17" s="3">
        <v>171.25</v>
      </c>
      <c r="R17" s="3">
        <v>22.262499999999999</v>
      </c>
      <c r="S17" s="3">
        <v>0</v>
      </c>
      <c r="T17" s="3">
        <v>0</v>
      </c>
      <c r="U17" s="3">
        <v>193.51249999999999</v>
      </c>
      <c r="W17" t="s">
        <v>1</v>
      </c>
    </row>
    <row r="18" spans="5:23" x14ac:dyDescent="0.25">
      <c r="E18" t="s">
        <v>96</v>
      </c>
      <c r="F18" t="s">
        <v>341</v>
      </c>
      <c r="G18" t="s">
        <v>1</v>
      </c>
      <c r="H18" t="s">
        <v>0</v>
      </c>
      <c r="I18" t="s">
        <v>198</v>
      </c>
      <c r="J18" t="s">
        <v>199</v>
      </c>
      <c r="K18">
        <v>84</v>
      </c>
      <c r="L18">
        <v>84</v>
      </c>
      <c r="M18" t="s">
        <v>342</v>
      </c>
      <c r="N18" t="s">
        <v>235</v>
      </c>
      <c r="O18" s="3">
        <v>0</v>
      </c>
      <c r="P18" s="3">
        <v>0</v>
      </c>
      <c r="Q18" s="3">
        <v>9566</v>
      </c>
      <c r="R18" s="3">
        <v>1243.5800000000002</v>
      </c>
      <c r="S18" s="3">
        <v>0</v>
      </c>
      <c r="T18" s="3">
        <v>0</v>
      </c>
      <c r="U18" s="3">
        <v>10809.58</v>
      </c>
      <c r="W18" t="s">
        <v>1</v>
      </c>
    </row>
    <row r="19" spans="5:23" x14ac:dyDescent="0.25">
      <c r="E19" t="s">
        <v>96</v>
      </c>
      <c r="F19" t="s">
        <v>343</v>
      </c>
      <c r="G19" t="s">
        <v>1</v>
      </c>
      <c r="H19" t="s">
        <v>0</v>
      </c>
      <c r="I19" t="s">
        <v>198</v>
      </c>
      <c r="J19" t="s">
        <v>199</v>
      </c>
      <c r="K19">
        <v>85</v>
      </c>
      <c r="L19">
        <v>85</v>
      </c>
      <c r="M19" t="s">
        <v>299</v>
      </c>
      <c r="N19" t="s">
        <v>300</v>
      </c>
      <c r="O19" s="3">
        <v>0</v>
      </c>
      <c r="P19" s="3">
        <v>0</v>
      </c>
      <c r="Q19" s="3">
        <v>6.19</v>
      </c>
      <c r="R19" s="3">
        <v>0.80470000000000008</v>
      </c>
      <c r="S19" s="3">
        <v>0</v>
      </c>
      <c r="T19" s="3">
        <v>0</v>
      </c>
      <c r="U19" s="3">
        <v>6.9947000000000008</v>
      </c>
      <c r="W19" t="s">
        <v>1</v>
      </c>
    </row>
    <row r="20" spans="5:23" x14ac:dyDescent="0.25">
      <c r="E20" t="s">
        <v>96</v>
      </c>
      <c r="F20" t="s">
        <v>343</v>
      </c>
      <c r="G20" t="s">
        <v>1</v>
      </c>
      <c r="H20" t="s">
        <v>0</v>
      </c>
      <c r="I20" t="s">
        <v>198</v>
      </c>
      <c r="J20" t="s">
        <v>199</v>
      </c>
      <c r="K20">
        <v>86</v>
      </c>
      <c r="L20">
        <v>86</v>
      </c>
      <c r="M20" t="s">
        <v>248</v>
      </c>
      <c r="N20" t="s">
        <v>249</v>
      </c>
      <c r="O20" s="3">
        <v>0</v>
      </c>
      <c r="P20" s="3">
        <v>0</v>
      </c>
      <c r="Q20" s="3">
        <v>3628</v>
      </c>
      <c r="R20" s="3">
        <v>471.64000000000004</v>
      </c>
      <c r="S20" s="3">
        <v>0</v>
      </c>
      <c r="T20" s="3">
        <v>0</v>
      </c>
      <c r="U20" s="3">
        <v>4099.6400000000003</v>
      </c>
      <c r="W20" t="s">
        <v>1</v>
      </c>
    </row>
    <row r="21" spans="5:23" x14ac:dyDescent="0.25">
      <c r="E21" t="s">
        <v>96</v>
      </c>
      <c r="F21" t="s">
        <v>329</v>
      </c>
      <c r="G21" t="s">
        <v>1</v>
      </c>
      <c r="H21" t="s">
        <v>0</v>
      </c>
      <c r="I21" t="s">
        <v>198</v>
      </c>
      <c r="J21" t="s">
        <v>199</v>
      </c>
      <c r="K21">
        <v>87</v>
      </c>
      <c r="L21">
        <v>87</v>
      </c>
      <c r="M21" t="s">
        <v>150</v>
      </c>
      <c r="N21" t="s">
        <v>29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W21" t="s">
        <v>1</v>
      </c>
    </row>
    <row r="22" spans="5:23" x14ac:dyDescent="0.25">
      <c r="E22" t="s">
        <v>96</v>
      </c>
      <c r="F22" t="s">
        <v>329</v>
      </c>
      <c r="G22" t="s">
        <v>1</v>
      </c>
      <c r="H22" t="s">
        <v>0</v>
      </c>
      <c r="I22" t="s">
        <v>198</v>
      </c>
      <c r="J22" t="s">
        <v>199</v>
      </c>
      <c r="K22">
        <v>88</v>
      </c>
      <c r="L22">
        <v>88</v>
      </c>
      <c r="M22" t="s">
        <v>220</v>
      </c>
      <c r="N22" t="s">
        <v>221</v>
      </c>
      <c r="O22" s="3">
        <v>0</v>
      </c>
      <c r="P22" s="3">
        <v>0</v>
      </c>
      <c r="Q22" s="3">
        <v>185.46</v>
      </c>
      <c r="R22" s="3">
        <v>24.109800000000003</v>
      </c>
      <c r="S22" s="3">
        <v>0</v>
      </c>
      <c r="T22" s="3">
        <v>0</v>
      </c>
      <c r="U22" s="3">
        <v>209.56980000000001</v>
      </c>
      <c r="W22" t="s">
        <v>1</v>
      </c>
    </row>
    <row r="23" spans="5:23" x14ac:dyDescent="0.25">
      <c r="E23" t="s">
        <v>96</v>
      </c>
      <c r="F23" t="s">
        <v>329</v>
      </c>
      <c r="G23" t="s">
        <v>1</v>
      </c>
      <c r="H23" t="s">
        <v>0</v>
      </c>
      <c r="I23" t="s">
        <v>198</v>
      </c>
      <c r="J23" t="s">
        <v>199</v>
      </c>
      <c r="K23">
        <v>89</v>
      </c>
      <c r="L23">
        <v>89</v>
      </c>
      <c r="M23" t="s">
        <v>210</v>
      </c>
      <c r="N23" t="s">
        <v>211</v>
      </c>
      <c r="O23" s="3">
        <v>0</v>
      </c>
      <c r="P23" s="3">
        <v>0</v>
      </c>
      <c r="Q23" s="3">
        <v>309.73</v>
      </c>
      <c r="R23" s="3">
        <v>40.264900000000004</v>
      </c>
      <c r="S23" s="3">
        <v>0</v>
      </c>
      <c r="T23" s="3">
        <v>0</v>
      </c>
      <c r="U23" s="3">
        <v>349.99490000000003</v>
      </c>
      <c r="W23" t="s">
        <v>1</v>
      </c>
    </row>
    <row r="24" spans="5:23" x14ac:dyDescent="0.25">
      <c r="E24" t="s">
        <v>96</v>
      </c>
      <c r="F24" t="s">
        <v>344</v>
      </c>
      <c r="G24" t="s">
        <v>1</v>
      </c>
      <c r="H24" t="s">
        <v>0</v>
      </c>
      <c r="I24" t="s">
        <v>198</v>
      </c>
      <c r="J24" t="s">
        <v>199</v>
      </c>
      <c r="K24">
        <v>90</v>
      </c>
      <c r="L24">
        <v>90</v>
      </c>
      <c r="M24" t="s">
        <v>345</v>
      </c>
      <c r="N24" t="s">
        <v>346</v>
      </c>
      <c r="O24" s="3">
        <v>0</v>
      </c>
      <c r="P24" s="3">
        <v>0</v>
      </c>
      <c r="Q24" s="3">
        <v>119.91</v>
      </c>
      <c r="R24" s="3">
        <v>15.5883</v>
      </c>
      <c r="S24" s="3">
        <v>0</v>
      </c>
      <c r="T24" s="3">
        <v>0</v>
      </c>
      <c r="U24" s="3">
        <v>135.4983</v>
      </c>
      <c r="W24" t="s">
        <v>1</v>
      </c>
    </row>
    <row r="25" spans="5:23" x14ac:dyDescent="0.25">
      <c r="E25" t="s">
        <v>96</v>
      </c>
      <c r="F25" t="s">
        <v>347</v>
      </c>
      <c r="G25" t="s">
        <v>1</v>
      </c>
      <c r="H25" t="s">
        <v>0</v>
      </c>
      <c r="I25" t="s">
        <v>198</v>
      </c>
      <c r="J25" t="s">
        <v>199</v>
      </c>
      <c r="K25">
        <v>91</v>
      </c>
      <c r="L25">
        <v>91</v>
      </c>
      <c r="M25" t="s">
        <v>348</v>
      </c>
      <c r="N25" t="s">
        <v>349</v>
      </c>
      <c r="O25" s="3">
        <v>0</v>
      </c>
      <c r="P25" s="3">
        <v>0</v>
      </c>
      <c r="Q25" s="3">
        <v>115</v>
      </c>
      <c r="R25" s="3">
        <v>14.950000000000001</v>
      </c>
      <c r="S25" s="3">
        <v>0</v>
      </c>
      <c r="T25" s="3">
        <v>0</v>
      </c>
      <c r="U25" s="3">
        <v>129.94999999999999</v>
      </c>
      <c r="W25" t="s">
        <v>1</v>
      </c>
    </row>
    <row r="26" spans="5:23" x14ac:dyDescent="0.25">
      <c r="E26" t="s">
        <v>96</v>
      </c>
      <c r="F26" t="s">
        <v>347</v>
      </c>
      <c r="G26" t="s">
        <v>1</v>
      </c>
      <c r="H26" t="s">
        <v>0</v>
      </c>
      <c r="I26" t="s">
        <v>198</v>
      </c>
      <c r="J26" t="s">
        <v>199</v>
      </c>
      <c r="K26">
        <v>92</v>
      </c>
      <c r="L26">
        <v>92</v>
      </c>
      <c r="M26" t="s">
        <v>267</v>
      </c>
      <c r="N26" t="s">
        <v>268</v>
      </c>
      <c r="O26" s="3">
        <v>0</v>
      </c>
      <c r="P26" s="3">
        <v>0</v>
      </c>
      <c r="Q26" s="3">
        <v>115</v>
      </c>
      <c r="R26" s="3">
        <v>14.950000000000001</v>
      </c>
      <c r="S26" s="3">
        <v>0</v>
      </c>
      <c r="T26" s="3">
        <v>0</v>
      </c>
      <c r="U26" s="3">
        <v>129.94999999999999</v>
      </c>
      <c r="W26" t="s">
        <v>1</v>
      </c>
    </row>
    <row r="27" spans="5:23" x14ac:dyDescent="0.25">
      <c r="E27" t="s">
        <v>96</v>
      </c>
      <c r="F27" t="s">
        <v>347</v>
      </c>
      <c r="G27" t="s">
        <v>1</v>
      </c>
      <c r="H27" t="s">
        <v>0</v>
      </c>
      <c r="I27" t="s">
        <v>198</v>
      </c>
      <c r="J27" t="s">
        <v>199</v>
      </c>
      <c r="K27">
        <v>93</v>
      </c>
      <c r="L27">
        <v>93</v>
      </c>
      <c r="M27" t="s">
        <v>350</v>
      </c>
      <c r="N27" t="s">
        <v>351</v>
      </c>
      <c r="O27" s="3">
        <v>0</v>
      </c>
      <c r="P27" s="3">
        <v>0</v>
      </c>
      <c r="Q27" s="3">
        <v>598.91999999999996</v>
      </c>
      <c r="R27" s="3">
        <v>77.8596</v>
      </c>
      <c r="S27" s="3">
        <v>0</v>
      </c>
      <c r="T27" s="3">
        <v>0</v>
      </c>
      <c r="U27" s="3">
        <v>676.77959999999996</v>
      </c>
      <c r="W27" t="s">
        <v>1</v>
      </c>
    </row>
    <row r="28" spans="5:23" x14ac:dyDescent="0.25">
      <c r="E28" t="s">
        <v>378</v>
      </c>
      <c r="F28" t="s">
        <v>202</v>
      </c>
      <c r="G28" t="s">
        <v>1</v>
      </c>
      <c r="H28" t="s">
        <v>0</v>
      </c>
      <c r="I28" t="s">
        <v>198</v>
      </c>
      <c r="J28" t="s">
        <v>199</v>
      </c>
      <c r="K28">
        <v>70</v>
      </c>
      <c r="L28">
        <v>70</v>
      </c>
      <c r="M28" t="s">
        <v>238</v>
      </c>
      <c r="N28" t="s">
        <v>239</v>
      </c>
      <c r="O28" s="3">
        <v>0</v>
      </c>
      <c r="P28" s="3">
        <v>0</v>
      </c>
      <c r="Q28" s="3">
        <v>10200</v>
      </c>
      <c r="R28" s="3">
        <v>1326</v>
      </c>
      <c r="S28" s="3">
        <v>0</v>
      </c>
      <c r="T28" s="3">
        <v>0</v>
      </c>
      <c r="U28" s="3">
        <v>11526</v>
      </c>
      <c r="W28" t="s">
        <v>1</v>
      </c>
    </row>
    <row r="29" spans="5:23" x14ac:dyDescent="0.25">
      <c r="E29" t="s">
        <v>378</v>
      </c>
      <c r="F29" t="s">
        <v>379</v>
      </c>
      <c r="G29" t="s">
        <v>1</v>
      </c>
      <c r="H29" t="s">
        <v>0</v>
      </c>
      <c r="I29" t="s">
        <v>198</v>
      </c>
      <c r="J29" t="s">
        <v>199</v>
      </c>
      <c r="K29">
        <v>94</v>
      </c>
      <c r="L29">
        <v>94</v>
      </c>
      <c r="M29" t="s">
        <v>299</v>
      </c>
      <c r="N29" t="s">
        <v>300</v>
      </c>
      <c r="O29" s="3">
        <v>0</v>
      </c>
      <c r="P29" s="3">
        <v>0</v>
      </c>
      <c r="Q29" s="3">
        <v>58.41</v>
      </c>
      <c r="R29" s="3">
        <v>7.5933000000000002</v>
      </c>
      <c r="S29" s="3">
        <v>0</v>
      </c>
      <c r="T29" s="3">
        <v>0</v>
      </c>
      <c r="U29" s="3">
        <v>66.003299999999996</v>
      </c>
      <c r="W29" t="s">
        <v>1</v>
      </c>
    </row>
    <row r="30" spans="5:23" x14ac:dyDescent="0.25">
      <c r="E30" t="s">
        <v>378</v>
      </c>
      <c r="F30" t="s">
        <v>379</v>
      </c>
      <c r="G30" t="s">
        <v>1</v>
      </c>
      <c r="H30" t="s">
        <v>0</v>
      </c>
      <c r="I30" t="s">
        <v>198</v>
      </c>
      <c r="J30" t="s">
        <v>199</v>
      </c>
      <c r="K30">
        <v>95</v>
      </c>
      <c r="L30">
        <v>95</v>
      </c>
      <c r="M30" t="s">
        <v>281</v>
      </c>
      <c r="N30" t="s">
        <v>282</v>
      </c>
      <c r="O30" s="3">
        <v>0</v>
      </c>
      <c r="P30" s="3">
        <v>0</v>
      </c>
      <c r="Q30" s="3">
        <v>44</v>
      </c>
      <c r="R30" s="3">
        <v>5.7200000000000006</v>
      </c>
      <c r="S30" s="3">
        <v>0</v>
      </c>
      <c r="T30" s="3">
        <v>0</v>
      </c>
      <c r="U30" s="3">
        <v>49.72</v>
      </c>
      <c r="W30" t="s">
        <v>1</v>
      </c>
    </row>
    <row r="31" spans="5:23" x14ac:dyDescent="0.25">
      <c r="E31" t="s">
        <v>378</v>
      </c>
      <c r="F31" t="s">
        <v>380</v>
      </c>
      <c r="G31" t="s">
        <v>1</v>
      </c>
      <c r="H31" t="s">
        <v>0</v>
      </c>
      <c r="I31" t="s">
        <v>198</v>
      </c>
      <c r="J31" t="s">
        <v>199</v>
      </c>
      <c r="K31">
        <v>96</v>
      </c>
      <c r="L31">
        <v>96</v>
      </c>
      <c r="M31" t="s">
        <v>222</v>
      </c>
      <c r="N31" t="s">
        <v>223</v>
      </c>
      <c r="O31" s="3">
        <v>0</v>
      </c>
      <c r="P31" s="3">
        <v>0</v>
      </c>
      <c r="Q31" s="3">
        <v>311.97000000000003</v>
      </c>
      <c r="R31" s="3">
        <v>40.556100000000008</v>
      </c>
      <c r="S31" s="3">
        <v>0</v>
      </c>
      <c r="T31" s="3">
        <v>0</v>
      </c>
      <c r="U31" s="3">
        <v>352.52610000000004</v>
      </c>
      <c r="W31" t="s">
        <v>1</v>
      </c>
    </row>
    <row r="32" spans="5:23" x14ac:dyDescent="0.25">
      <c r="E32" t="s">
        <v>378</v>
      </c>
      <c r="F32" t="s">
        <v>380</v>
      </c>
      <c r="G32" t="s">
        <v>1</v>
      </c>
      <c r="H32" t="s">
        <v>0</v>
      </c>
      <c r="I32" t="s">
        <v>198</v>
      </c>
      <c r="J32" t="s">
        <v>199</v>
      </c>
      <c r="K32">
        <v>97</v>
      </c>
      <c r="L32">
        <v>97</v>
      </c>
      <c r="M32" t="s">
        <v>222</v>
      </c>
      <c r="N32" t="s">
        <v>223</v>
      </c>
      <c r="O32" s="3">
        <v>0</v>
      </c>
      <c r="P32" s="3">
        <v>0</v>
      </c>
      <c r="Q32" s="3">
        <v>283.2</v>
      </c>
      <c r="R32" s="3">
        <v>36.816000000000003</v>
      </c>
      <c r="S32" s="3">
        <v>0</v>
      </c>
      <c r="T32" s="3">
        <v>0</v>
      </c>
      <c r="U32" s="3">
        <v>320.01599999999996</v>
      </c>
      <c r="W32" t="s">
        <v>1</v>
      </c>
    </row>
    <row r="33" spans="5:23" x14ac:dyDescent="0.25">
      <c r="E33" t="s">
        <v>378</v>
      </c>
      <c r="F33" t="s">
        <v>380</v>
      </c>
      <c r="G33" t="s">
        <v>1</v>
      </c>
      <c r="H33" t="s">
        <v>0</v>
      </c>
      <c r="I33" t="s">
        <v>198</v>
      </c>
      <c r="J33" t="s">
        <v>199</v>
      </c>
      <c r="K33">
        <v>98</v>
      </c>
      <c r="L33">
        <v>98</v>
      </c>
      <c r="M33" t="s">
        <v>150</v>
      </c>
      <c r="N33" t="s">
        <v>29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W33" t="s">
        <v>1</v>
      </c>
    </row>
    <row r="34" spans="5:23" x14ac:dyDescent="0.25">
      <c r="E34" t="s">
        <v>378</v>
      </c>
      <c r="F34" t="s">
        <v>380</v>
      </c>
      <c r="G34" t="s">
        <v>1</v>
      </c>
      <c r="H34" t="s">
        <v>0</v>
      </c>
      <c r="I34" t="s">
        <v>198</v>
      </c>
      <c r="J34" t="s">
        <v>199</v>
      </c>
      <c r="K34">
        <v>99</v>
      </c>
      <c r="L34">
        <v>99</v>
      </c>
      <c r="M34" t="s">
        <v>381</v>
      </c>
      <c r="N34" t="s">
        <v>382</v>
      </c>
      <c r="O34" s="3">
        <v>0</v>
      </c>
      <c r="P34" s="3">
        <v>0</v>
      </c>
      <c r="Q34" s="3">
        <v>5352.63</v>
      </c>
      <c r="R34" s="3">
        <v>695.84190000000001</v>
      </c>
      <c r="S34" s="3">
        <v>0</v>
      </c>
      <c r="T34" s="3">
        <v>0</v>
      </c>
      <c r="U34" s="3">
        <v>6048.4719000000005</v>
      </c>
      <c r="W34" t="s">
        <v>1</v>
      </c>
    </row>
    <row r="35" spans="5:23" x14ac:dyDescent="0.25">
      <c r="E35" t="s">
        <v>378</v>
      </c>
      <c r="F35" t="s">
        <v>380</v>
      </c>
      <c r="G35" t="s">
        <v>1</v>
      </c>
      <c r="H35" t="s">
        <v>0</v>
      </c>
      <c r="I35" t="s">
        <v>198</v>
      </c>
      <c r="J35" t="s">
        <v>199</v>
      </c>
      <c r="K35">
        <v>100</v>
      </c>
      <c r="L35">
        <v>100</v>
      </c>
      <c r="M35" t="s">
        <v>381</v>
      </c>
      <c r="N35" t="s">
        <v>382</v>
      </c>
      <c r="O35" s="3">
        <v>0</v>
      </c>
      <c r="P35" s="3">
        <v>0</v>
      </c>
      <c r="Q35" s="3">
        <v>3297.6</v>
      </c>
      <c r="R35" s="3">
        <v>428.68799999999999</v>
      </c>
      <c r="S35" s="3">
        <v>0</v>
      </c>
      <c r="T35" s="3">
        <v>0</v>
      </c>
      <c r="U35" s="3">
        <v>3726.288</v>
      </c>
      <c r="W35" t="s">
        <v>1</v>
      </c>
    </row>
    <row r="36" spans="5:23" x14ac:dyDescent="0.25">
      <c r="E36" t="s">
        <v>378</v>
      </c>
      <c r="F36" t="s">
        <v>383</v>
      </c>
      <c r="G36" t="s">
        <v>1</v>
      </c>
      <c r="H36" t="s">
        <v>0</v>
      </c>
      <c r="I36" t="s">
        <v>198</v>
      </c>
      <c r="J36" t="s">
        <v>199</v>
      </c>
      <c r="K36">
        <v>101</v>
      </c>
      <c r="L36">
        <v>101</v>
      </c>
      <c r="M36" t="s">
        <v>228</v>
      </c>
      <c r="N36" t="s">
        <v>229</v>
      </c>
      <c r="O36" s="3">
        <v>0</v>
      </c>
      <c r="P36" s="3">
        <v>0</v>
      </c>
      <c r="Q36" s="3">
        <v>223.44</v>
      </c>
      <c r="R36" s="3">
        <v>29.0472</v>
      </c>
      <c r="S36" s="3">
        <v>0</v>
      </c>
      <c r="T36" s="3">
        <v>0</v>
      </c>
      <c r="U36" s="3">
        <v>252.4872</v>
      </c>
      <c r="W36" t="s">
        <v>1</v>
      </c>
    </row>
    <row r="37" spans="5:23" x14ac:dyDescent="0.25">
      <c r="E37" t="s">
        <v>378</v>
      </c>
      <c r="F37" t="s">
        <v>384</v>
      </c>
      <c r="G37" t="s">
        <v>1</v>
      </c>
      <c r="H37" t="s">
        <v>0</v>
      </c>
      <c r="I37" t="s">
        <v>198</v>
      </c>
      <c r="J37" t="s">
        <v>199</v>
      </c>
      <c r="K37">
        <v>102</v>
      </c>
      <c r="L37">
        <v>102</v>
      </c>
      <c r="M37" t="s">
        <v>333</v>
      </c>
      <c r="N37" t="s">
        <v>334</v>
      </c>
      <c r="O37" s="3">
        <v>0</v>
      </c>
      <c r="P37" s="3">
        <v>0</v>
      </c>
      <c r="Q37" s="3">
        <v>70</v>
      </c>
      <c r="R37" s="3">
        <v>9.1</v>
      </c>
      <c r="S37" s="3">
        <v>0</v>
      </c>
      <c r="T37" s="3">
        <v>0</v>
      </c>
      <c r="U37" s="3">
        <v>79.099999999999994</v>
      </c>
      <c r="W37" t="s">
        <v>1</v>
      </c>
    </row>
    <row r="38" spans="5:23" x14ac:dyDescent="0.25">
      <c r="E38" t="s">
        <v>378</v>
      </c>
      <c r="F38" t="s">
        <v>384</v>
      </c>
      <c r="G38" t="s">
        <v>1</v>
      </c>
      <c r="H38" t="s">
        <v>0</v>
      </c>
      <c r="I38" t="s">
        <v>198</v>
      </c>
      <c r="J38" t="s">
        <v>199</v>
      </c>
      <c r="K38">
        <v>103</v>
      </c>
      <c r="L38">
        <v>103</v>
      </c>
      <c r="M38" t="s">
        <v>150</v>
      </c>
      <c r="N38" t="s">
        <v>29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W38" t="s">
        <v>1</v>
      </c>
    </row>
    <row r="39" spans="5:23" x14ac:dyDescent="0.25">
      <c r="E39" t="s">
        <v>378</v>
      </c>
      <c r="F39" t="s">
        <v>384</v>
      </c>
      <c r="G39" t="s">
        <v>1</v>
      </c>
      <c r="H39" t="s">
        <v>0</v>
      </c>
      <c r="I39" t="s">
        <v>198</v>
      </c>
      <c r="J39" t="s">
        <v>199</v>
      </c>
      <c r="K39">
        <v>104</v>
      </c>
      <c r="L39">
        <v>104</v>
      </c>
      <c r="M39" t="s">
        <v>335</v>
      </c>
      <c r="N39" t="s">
        <v>336</v>
      </c>
      <c r="O39" s="3">
        <v>0</v>
      </c>
      <c r="P39" s="3">
        <v>0</v>
      </c>
      <c r="Q39" s="3">
        <v>60</v>
      </c>
      <c r="R39" s="3">
        <v>7.8000000000000007</v>
      </c>
      <c r="S39" s="3">
        <v>0</v>
      </c>
      <c r="T39" s="3">
        <v>0</v>
      </c>
      <c r="U39" s="3">
        <v>67.8</v>
      </c>
      <c r="W39" t="s">
        <v>1</v>
      </c>
    </row>
    <row r="40" spans="5:23" x14ac:dyDescent="0.25">
      <c r="E40" t="s">
        <v>378</v>
      </c>
      <c r="F40" t="s">
        <v>384</v>
      </c>
      <c r="G40" t="s">
        <v>1</v>
      </c>
      <c r="H40" t="s">
        <v>0</v>
      </c>
      <c r="I40" t="s">
        <v>198</v>
      </c>
      <c r="J40" t="s">
        <v>199</v>
      </c>
      <c r="K40">
        <v>105</v>
      </c>
      <c r="L40">
        <v>105</v>
      </c>
      <c r="M40" t="s">
        <v>342</v>
      </c>
      <c r="N40" t="s">
        <v>235</v>
      </c>
      <c r="O40" s="3">
        <v>0</v>
      </c>
      <c r="P40" s="3">
        <v>0</v>
      </c>
      <c r="Q40" s="3">
        <v>60</v>
      </c>
      <c r="R40" s="3">
        <v>7.8000000000000007</v>
      </c>
      <c r="S40" s="3">
        <v>0</v>
      </c>
      <c r="T40" s="3">
        <v>0</v>
      </c>
      <c r="U40" s="3">
        <v>67.8</v>
      </c>
      <c r="W40" t="s">
        <v>1</v>
      </c>
    </row>
    <row r="41" spans="5:23" x14ac:dyDescent="0.25">
      <c r="E41" t="s">
        <v>378</v>
      </c>
      <c r="F41" t="s">
        <v>384</v>
      </c>
      <c r="G41" t="s">
        <v>1</v>
      </c>
      <c r="H41" t="s">
        <v>0</v>
      </c>
      <c r="I41" t="s">
        <v>198</v>
      </c>
      <c r="J41" t="s">
        <v>199</v>
      </c>
      <c r="K41">
        <v>106</v>
      </c>
      <c r="L41">
        <v>106</v>
      </c>
      <c r="M41" t="s">
        <v>232</v>
      </c>
      <c r="N41" t="s">
        <v>233</v>
      </c>
      <c r="O41" s="3">
        <v>0</v>
      </c>
      <c r="P41" s="3">
        <v>0</v>
      </c>
      <c r="Q41" s="3">
        <v>60</v>
      </c>
      <c r="R41" s="3">
        <v>7.8000000000000007</v>
      </c>
      <c r="S41" s="3">
        <v>0</v>
      </c>
      <c r="T41" s="3">
        <v>0</v>
      </c>
      <c r="U41" s="3">
        <v>67.8</v>
      </c>
      <c r="W41" t="s">
        <v>1</v>
      </c>
    </row>
    <row r="42" spans="5:23" x14ac:dyDescent="0.25">
      <c r="E42" t="s">
        <v>378</v>
      </c>
      <c r="F42" t="s">
        <v>385</v>
      </c>
      <c r="G42" t="s">
        <v>1</v>
      </c>
      <c r="H42" t="s">
        <v>0</v>
      </c>
      <c r="I42" t="s">
        <v>198</v>
      </c>
      <c r="J42" t="s">
        <v>199</v>
      </c>
      <c r="K42">
        <v>107</v>
      </c>
      <c r="L42">
        <v>107</v>
      </c>
      <c r="M42" t="s">
        <v>232</v>
      </c>
      <c r="N42" t="s">
        <v>233</v>
      </c>
      <c r="O42" s="3">
        <v>0</v>
      </c>
      <c r="P42" s="3">
        <v>0</v>
      </c>
      <c r="Q42" s="3">
        <v>13177.5</v>
      </c>
      <c r="R42" s="3">
        <v>1713.075</v>
      </c>
      <c r="S42" s="3">
        <v>0</v>
      </c>
      <c r="T42" s="3">
        <v>0</v>
      </c>
      <c r="U42" s="3">
        <v>14890.575000000001</v>
      </c>
      <c r="W42" t="s">
        <v>1</v>
      </c>
    </row>
    <row r="43" spans="5:23" x14ac:dyDescent="0.25">
      <c r="E43" t="s">
        <v>378</v>
      </c>
      <c r="F43" t="s">
        <v>386</v>
      </c>
      <c r="G43" t="s">
        <v>1</v>
      </c>
      <c r="H43" t="s">
        <v>0</v>
      </c>
      <c r="I43" t="s">
        <v>198</v>
      </c>
      <c r="J43" t="s">
        <v>199</v>
      </c>
      <c r="K43">
        <v>108</v>
      </c>
      <c r="L43">
        <v>108</v>
      </c>
      <c r="M43" t="s">
        <v>256</v>
      </c>
      <c r="N43" t="s">
        <v>257</v>
      </c>
      <c r="O43" s="3">
        <v>0</v>
      </c>
      <c r="P43" s="3">
        <v>0</v>
      </c>
      <c r="Q43" s="3">
        <v>63.95</v>
      </c>
      <c r="R43" s="3">
        <v>8.3135000000000012</v>
      </c>
      <c r="S43" s="3">
        <v>0</v>
      </c>
      <c r="T43" s="3">
        <v>0</v>
      </c>
      <c r="U43" s="3">
        <v>72.263500000000008</v>
      </c>
      <c r="W43" t="s">
        <v>1</v>
      </c>
    </row>
    <row r="44" spans="5:23" x14ac:dyDescent="0.25">
      <c r="E44" t="s">
        <v>378</v>
      </c>
      <c r="F44" t="s">
        <v>387</v>
      </c>
      <c r="G44" t="s">
        <v>1</v>
      </c>
      <c r="H44" t="s">
        <v>0</v>
      </c>
      <c r="I44" t="s">
        <v>198</v>
      </c>
      <c r="J44" t="s">
        <v>199</v>
      </c>
      <c r="K44">
        <v>109</v>
      </c>
      <c r="L44">
        <v>109</v>
      </c>
      <c r="M44" t="s">
        <v>388</v>
      </c>
      <c r="N44" t="s">
        <v>389</v>
      </c>
      <c r="O44" s="3">
        <v>0</v>
      </c>
      <c r="P44" s="3">
        <v>0</v>
      </c>
      <c r="Q44" s="3">
        <v>33.630000000000003</v>
      </c>
      <c r="R44" s="3">
        <v>4.3719000000000001</v>
      </c>
      <c r="S44" s="3">
        <v>0</v>
      </c>
      <c r="T44" s="3">
        <v>0</v>
      </c>
      <c r="U44" s="3">
        <v>38.001900000000006</v>
      </c>
      <c r="W44" t="s">
        <v>1</v>
      </c>
    </row>
    <row r="45" spans="5:23" x14ac:dyDescent="0.25">
      <c r="E45" t="s">
        <v>378</v>
      </c>
      <c r="F45" t="s">
        <v>390</v>
      </c>
      <c r="G45" t="s">
        <v>1</v>
      </c>
      <c r="H45" t="s">
        <v>0</v>
      </c>
      <c r="I45" t="s">
        <v>198</v>
      </c>
      <c r="J45" t="s">
        <v>199</v>
      </c>
      <c r="K45">
        <v>110</v>
      </c>
      <c r="L45">
        <v>110</v>
      </c>
      <c r="M45" t="s">
        <v>333</v>
      </c>
      <c r="N45" t="s">
        <v>334</v>
      </c>
      <c r="O45" s="3">
        <v>0</v>
      </c>
      <c r="P45" s="3">
        <v>0</v>
      </c>
      <c r="Q45" s="3">
        <v>3052.5</v>
      </c>
      <c r="R45" s="3">
        <v>396.82499999999999</v>
      </c>
      <c r="S45" s="3">
        <v>0</v>
      </c>
      <c r="T45" s="3">
        <v>0</v>
      </c>
      <c r="U45" s="3">
        <v>3449.3249999999998</v>
      </c>
      <c r="W45" t="s">
        <v>1</v>
      </c>
    </row>
    <row r="46" spans="5:23" x14ac:dyDescent="0.25">
      <c r="E46" t="s">
        <v>378</v>
      </c>
      <c r="F46" t="s">
        <v>390</v>
      </c>
      <c r="G46" t="s">
        <v>1</v>
      </c>
      <c r="H46" t="s">
        <v>0</v>
      </c>
      <c r="I46" t="s">
        <v>198</v>
      </c>
      <c r="J46" t="s">
        <v>199</v>
      </c>
      <c r="K46">
        <v>111</v>
      </c>
      <c r="L46">
        <v>111</v>
      </c>
      <c r="M46" t="s">
        <v>381</v>
      </c>
      <c r="N46" t="s">
        <v>382</v>
      </c>
      <c r="O46" s="3">
        <v>0</v>
      </c>
      <c r="P46" s="3">
        <v>0</v>
      </c>
      <c r="Q46" s="3">
        <v>376.8</v>
      </c>
      <c r="R46" s="3">
        <v>48.984000000000002</v>
      </c>
      <c r="S46" s="3">
        <v>0</v>
      </c>
      <c r="T46" s="3">
        <v>0</v>
      </c>
      <c r="U46" s="3">
        <v>425.78399999999999</v>
      </c>
      <c r="W46" t="s">
        <v>1</v>
      </c>
    </row>
    <row r="47" spans="5:23" x14ac:dyDescent="0.25">
      <c r="E47" t="s">
        <v>378</v>
      </c>
      <c r="F47" t="s">
        <v>391</v>
      </c>
      <c r="G47" t="s">
        <v>1</v>
      </c>
      <c r="H47" t="s">
        <v>0</v>
      </c>
      <c r="I47" t="s">
        <v>198</v>
      </c>
      <c r="J47" t="s">
        <v>199</v>
      </c>
      <c r="K47">
        <v>112</v>
      </c>
      <c r="L47">
        <v>112</v>
      </c>
      <c r="M47" t="s">
        <v>381</v>
      </c>
      <c r="N47" t="s">
        <v>382</v>
      </c>
      <c r="O47" s="3">
        <v>0</v>
      </c>
      <c r="P47" s="3">
        <v>0</v>
      </c>
      <c r="Q47" s="3">
        <v>659.4</v>
      </c>
      <c r="R47" s="3">
        <v>85.721999999999994</v>
      </c>
      <c r="S47" s="3">
        <v>0</v>
      </c>
      <c r="T47" s="3">
        <v>0</v>
      </c>
      <c r="U47" s="3">
        <v>745.12199999999996</v>
      </c>
      <c r="W47" t="s">
        <v>1</v>
      </c>
    </row>
    <row r="48" spans="5:23" x14ac:dyDescent="0.25">
      <c r="E48" t="s">
        <v>378</v>
      </c>
      <c r="F48" t="s">
        <v>392</v>
      </c>
      <c r="G48" t="s">
        <v>1</v>
      </c>
      <c r="H48" t="s">
        <v>0</v>
      </c>
      <c r="I48" t="s">
        <v>198</v>
      </c>
      <c r="J48" t="s">
        <v>199</v>
      </c>
      <c r="K48">
        <v>113</v>
      </c>
      <c r="L48">
        <v>113</v>
      </c>
      <c r="M48" t="s">
        <v>222</v>
      </c>
      <c r="N48" t="s">
        <v>223</v>
      </c>
      <c r="O48" s="3">
        <v>0</v>
      </c>
      <c r="P48" s="3">
        <v>0</v>
      </c>
      <c r="Q48" s="3">
        <v>326.54000000000002</v>
      </c>
      <c r="R48" s="3">
        <v>42.450200000000002</v>
      </c>
      <c r="S48" s="3">
        <v>0</v>
      </c>
      <c r="T48" s="3">
        <v>0</v>
      </c>
      <c r="U48" s="3">
        <v>368.99020000000002</v>
      </c>
      <c r="W48" t="s">
        <v>1</v>
      </c>
    </row>
    <row r="49" spans="5:23" x14ac:dyDescent="0.25">
      <c r="E49" t="s">
        <v>378</v>
      </c>
      <c r="F49" t="s">
        <v>393</v>
      </c>
      <c r="G49" t="s">
        <v>1</v>
      </c>
      <c r="H49" t="s">
        <v>0</v>
      </c>
      <c r="I49" t="s">
        <v>198</v>
      </c>
      <c r="J49" t="s">
        <v>199</v>
      </c>
      <c r="K49">
        <v>114</v>
      </c>
      <c r="L49">
        <v>114</v>
      </c>
      <c r="M49" t="s">
        <v>327</v>
      </c>
      <c r="N49" t="s">
        <v>328</v>
      </c>
      <c r="O49" s="3">
        <v>0</v>
      </c>
      <c r="P49" s="3">
        <v>0</v>
      </c>
      <c r="Q49" s="3">
        <v>38.049999999999997</v>
      </c>
      <c r="R49" s="3">
        <v>4.9464999999999995</v>
      </c>
      <c r="S49" s="3">
        <v>0</v>
      </c>
      <c r="T49" s="3">
        <v>0</v>
      </c>
      <c r="U49" s="3">
        <v>42.996499999999997</v>
      </c>
      <c r="W49" t="s">
        <v>1</v>
      </c>
    </row>
    <row r="50" spans="5:23" x14ac:dyDescent="0.25">
      <c r="E50" t="s">
        <v>418</v>
      </c>
      <c r="F50" t="s">
        <v>419</v>
      </c>
      <c r="G50" t="s">
        <v>1</v>
      </c>
      <c r="H50" t="s">
        <v>0</v>
      </c>
      <c r="I50" t="s">
        <v>198</v>
      </c>
      <c r="J50" t="s">
        <v>199</v>
      </c>
      <c r="K50">
        <v>115</v>
      </c>
      <c r="L50">
        <v>115</v>
      </c>
      <c r="M50" t="s">
        <v>327</v>
      </c>
      <c r="N50" t="s">
        <v>328</v>
      </c>
      <c r="O50" s="3">
        <v>0</v>
      </c>
      <c r="P50" s="3">
        <v>0</v>
      </c>
      <c r="Q50" s="3">
        <v>38.049999999999997</v>
      </c>
      <c r="R50" s="3">
        <v>4.9464999999999995</v>
      </c>
      <c r="S50" s="3">
        <v>0</v>
      </c>
      <c r="T50" s="3">
        <v>0</v>
      </c>
      <c r="U50" s="3">
        <v>42.996499999999997</v>
      </c>
      <c r="W50" t="s">
        <v>1</v>
      </c>
    </row>
    <row r="51" spans="5:23" x14ac:dyDescent="0.25">
      <c r="E51" t="s">
        <v>418</v>
      </c>
      <c r="F51" t="s">
        <v>419</v>
      </c>
      <c r="G51" t="s">
        <v>1</v>
      </c>
      <c r="H51" t="s">
        <v>0</v>
      </c>
      <c r="I51" t="s">
        <v>198</v>
      </c>
      <c r="J51" t="s">
        <v>199</v>
      </c>
      <c r="K51">
        <v>116</v>
      </c>
      <c r="L51">
        <v>116</v>
      </c>
      <c r="M51" t="s">
        <v>420</v>
      </c>
      <c r="N51" t="s">
        <v>421</v>
      </c>
      <c r="O51" s="3">
        <v>0</v>
      </c>
      <c r="P51" s="3">
        <v>0</v>
      </c>
      <c r="Q51" s="3">
        <v>2517.79</v>
      </c>
      <c r="R51" s="3">
        <v>327.31270000000001</v>
      </c>
      <c r="S51" s="3">
        <v>0</v>
      </c>
      <c r="T51" s="3">
        <v>0</v>
      </c>
      <c r="U51" s="3">
        <v>2845.1026999999999</v>
      </c>
      <c r="W51" t="s">
        <v>1</v>
      </c>
    </row>
    <row r="52" spans="5:23" x14ac:dyDescent="0.25">
      <c r="E52" t="s">
        <v>418</v>
      </c>
      <c r="F52" t="s">
        <v>419</v>
      </c>
      <c r="G52" t="s">
        <v>1</v>
      </c>
      <c r="H52" t="s">
        <v>0</v>
      </c>
      <c r="I52" t="s">
        <v>198</v>
      </c>
      <c r="J52" t="s">
        <v>199</v>
      </c>
      <c r="K52">
        <v>117</v>
      </c>
      <c r="L52">
        <v>117</v>
      </c>
      <c r="M52" t="s">
        <v>150</v>
      </c>
      <c r="N52" t="s">
        <v>29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W52" t="s">
        <v>1</v>
      </c>
    </row>
    <row r="53" spans="5:23" x14ac:dyDescent="0.25">
      <c r="E53" t="s">
        <v>418</v>
      </c>
      <c r="F53" t="s">
        <v>422</v>
      </c>
      <c r="G53" t="s">
        <v>1</v>
      </c>
      <c r="H53" t="s">
        <v>0</v>
      </c>
      <c r="I53" t="s">
        <v>198</v>
      </c>
      <c r="J53" t="s">
        <v>199</v>
      </c>
      <c r="K53">
        <v>118</v>
      </c>
      <c r="L53">
        <v>118</v>
      </c>
      <c r="M53" t="s">
        <v>299</v>
      </c>
      <c r="N53" t="s">
        <v>300</v>
      </c>
      <c r="O53" s="3">
        <v>0</v>
      </c>
      <c r="P53" s="3">
        <v>0</v>
      </c>
      <c r="Q53" s="3">
        <v>155.32</v>
      </c>
      <c r="R53" s="3">
        <v>20.191600000000001</v>
      </c>
      <c r="S53" s="3">
        <v>0</v>
      </c>
      <c r="T53" s="3">
        <v>0</v>
      </c>
      <c r="U53" s="3">
        <v>175.51159999999999</v>
      </c>
      <c r="W53" t="s">
        <v>1</v>
      </c>
    </row>
    <row r="54" spans="5:23" x14ac:dyDescent="0.25">
      <c r="E54" t="s">
        <v>418</v>
      </c>
      <c r="F54" t="s">
        <v>422</v>
      </c>
      <c r="G54" t="s">
        <v>1</v>
      </c>
      <c r="H54" t="s">
        <v>0</v>
      </c>
      <c r="I54" t="s">
        <v>198</v>
      </c>
      <c r="J54" t="s">
        <v>199</v>
      </c>
      <c r="K54">
        <v>119</v>
      </c>
      <c r="L54">
        <v>119</v>
      </c>
      <c r="M54" t="s">
        <v>222</v>
      </c>
      <c r="N54" t="s">
        <v>223</v>
      </c>
      <c r="O54" s="3">
        <v>0</v>
      </c>
      <c r="P54" s="3">
        <v>0</v>
      </c>
      <c r="Q54" s="3">
        <v>461.99</v>
      </c>
      <c r="R54" s="3">
        <v>60.058700000000002</v>
      </c>
      <c r="S54" s="3">
        <v>0</v>
      </c>
      <c r="T54" s="3">
        <v>0</v>
      </c>
      <c r="U54" s="3">
        <v>522.04870000000005</v>
      </c>
      <c r="W54" t="s">
        <v>1</v>
      </c>
    </row>
    <row r="55" spans="5:23" x14ac:dyDescent="0.25">
      <c r="E55" t="s">
        <v>418</v>
      </c>
      <c r="F55" t="s">
        <v>422</v>
      </c>
      <c r="G55" t="s">
        <v>1</v>
      </c>
      <c r="H55" t="s">
        <v>0</v>
      </c>
      <c r="I55" t="s">
        <v>198</v>
      </c>
      <c r="J55" t="s">
        <v>199</v>
      </c>
      <c r="K55">
        <v>120</v>
      </c>
      <c r="L55">
        <v>120</v>
      </c>
      <c r="M55" t="s">
        <v>423</v>
      </c>
      <c r="N55" t="s">
        <v>424</v>
      </c>
      <c r="O55" s="3">
        <v>0</v>
      </c>
      <c r="P55" s="3">
        <v>0</v>
      </c>
      <c r="Q55" s="3">
        <v>230</v>
      </c>
      <c r="R55" s="3">
        <v>29.900000000000002</v>
      </c>
      <c r="S55" s="3">
        <v>0</v>
      </c>
      <c r="T55" s="3">
        <v>0</v>
      </c>
      <c r="U55" s="3">
        <v>259.89999999999998</v>
      </c>
      <c r="W55" t="s">
        <v>1</v>
      </c>
    </row>
    <row r="56" spans="5:23" x14ac:dyDescent="0.25">
      <c r="E56" t="s">
        <v>418</v>
      </c>
      <c r="F56" t="s">
        <v>422</v>
      </c>
      <c r="G56" t="s">
        <v>1</v>
      </c>
      <c r="H56" t="s">
        <v>0</v>
      </c>
      <c r="I56" t="s">
        <v>198</v>
      </c>
      <c r="J56" t="s">
        <v>199</v>
      </c>
      <c r="K56">
        <v>121</v>
      </c>
      <c r="L56">
        <v>121</v>
      </c>
      <c r="M56" t="s">
        <v>299</v>
      </c>
      <c r="N56" t="s">
        <v>300</v>
      </c>
      <c r="O56" s="3">
        <v>0</v>
      </c>
      <c r="P56" s="3">
        <v>0</v>
      </c>
      <c r="Q56" s="3">
        <v>77.430000000000007</v>
      </c>
      <c r="R56" s="3">
        <v>10.065900000000001</v>
      </c>
      <c r="S56" s="3">
        <v>0</v>
      </c>
      <c r="T56" s="3">
        <v>0</v>
      </c>
      <c r="U56" s="3">
        <v>87.495900000000006</v>
      </c>
      <c r="W56" t="s">
        <v>1</v>
      </c>
    </row>
    <row r="57" spans="5:23" x14ac:dyDescent="0.25">
      <c r="E57" t="s">
        <v>418</v>
      </c>
      <c r="F57" t="s">
        <v>425</v>
      </c>
      <c r="G57" t="s">
        <v>1</v>
      </c>
      <c r="H57" t="s">
        <v>0</v>
      </c>
      <c r="I57" t="s">
        <v>198</v>
      </c>
      <c r="J57" t="s">
        <v>199</v>
      </c>
      <c r="K57">
        <v>122</v>
      </c>
      <c r="L57">
        <v>122</v>
      </c>
      <c r="M57" t="s">
        <v>299</v>
      </c>
      <c r="N57" t="s">
        <v>300</v>
      </c>
      <c r="O57" s="3">
        <v>0</v>
      </c>
      <c r="P57" s="3">
        <v>0</v>
      </c>
      <c r="Q57" s="3">
        <v>30.97</v>
      </c>
      <c r="R57" s="3">
        <v>4.0260999999999996</v>
      </c>
      <c r="S57" s="3">
        <v>0</v>
      </c>
      <c r="T57" s="3">
        <v>0</v>
      </c>
      <c r="U57" s="3">
        <v>34.996099999999998</v>
      </c>
      <c r="W57" t="s">
        <v>1</v>
      </c>
    </row>
    <row r="58" spans="5:23" x14ac:dyDescent="0.25">
      <c r="E58" t="s">
        <v>418</v>
      </c>
      <c r="F58" t="s">
        <v>426</v>
      </c>
      <c r="G58" t="s">
        <v>1</v>
      </c>
      <c r="H58" t="s">
        <v>0</v>
      </c>
      <c r="I58" t="s">
        <v>198</v>
      </c>
      <c r="J58" t="s">
        <v>199</v>
      </c>
      <c r="K58">
        <v>123</v>
      </c>
      <c r="L58">
        <v>123</v>
      </c>
      <c r="M58" t="s">
        <v>228</v>
      </c>
      <c r="N58" t="s">
        <v>229</v>
      </c>
      <c r="O58" s="3">
        <v>0</v>
      </c>
      <c r="P58" s="3">
        <v>0</v>
      </c>
      <c r="Q58" s="3">
        <v>54.43</v>
      </c>
      <c r="R58" s="3">
        <v>7.0758999999999999</v>
      </c>
      <c r="S58" s="3">
        <v>0</v>
      </c>
      <c r="T58" s="3">
        <v>0</v>
      </c>
      <c r="U58" s="3">
        <v>61.505899999999997</v>
      </c>
      <c r="W58" t="s">
        <v>1</v>
      </c>
    </row>
    <row r="59" spans="5:23" x14ac:dyDescent="0.25">
      <c r="E59" t="s">
        <v>418</v>
      </c>
      <c r="F59" t="s">
        <v>427</v>
      </c>
      <c r="G59" t="s">
        <v>1</v>
      </c>
      <c r="H59" t="s">
        <v>0</v>
      </c>
      <c r="I59" t="s">
        <v>198</v>
      </c>
      <c r="J59" t="s">
        <v>199</v>
      </c>
      <c r="K59">
        <v>124</v>
      </c>
      <c r="L59">
        <v>124</v>
      </c>
      <c r="M59" t="s">
        <v>222</v>
      </c>
      <c r="N59" t="s">
        <v>223</v>
      </c>
      <c r="O59" s="3">
        <v>0</v>
      </c>
      <c r="P59" s="3">
        <v>0</v>
      </c>
      <c r="Q59" s="3">
        <v>269.02999999999997</v>
      </c>
      <c r="R59" s="3">
        <v>34.9739</v>
      </c>
      <c r="S59" s="3">
        <v>0</v>
      </c>
      <c r="T59" s="3">
        <v>0</v>
      </c>
      <c r="U59" s="3">
        <v>304.00389999999999</v>
      </c>
      <c r="W59" t="s">
        <v>1</v>
      </c>
    </row>
    <row r="60" spans="5:23" x14ac:dyDescent="0.25">
      <c r="E60" t="s">
        <v>418</v>
      </c>
      <c r="F60" t="s">
        <v>427</v>
      </c>
      <c r="G60" t="s">
        <v>1</v>
      </c>
      <c r="H60" t="s">
        <v>0</v>
      </c>
      <c r="I60" t="s">
        <v>198</v>
      </c>
      <c r="J60" t="s">
        <v>199</v>
      </c>
      <c r="K60">
        <v>125</v>
      </c>
      <c r="L60">
        <v>125</v>
      </c>
      <c r="M60" t="s">
        <v>218</v>
      </c>
      <c r="N60" t="s">
        <v>219</v>
      </c>
      <c r="O60" s="3">
        <v>0</v>
      </c>
      <c r="P60" s="3">
        <v>0</v>
      </c>
      <c r="Q60" s="3">
        <v>149.80000000000001</v>
      </c>
      <c r="R60" s="3">
        <v>19.474000000000004</v>
      </c>
      <c r="S60" s="3">
        <v>0</v>
      </c>
      <c r="T60" s="3">
        <v>0</v>
      </c>
      <c r="U60" s="3">
        <v>169.274</v>
      </c>
      <c r="W60" t="s">
        <v>1</v>
      </c>
    </row>
    <row r="61" spans="5:23" x14ac:dyDescent="0.25">
      <c r="E61" t="s">
        <v>418</v>
      </c>
      <c r="F61" t="s">
        <v>427</v>
      </c>
      <c r="G61" t="s">
        <v>1</v>
      </c>
      <c r="H61" t="s">
        <v>0</v>
      </c>
      <c r="I61" t="s">
        <v>198</v>
      </c>
      <c r="J61" t="s">
        <v>199</v>
      </c>
      <c r="K61">
        <v>126</v>
      </c>
      <c r="L61">
        <v>126</v>
      </c>
      <c r="M61" t="s">
        <v>381</v>
      </c>
      <c r="N61" t="s">
        <v>382</v>
      </c>
      <c r="O61" s="3">
        <v>0</v>
      </c>
      <c r="P61" s="3">
        <v>0</v>
      </c>
      <c r="Q61" s="3">
        <v>1580.25</v>
      </c>
      <c r="R61" s="3">
        <v>205.4325</v>
      </c>
      <c r="S61" s="3">
        <v>0</v>
      </c>
      <c r="T61" s="3">
        <v>0</v>
      </c>
      <c r="U61" s="3">
        <v>1785.6824999999999</v>
      </c>
      <c r="W61" t="s">
        <v>1</v>
      </c>
    </row>
    <row r="62" spans="5:23" x14ac:dyDescent="0.25">
      <c r="E62" t="s">
        <v>418</v>
      </c>
      <c r="F62" t="s">
        <v>427</v>
      </c>
      <c r="G62" t="s">
        <v>1</v>
      </c>
      <c r="H62" t="s">
        <v>0</v>
      </c>
      <c r="I62" t="s">
        <v>198</v>
      </c>
      <c r="J62" t="s">
        <v>199</v>
      </c>
      <c r="K62">
        <v>127</v>
      </c>
      <c r="L62">
        <v>127</v>
      </c>
      <c r="M62" t="s">
        <v>238</v>
      </c>
      <c r="N62" t="s">
        <v>239</v>
      </c>
      <c r="O62" s="3">
        <v>0</v>
      </c>
      <c r="P62" s="3">
        <v>0</v>
      </c>
      <c r="Q62" s="3">
        <v>460</v>
      </c>
      <c r="R62" s="3">
        <v>59.800000000000004</v>
      </c>
      <c r="S62" s="3">
        <v>0</v>
      </c>
      <c r="T62" s="3">
        <v>0</v>
      </c>
      <c r="U62" s="3">
        <v>519.79999999999995</v>
      </c>
      <c r="W62" t="s">
        <v>1</v>
      </c>
    </row>
    <row r="63" spans="5:23" x14ac:dyDescent="0.25">
      <c r="E63" t="s">
        <v>418</v>
      </c>
      <c r="F63" t="s">
        <v>428</v>
      </c>
      <c r="G63" t="s">
        <v>1</v>
      </c>
      <c r="H63" t="s">
        <v>0</v>
      </c>
      <c r="I63" t="s">
        <v>198</v>
      </c>
      <c r="J63" t="s">
        <v>199</v>
      </c>
      <c r="K63">
        <v>128</v>
      </c>
      <c r="L63">
        <v>128</v>
      </c>
      <c r="M63" t="s">
        <v>222</v>
      </c>
      <c r="N63" t="s">
        <v>223</v>
      </c>
      <c r="O63" s="3">
        <v>0</v>
      </c>
      <c r="P63" s="3">
        <v>0</v>
      </c>
      <c r="Q63" s="3">
        <v>26.56</v>
      </c>
      <c r="R63" s="3">
        <v>3.4527999999999999</v>
      </c>
      <c r="S63" s="3">
        <v>0</v>
      </c>
      <c r="T63" s="3">
        <v>0</v>
      </c>
      <c r="U63" s="3">
        <v>30.012799999999999</v>
      </c>
      <c r="W63" t="s">
        <v>1</v>
      </c>
    </row>
    <row r="64" spans="5:23" x14ac:dyDescent="0.25">
      <c r="E64" t="s">
        <v>418</v>
      </c>
      <c r="F64" t="s">
        <v>428</v>
      </c>
      <c r="G64" t="s">
        <v>1</v>
      </c>
      <c r="H64" t="s">
        <v>0</v>
      </c>
      <c r="I64" t="s">
        <v>198</v>
      </c>
      <c r="J64" t="s">
        <v>199</v>
      </c>
      <c r="K64">
        <v>129</v>
      </c>
      <c r="L64">
        <v>129</v>
      </c>
      <c r="M64" t="s">
        <v>222</v>
      </c>
      <c r="N64" t="s">
        <v>223</v>
      </c>
      <c r="O64" s="3">
        <v>0</v>
      </c>
      <c r="P64" s="3">
        <v>0</v>
      </c>
      <c r="Q64" s="3">
        <v>141.6</v>
      </c>
      <c r="R64" s="3">
        <v>18.408000000000001</v>
      </c>
      <c r="S64" s="3">
        <v>0</v>
      </c>
      <c r="T64" s="3">
        <v>0</v>
      </c>
      <c r="U64" s="3">
        <v>160.00799999999998</v>
      </c>
      <c r="W64" t="s">
        <v>1</v>
      </c>
    </row>
    <row r="65" spans="5:23" x14ac:dyDescent="0.25">
      <c r="E65" t="s">
        <v>418</v>
      </c>
      <c r="F65" t="s">
        <v>428</v>
      </c>
      <c r="G65" t="s">
        <v>1</v>
      </c>
      <c r="H65" t="s">
        <v>0</v>
      </c>
      <c r="I65" t="s">
        <v>198</v>
      </c>
      <c r="J65" t="s">
        <v>199</v>
      </c>
      <c r="K65">
        <v>130</v>
      </c>
      <c r="L65">
        <v>130</v>
      </c>
      <c r="M65" t="s">
        <v>381</v>
      </c>
      <c r="N65" t="s">
        <v>382</v>
      </c>
      <c r="O65" s="3">
        <v>0</v>
      </c>
      <c r="P65" s="3">
        <v>0</v>
      </c>
      <c r="Q65" s="3">
        <v>870.75</v>
      </c>
      <c r="R65" s="3">
        <v>113.19750000000001</v>
      </c>
      <c r="S65" s="3">
        <v>0</v>
      </c>
      <c r="T65" s="3">
        <v>0</v>
      </c>
      <c r="U65" s="3">
        <v>983.94749999999999</v>
      </c>
      <c r="W65" t="s">
        <v>1</v>
      </c>
    </row>
    <row r="66" spans="5:23" x14ac:dyDescent="0.25">
      <c r="E66" t="s">
        <v>418</v>
      </c>
      <c r="F66" t="s">
        <v>429</v>
      </c>
      <c r="G66" t="s">
        <v>1</v>
      </c>
      <c r="H66" t="s">
        <v>0</v>
      </c>
      <c r="I66" t="s">
        <v>198</v>
      </c>
      <c r="J66" t="s">
        <v>199</v>
      </c>
      <c r="K66">
        <v>131</v>
      </c>
      <c r="L66">
        <v>131</v>
      </c>
      <c r="M66" t="s">
        <v>222</v>
      </c>
      <c r="N66" t="s">
        <v>223</v>
      </c>
      <c r="O66" s="3">
        <v>0</v>
      </c>
      <c r="P66" s="3">
        <v>0</v>
      </c>
      <c r="Q66" s="3">
        <v>289.41000000000003</v>
      </c>
      <c r="R66" s="3">
        <v>37.623300000000008</v>
      </c>
      <c r="S66" s="3">
        <v>0</v>
      </c>
      <c r="T66" s="3">
        <v>0</v>
      </c>
      <c r="U66" s="3">
        <v>327.03330000000005</v>
      </c>
      <c r="W66" t="s">
        <v>1</v>
      </c>
    </row>
    <row r="67" spans="5:23" x14ac:dyDescent="0.25">
      <c r="E67" t="s">
        <v>418</v>
      </c>
      <c r="F67" t="s">
        <v>429</v>
      </c>
      <c r="G67" t="s">
        <v>1</v>
      </c>
      <c r="H67" t="s">
        <v>0</v>
      </c>
      <c r="I67" t="s">
        <v>198</v>
      </c>
      <c r="J67" t="s">
        <v>199</v>
      </c>
      <c r="K67">
        <v>132</v>
      </c>
      <c r="L67">
        <v>132</v>
      </c>
      <c r="M67" t="s">
        <v>430</v>
      </c>
      <c r="N67" t="s">
        <v>431</v>
      </c>
      <c r="O67" s="3">
        <v>0</v>
      </c>
      <c r="P67" s="3">
        <v>0</v>
      </c>
      <c r="Q67" s="3">
        <v>230</v>
      </c>
      <c r="R67" s="3">
        <v>29.900000000000002</v>
      </c>
      <c r="S67" s="3">
        <v>0</v>
      </c>
      <c r="T67" s="3">
        <v>0</v>
      </c>
      <c r="U67" s="3">
        <v>259.89999999999998</v>
      </c>
      <c r="W67" t="s">
        <v>1</v>
      </c>
    </row>
    <row r="68" spans="5:23" x14ac:dyDescent="0.25">
      <c r="E68" t="s">
        <v>447</v>
      </c>
      <c r="F68" t="s">
        <v>478</v>
      </c>
      <c r="G68" t="s">
        <v>1</v>
      </c>
      <c r="H68" t="s">
        <v>0</v>
      </c>
      <c r="I68" t="s">
        <v>198</v>
      </c>
      <c r="J68" t="s">
        <v>199</v>
      </c>
      <c r="K68">
        <v>133</v>
      </c>
      <c r="L68">
        <v>133</v>
      </c>
      <c r="M68" t="s">
        <v>342</v>
      </c>
      <c r="N68" t="s">
        <v>235</v>
      </c>
      <c r="O68" s="3">
        <v>0</v>
      </c>
      <c r="P68" s="3">
        <v>0</v>
      </c>
      <c r="Q68" s="3">
        <v>4939.5</v>
      </c>
      <c r="R68" s="3">
        <v>642.13499999999999</v>
      </c>
      <c r="S68" s="3">
        <v>0</v>
      </c>
      <c r="T68" s="3">
        <v>0</v>
      </c>
      <c r="U68" s="3">
        <v>5581.6350000000002</v>
      </c>
      <c r="W68" t="s">
        <v>1</v>
      </c>
    </row>
    <row r="69" spans="5:23" x14ac:dyDescent="0.25">
      <c r="E69" t="s">
        <v>447</v>
      </c>
      <c r="F69" t="s">
        <v>478</v>
      </c>
      <c r="G69" t="s">
        <v>1</v>
      </c>
      <c r="H69" t="s">
        <v>0</v>
      </c>
      <c r="I69" t="s">
        <v>198</v>
      </c>
      <c r="J69" t="s">
        <v>199</v>
      </c>
      <c r="K69">
        <v>134</v>
      </c>
      <c r="L69">
        <v>134</v>
      </c>
      <c r="M69" t="s">
        <v>232</v>
      </c>
      <c r="N69" t="s">
        <v>233</v>
      </c>
      <c r="O69" s="3">
        <v>0</v>
      </c>
      <c r="P69" s="3">
        <v>0</v>
      </c>
      <c r="Q69" s="3">
        <v>6993</v>
      </c>
      <c r="R69" s="3">
        <v>909.09</v>
      </c>
      <c r="S69" s="3">
        <v>0</v>
      </c>
      <c r="T69" s="3">
        <v>0</v>
      </c>
      <c r="U69" s="3">
        <v>7902.09</v>
      </c>
      <c r="W69" t="s">
        <v>1</v>
      </c>
    </row>
    <row r="70" spans="5:23" x14ac:dyDescent="0.25">
      <c r="E70" t="s">
        <v>447</v>
      </c>
      <c r="F70" t="s">
        <v>478</v>
      </c>
      <c r="G70" t="s">
        <v>1</v>
      </c>
      <c r="H70" t="s">
        <v>0</v>
      </c>
      <c r="I70" t="s">
        <v>198</v>
      </c>
      <c r="J70" t="s">
        <v>199</v>
      </c>
      <c r="K70">
        <v>135</v>
      </c>
      <c r="L70">
        <v>135</v>
      </c>
      <c r="M70" t="s">
        <v>333</v>
      </c>
      <c r="N70" t="s">
        <v>334</v>
      </c>
      <c r="O70" s="3">
        <v>0</v>
      </c>
      <c r="P70" s="3">
        <v>0</v>
      </c>
      <c r="Q70" s="3">
        <v>3496.5</v>
      </c>
      <c r="R70" s="3">
        <v>454.54500000000002</v>
      </c>
      <c r="S70" s="3">
        <v>0</v>
      </c>
      <c r="T70" s="3">
        <v>0</v>
      </c>
      <c r="U70" s="3">
        <v>3951.0450000000001</v>
      </c>
      <c r="W70" t="s">
        <v>1</v>
      </c>
    </row>
    <row r="71" spans="5:23" x14ac:dyDescent="0.25">
      <c r="E71" t="s">
        <v>447</v>
      </c>
      <c r="F71" t="s">
        <v>478</v>
      </c>
      <c r="G71" t="s">
        <v>1</v>
      </c>
      <c r="H71" t="s">
        <v>0</v>
      </c>
      <c r="I71" t="s">
        <v>198</v>
      </c>
      <c r="J71" t="s">
        <v>199</v>
      </c>
      <c r="K71">
        <v>136</v>
      </c>
      <c r="L71">
        <v>136</v>
      </c>
      <c r="M71" t="s">
        <v>495</v>
      </c>
      <c r="N71" t="s">
        <v>496</v>
      </c>
      <c r="O71" s="3">
        <v>0</v>
      </c>
      <c r="P71" s="3">
        <v>0</v>
      </c>
      <c r="Q71" s="3">
        <v>1110</v>
      </c>
      <c r="R71" s="3">
        <v>144.30000000000001</v>
      </c>
      <c r="S71" s="3">
        <v>0</v>
      </c>
      <c r="T71" s="3">
        <v>0</v>
      </c>
      <c r="U71" s="3">
        <v>1254.3</v>
      </c>
      <c r="W71" t="s">
        <v>1</v>
      </c>
    </row>
    <row r="72" spans="5:23" x14ac:dyDescent="0.25">
      <c r="E72" t="s">
        <v>447</v>
      </c>
      <c r="F72" t="s">
        <v>478</v>
      </c>
      <c r="G72" t="s">
        <v>1</v>
      </c>
      <c r="H72" t="s">
        <v>0</v>
      </c>
      <c r="I72" t="s">
        <v>198</v>
      </c>
      <c r="J72" t="s">
        <v>199</v>
      </c>
      <c r="K72">
        <v>137</v>
      </c>
      <c r="L72">
        <v>137</v>
      </c>
      <c r="M72" t="s">
        <v>335</v>
      </c>
      <c r="N72" t="s">
        <v>336</v>
      </c>
      <c r="O72" s="3">
        <v>0</v>
      </c>
      <c r="P72" s="3">
        <v>0</v>
      </c>
      <c r="Q72" s="3">
        <v>4329</v>
      </c>
      <c r="R72" s="3">
        <v>562.77</v>
      </c>
      <c r="S72" s="3">
        <v>0</v>
      </c>
      <c r="T72" s="3">
        <v>0</v>
      </c>
      <c r="U72" s="3">
        <v>4891.7700000000004</v>
      </c>
      <c r="W72" t="s">
        <v>1</v>
      </c>
    </row>
    <row r="73" spans="5:23" x14ac:dyDescent="0.25">
      <c r="E73" t="s">
        <v>447</v>
      </c>
      <c r="F73" t="s">
        <v>492</v>
      </c>
      <c r="G73" t="s">
        <v>1</v>
      </c>
      <c r="H73" t="s">
        <v>0</v>
      </c>
      <c r="I73" t="s">
        <v>198</v>
      </c>
      <c r="J73" t="s">
        <v>199</v>
      </c>
      <c r="K73">
        <v>138</v>
      </c>
      <c r="L73">
        <v>138</v>
      </c>
      <c r="M73" t="s">
        <v>493</v>
      </c>
      <c r="N73" t="s">
        <v>494</v>
      </c>
      <c r="O73" s="3">
        <v>0</v>
      </c>
      <c r="P73" s="3">
        <v>0</v>
      </c>
      <c r="Q73" s="3">
        <v>120</v>
      </c>
      <c r="R73" s="3">
        <v>15.600000000000001</v>
      </c>
      <c r="S73" s="3">
        <v>0</v>
      </c>
      <c r="T73" s="3">
        <v>0</v>
      </c>
      <c r="U73" s="3">
        <v>135.6</v>
      </c>
      <c r="W73" t="s">
        <v>1</v>
      </c>
    </row>
    <row r="74" spans="5:23" x14ac:dyDescent="0.25">
      <c r="E74" t="s">
        <v>447</v>
      </c>
      <c r="F74" t="s">
        <v>491</v>
      </c>
      <c r="G74" t="s">
        <v>1</v>
      </c>
      <c r="H74" t="s">
        <v>0</v>
      </c>
      <c r="I74" t="s">
        <v>198</v>
      </c>
      <c r="J74" t="s">
        <v>199</v>
      </c>
      <c r="K74">
        <v>139</v>
      </c>
      <c r="L74">
        <v>139</v>
      </c>
      <c r="M74" t="s">
        <v>150</v>
      </c>
      <c r="N74" t="s">
        <v>29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W74" t="s">
        <v>1</v>
      </c>
    </row>
    <row r="75" spans="5:23" x14ac:dyDescent="0.25">
      <c r="E75" t="s">
        <v>447</v>
      </c>
      <c r="F75" t="s">
        <v>491</v>
      </c>
      <c r="G75" t="s">
        <v>1</v>
      </c>
      <c r="H75" t="s">
        <v>0</v>
      </c>
      <c r="I75" t="s">
        <v>198</v>
      </c>
      <c r="J75" t="s">
        <v>199</v>
      </c>
      <c r="K75">
        <v>140</v>
      </c>
      <c r="L75">
        <v>140</v>
      </c>
      <c r="M75" t="s">
        <v>487</v>
      </c>
      <c r="N75" t="s">
        <v>488</v>
      </c>
      <c r="O75" s="3">
        <v>0</v>
      </c>
      <c r="P75" s="3">
        <v>0</v>
      </c>
      <c r="Q75" s="3">
        <v>88.5</v>
      </c>
      <c r="R75" s="3">
        <v>11.505000000000001</v>
      </c>
      <c r="S75" s="3">
        <v>0</v>
      </c>
      <c r="T75" s="3">
        <v>0</v>
      </c>
      <c r="U75" s="3">
        <v>100.005</v>
      </c>
      <c r="W75" t="s">
        <v>1</v>
      </c>
    </row>
    <row r="76" spans="5:23" x14ac:dyDescent="0.25">
      <c r="E76" t="s">
        <v>447</v>
      </c>
      <c r="F76" t="s">
        <v>491</v>
      </c>
      <c r="G76" t="s">
        <v>1</v>
      </c>
      <c r="H76" t="s">
        <v>0</v>
      </c>
      <c r="I76" t="s">
        <v>198</v>
      </c>
      <c r="J76" t="s">
        <v>199</v>
      </c>
      <c r="K76">
        <v>141</v>
      </c>
      <c r="L76">
        <v>141</v>
      </c>
      <c r="M76" t="s">
        <v>218</v>
      </c>
      <c r="N76" t="s">
        <v>219</v>
      </c>
      <c r="O76" s="3">
        <v>0</v>
      </c>
      <c r="P76" s="3">
        <v>0</v>
      </c>
      <c r="Q76" s="3">
        <v>42.48</v>
      </c>
      <c r="R76" s="3">
        <v>5.5224000000000002</v>
      </c>
      <c r="S76" s="3">
        <v>0</v>
      </c>
      <c r="T76" s="3">
        <v>0</v>
      </c>
      <c r="U76" s="3">
        <v>48.002399999999994</v>
      </c>
      <c r="W76" t="s">
        <v>1</v>
      </c>
    </row>
    <row r="77" spans="5:23" x14ac:dyDescent="0.25">
      <c r="E77" t="s">
        <v>447</v>
      </c>
      <c r="F77" t="s">
        <v>475</v>
      </c>
      <c r="G77" t="s">
        <v>1</v>
      </c>
      <c r="H77" t="s">
        <v>0</v>
      </c>
      <c r="I77" t="s">
        <v>198</v>
      </c>
      <c r="J77" t="s">
        <v>199</v>
      </c>
      <c r="K77">
        <v>142</v>
      </c>
      <c r="L77">
        <v>142</v>
      </c>
      <c r="M77" t="s">
        <v>489</v>
      </c>
      <c r="N77" t="s">
        <v>490</v>
      </c>
      <c r="O77" s="3">
        <v>0</v>
      </c>
      <c r="P77" s="3">
        <v>0</v>
      </c>
      <c r="Q77" s="3">
        <v>212.38</v>
      </c>
      <c r="R77" s="3">
        <v>27.609400000000001</v>
      </c>
      <c r="S77" s="3">
        <v>0</v>
      </c>
      <c r="T77" s="3">
        <v>0</v>
      </c>
      <c r="U77" s="3">
        <v>239.98939999999999</v>
      </c>
      <c r="W77" t="s">
        <v>1</v>
      </c>
    </row>
    <row r="78" spans="5:23" x14ac:dyDescent="0.25">
      <c r="E78" t="s">
        <v>447</v>
      </c>
      <c r="F78" t="s">
        <v>475</v>
      </c>
      <c r="G78" t="s">
        <v>1</v>
      </c>
      <c r="H78" t="s">
        <v>0</v>
      </c>
      <c r="I78" t="s">
        <v>198</v>
      </c>
      <c r="J78" t="s">
        <v>199</v>
      </c>
      <c r="K78">
        <v>143</v>
      </c>
      <c r="L78">
        <v>143</v>
      </c>
      <c r="M78" t="s">
        <v>214</v>
      </c>
      <c r="N78" t="s">
        <v>215</v>
      </c>
      <c r="O78" s="3">
        <v>0</v>
      </c>
      <c r="P78" s="3">
        <v>0</v>
      </c>
      <c r="Q78" s="3">
        <v>800</v>
      </c>
      <c r="R78" s="3">
        <v>104</v>
      </c>
      <c r="S78" s="3">
        <v>0</v>
      </c>
      <c r="T78" s="3">
        <v>0</v>
      </c>
      <c r="U78" s="3">
        <v>904</v>
      </c>
      <c r="W78" t="s">
        <v>1</v>
      </c>
    </row>
    <row r="79" spans="5:23" x14ac:dyDescent="0.25">
      <c r="E79" t="s">
        <v>447</v>
      </c>
      <c r="F79" t="s">
        <v>474</v>
      </c>
      <c r="G79" t="s">
        <v>1</v>
      </c>
      <c r="H79" t="s">
        <v>0</v>
      </c>
      <c r="I79" t="s">
        <v>198</v>
      </c>
      <c r="J79" t="s">
        <v>199</v>
      </c>
      <c r="K79">
        <v>144</v>
      </c>
      <c r="L79">
        <v>144</v>
      </c>
      <c r="M79" t="s">
        <v>240</v>
      </c>
      <c r="N79" t="s">
        <v>241</v>
      </c>
      <c r="O79" s="3">
        <v>0</v>
      </c>
      <c r="P79" s="3">
        <v>0</v>
      </c>
      <c r="Q79" s="3">
        <v>115</v>
      </c>
      <c r="R79" s="3">
        <v>14.950000000000001</v>
      </c>
      <c r="S79" s="3">
        <v>0</v>
      </c>
      <c r="T79" s="3">
        <v>0</v>
      </c>
      <c r="U79" s="3">
        <v>129.94999999999999</v>
      </c>
      <c r="W79" t="s">
        <v>1</v>
      </c>
    </row>
    <row r="80" spans="5:23" x14ac:dyDescent="0.25">
      <c r="E80" t="s">
        <v>447</v>
      </c>
      <c r="F80" t="s">
        <v>474</v>
      </c>
      <c r="G80" t="s">
        <v>1</v>
      </c>
      <c r="H80" t="s">
        <v>0</v>
      </c>
      <c r="I80" t="s">
        <v>198</v>
      </c>
      <c r="J80" t="s">
        <v>199</v>
      </c>
      <c r="K80">
        <v>145</v>
      </c>
      <c r="L80">
        <v>145</v>
      </c>
      <c r="M80" t="s">
        <v>150</v>
      </c>
      <c r="N80" t="s">
        <v>29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W80" t="s">
        <v>1</v>
      </c>
    </row>
    <row r="81" spans="5:23" x14ac:dyDescent="0.25">
      <c r="E81" t="s">
        <v>447</v>
      </c>
      <c r="F81" t="s">
        <v>474</v>
      </c>
      <c r="G81" t="s">
        <v>1</v>
      </c>
      <c r="H81" t="s">
        <v>0</v>
      </c>
      <c r="I81" t="s">
        <v>198</v>
      </c>
      <c r="J81" t="s">
        <v>199</v>
      </c>
      <c r="K81">
        <v>146</v>
      </c>
      <c r="L81">
        <v>146</v>
      </c>
      <c r="M81" t="s">
        <v>222</v>
      </c>
      <c r="N81" t="s">
        <v>223</v>
      </c>
      <c r="O81" s="3">
        <v>0</v>
      </c>
      <c r="P81" s="3">
        <v>0</v>
      </c>
      <c r="Q81" s="3">
        <v>468.06</v>
      </c>
      <c r="R81" s="3">
        <v>60.847799999999999</v>
      </c>
      <c r="S81" s="3">
        <v>0</v>
      </c>
      <c r="T81" s="3">
        <v>0</v>
      </c>
      <c r="U81" s="3">
        <v>528.90779999999995</v>
      </c>
      <c r="W81" t="s">
        <v>1</v>
      </c>
    </row>
    <row r="82" spans="5:23" x14ac:dyDescent="0.25">
      <c r="E82" t="s">
        <v>447</v>
      </c>
      <c r="F82" t="s">
        <v>474</v>
      </c>
      <c r="G82" t="s">
        <v>1</v>
      </c>
      <c r="H82" t="s">
        <v>0</v>
      </c>
      <c r="I82" t="s">
        <v>198</v>
      </c>
      <c r="J82" t="s">
        <v>199</v>
      </c>
      <c r="K82">
        <v>147</v>
      </c>
      <c r="L82">
        <v>147</v>
      </c>
      <c r="M82" t="s">
        <v>218</v>
      </c>
      <c r="N82" t="s">
        <v>219</v>
      </c>
      <c r="O82" s="3">
        <v>0</v>
      </c>
      <c r="P82" s="3">
        <v>0</v>
      </c>
      <c r="Q82" s="3">
        <v>146.22</v>
      </c>
      <c r="R82" s="3">
        <v>19.008600000000001</v>
      </c>
      <c r="S82" s="3">
        <v>0</v>
      </c>
      <c r="T82" s="3">
        <v>0</v>
      </c>
      <c r="U82" s="3">
        <v>165.2286</v>
      </c>
      <c r="W82" t="s">
        <v>1</v>
      </c>
    </row>
    <row r="83" spans="5:23" x14ac:dyDescent="0.25">
      <c r="E83" t="s">
        <v>447</v>
      </c>
      <c r="F83" t="s">
        <v>474</v>
      </c>
      <c r="G83" t="s">
        <v>1</v>
      </c>
      <c r="H83" t="s">
        <v>0</v>
      </c>
      <c r="I83" t="s">
        <v>198</v>
      </c>
      <c r="J83" t="s">
        <v>199</v>
      </c>
      <c r="K83">
        <v>148</v>
      </c>
      <c r="L83">
        <v>148</v>
      </c>
      <c r="M83" t="s">
        <v>327</v>
      </c>
      <c r="N83" t="s">
        <v>328</v>
      </c>
      <c r="O83" s="3">
        <v>0</v>
      </c>
      <c r="P83" s="3">
        <v>0</v>
      </c>
      <c r="Q83" s="3">
        <v>35</v>
      </c>
      <c r="R83" s="3">
        <v>4.55</v>
      </c>
      <c r="S83" s="3">
        <v>0</v>
      </c>
      <c r="T83" s="3">
        <v>0</v>
      </c>
      <c r="U83" s="3">
        <v>39.549999999999997</v>
      </c>
      <c r="W83" t="s">
        <v>1</v>
      </c>
    </row>
    <row r="84" spans="5:23" x14ac:dyDescent="0.25">
      <c r="E84" t="s">
        <v>447</v>
      </c>
      <c r="F84" t="s">
        <v>474</v>
      </c>
      <c r="G84" t="s">
        <v>1</v>
      </c>
      <c r="H84" t="s">
        <v>0</v>
      </c>
      <c r="I84" t="s">
        <v>198</v>
      </c>
      <c r="J84" t="s">
        <v>199</v>
      </c>
      <c r="K84">
        <v>149</v>
      </c>
      <c r="L84">
        <v>149</v>
      </c>
      <c r="M84" t="s">
        <v>150</v>
      </c>
      <c r="N84" t="s">
        <v>29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W84" t="s">
        <v>1</v>
      </c>
    </row>
    <row r="85" spans="5:23" x14ac:dyDescent="0.25">
      <c r="E85" t="s">
        <v>447</v>
      </c>
      <c r="F85" t="s">
        <v>474</v>
      </c>
      <c r="G85" t="s">
        <v>1</v>
      </c>
      <c r="H85" t="s">
        <v>0</v>
      </c>
      <c r="I85" t="s">
        <v>198</v>
      </c>
      <c r="J85" t="s">
        <v>199</v>
      </c>
      <c r="K85">
        <v>150</v>
      </c>
      <c r="L85">
        <v>150</v>
      </c>
      <c r="M85" t="s">
        <v>210</v>
      </c>
      <c r="N85" t="s">
        <v>211</v>
      </c>
      <c r="O85" s="3">
        <v>0</v>
      </c>
      <c r="P85" s="3">
        <v>0</v>
      </c>
      <c r="Q85" s="3">
        <v>390.45</v>
      </c>
      <c r="R85" s="3">
        <v>50.758499999999998</v>
      </c>
      <c r="S85" s="3">
        <v>0</v>
      </c>
      <c r="T85" s="3">
        <v>0</v>
      </c>
      <c r="U85" s="3">
        <v>441.20849999999996</v>
      </c>
      <c r="W85" t="s">
        <v>1</v>
      </c>
    </row>
    <row r="86" spans="5:23" x14ac:dyDescent="0.25">
      <c r="E86" t="s">
        <v>447</v>
      </c>
      <c r="F86" t="s">
        <v>482</v>
      </c>
      <c r="G86" t="s">
        <v>1</v>
      </c>
      <c r="H86" t="s">
        <v>0</v>
      </c>
      <c r="I86" t="s">
        <v>480</v>
      </c>
      <c r="J86" t="s">
        <v>481</v>
      </c>
      <c r="K86">
        <v>1</v>
      </c>
      <c r="L86">
        <v>1</v>
      </c>
      <c r="M86" t="s">
        <v>487</v>
      </c>
      <c r="N86" t="s">
        <v>488</v>
      </c>
      <c r="O86" s="3">
        <v>0</v>
      </c>
      <c r="P86" s="3">
        <v>0</v>
      </c>
      <c r="Q86" s="3">
        <v>48</v>
      </c>
      <c r="R86" s="3">
        <v>6.24</v>
      </c>
      <c r="S86" s="3">
        <v>0</v>
      </c>
      <c r="T86" s="3">
        <v>0</v>
      </c>
      <c r="U86" s="3">
        <v>54.24</v>
      </c>
      <c r="W86" t="s">
        <v>1</v>
      </c>
    </row>
    <row r="87" spans="5:23" x14ac:dyDescent="0.25">
      <c r="E87" t="s">
        <v>447</v>
      </c>
      <c r="F87" t="s">
        <v>482</v>
      </c>
      <c r="G87" t="s">
        <v>1</v>
      </c>
      <c r="H87" t="s">
        <v>0</v>
      </c>
      <c r="I87" t="s">
        <v>480</v>
      </c>
      <c r="J87" t="s">
        <v>481</v>
      </c>
      <c r="K87">
        <v>2</v>
      </c>
      <c r="L87">
        <v>2</v>
      </c>
      <c r="M87" t="s">
        <v>222</v>
      </c>
      <c r="N87" t="s">
        <v>223</v>
      </c>
      <c r="O87" s="3">
        <v>0</v>
      </c>
      <c r="P87" s="3">
        <v>0</v>
      </c>
      <c r="Q87" s="3">
        <v>594.78</v>
      </c>
      <c r="R87" s="3">
        <v>77.321399999999997</v>
      </c>
      <c r="S87" s="3">
        <v>0</v>
      </c>
      <c r="T87" s="3">
        <v>0</v>
      </c>
      <c r="U87" s="3">
        <v>672.10140000000001</v>
      </c>
      <c r="W87" t="s">
        <v>1</v>
      </c>
    </row>
    <row r="88" spans="5:23" x14ac:dyDescent="0.25">
      <c r="E88" t="s">
        <v>447</v>
      </c>
      <c r="F88" t="s">
        <v>482</v>
      </c>
      <c r="G88" t="s">
        <v>1</v>
      </c>
      <c r="H88" t="s">
        <v>0</v>
      </c>
      <c r="I88" t="s">
        <v>480</v>
      </c>
      <c r="J88" t="s">
        <v>481</v>
      </c>
      <c r="K88">
        <v>3</v>
      </c>
      <c r="L88">
        <v>3</v>
      </c>
      <c r="M88" t="s">
        <v>218</v>
      </c>
      <c r="N88" t="s">
        <v>219</v>
      </c>
      <c r="O88" s="3">
        <v>0</v>
      </c>
      <c r="P88" s="3">
        <v>0</v>
      </c>
      <c r="Q88" s="3">
        <v>509.89</v>
      </c>
      <c r="R88" s="3">
        <v>66.285700000000006</v>
      </c>
      <c r="S88" s="3">
        <v>0</v>
      </c>
      <c r="T88" s="3">
        <v>0</v>
      </c>
      <c r="U88" s="3">
        <v>576.17570000000001</v>
      </c>
      <c r="W88" t="s">
        <v>1</v>
      </c>
    </row>
    <row r="89" spans="5:23" x14ac:dyDescent="0.25">
      <c r="E89" t="s">
        <v>447</v>
      </c>
      <c r="F89" t="s">
        <v>482</v>
      </c>
      <c r="G89" t="s">
        <v>1</v>
      </c>
      <c r="H89" t="s">
        <v>0</v>
      </c>
      <c r="I89" t="s">
        <v>480</v>
      </c>
      <c r="J89" t="s">
        <v>481</v>
      </c>
      <c r="K89">
        <v>4</v>
      </c>
      <c r="L89">
        <v>4</v>
      </c>
      <c r="M89" t="s">
        <v>485</v>
      </c>
      <c r="N89" t="s">
        <v>486</v>
      </c>
      <c r="O89" s="3">
        <v>0</v>
      </c>
      <c r="P89" s="3">
        <v>0</v>
      </c>
      <c r="Q89" s="3">
        <v>53.1</v>
      </c>
      <c r="R89" s="3">
        <v>6.9030000000000005</v>
      </c>
      <c r="S89" s="3">
        <v>0</v>
      </c>
      <c r="T89" s="3">
        <v>0</v>
      </c>
      <c r="U89" s="3">
        <v>60.003</v>
      </c>
      <c r="W89" t="s">
        <v>1</v>
      </c>
    </row>
    <row r="90" spans="5:23" x14ac:dyDescent="0.25">
      <c r="E90" t="s">
        <v>447</v>
      </c>
      <c r="F90" t="s">
        <v>482</v>
      </c>
      <c r="G90" t="s">
        <v>1</v>
      </c>
      <c r="H90" t="s">
        <v>0</v>
      </c>
      <c r="I90" t="s">
        <v>480</v>
      </c>
      <c r="J90" t="s">
        <v>481</v>
      </c>
      <c r="K90">
        <v>5</v>
      </c>
      <c r="L90">
        <v>5</v>
      </c>
      <c r="M90" t="s">
        <v>381</v>
      </c>
      <c r="N90" t="s">
        <v>382</v>
      </c>
      <c r="O90" s="3">
        <v>0</v>
      </c>
      <c r="P90" s="3">
        <v>0</v>
      </c>
      <c r="Q90" s="3">
        <v>1437.75</v>
      </c>
      <c r="R90" s="3">
        <v>186.9075</v>
      </c>
      <c r="S90" s="3">
        <v>0</v>
      </c>
      <c r="T90" s="3">
        <v>0</v>
      </c>
      <c r="U90" s="3">
        <v>1624.6575</v>
      </c>
      <c r="W90" t="s">
        <v>1</v>
      </c>
    </row>
    <row r="91" spans="5:23" x14ac:dyDescent="0.25">
      <c r="E91" t="s">
        <v>447</v>
      </c>
      <c r="F91" t="s">
        <v>482</v>
      </c>
      <c r="G91" t="s">
        <v>1</v>
      </c>
      <c r="H91" t="s">
        <v>0</v>
      </c>
      <c r="I91" t="s">
        <v>480</v>
      </c>
      <c r="J91" t="s">
        <v>481</v>
      </c>
      <c r="K91">
        <v>6</v>
      </c>
      <c r="L91">
        <v>6</v>
      </c>
      <c r="M91" t="s">
        <v>483</v>
      </c>
      <c r="N91" t="s">
        <v>484</v>
      </c>
      <c r="O91" s="3">
        <v>0</v>
      </c>
      <c r="P91" s="3">
        <v>0</v>
      </c>
      <c r="Q91" s="3">
        <v>345</v>
      </c>
      <c r="R91" s="3">
        <v>44.85</v>
      </c>
      <c r="S91" s="3">
        <v>0</v>
      </c>
      <c r="T91" s="3">
        <v>0</v>
      </c>
      <c r="U91" s="3">
        <v>389.85</v>
      </c>
      <c r="W91" t="s">
        <v>1</v>
      </c>
    </row>
    <row r="92" spans="5:23" x14ac:dyDescent="0.25">
      <c r="E92" t="s">
        <v>447</v>
      </c>
      <c r="F92" t="s">
        <v>482</v>
      </c>
      <c r="G92" t="s">
        <v>1</v>
      </c>
      <c r="H92" t="s">
        <v>0</v>
      </c>
      <c r="I92" t="s">
        <v>480</v>
      </c>
      <c r="J92" t="s">
        <v>481</v>
      </c>
      <c r="K92">
        <v>7</v>
      </c>
      <c r="L92">
        <v>7</v>
      </c>
      <c r="M92" t="s">
        <v>483</v>
      </c>
      <c r="N92" t="s">
        <v>484</v>
      </c>
      <c r="O92" s="3">
        <v>0</v>
      </c>
      <c r="P92" s="3">
        <v>0</v>
      </c>
      <c r="Q92" s="3">
        <v>312.33999999999997</v>
      </c>
      <c r="R92" s="3">
        <v>40.604199999999999</v>
      </c>
      <c r="S92" s="3">
        <v>0</v>
      </c>
      <c r="T92" s="3">
        <v>0</v>
      </c>
      <c r="U92" s="3">
        <v>352.94419999999997</v>
      </c>
      <c r="W92" t="s">
        <v>1</v>
      </c>
    </row>
    <row r="93" spans="5:23" x14ac:dyDescent="0.25">
      <c r="E93" t="s">
        <v>447</v>
      </c>
      <c r="F93" t="s">
        <v>468</v>
      </c>
      <c r="G93" t="s">
        <v>1</v>
      </c>
      <c r="H93" t="s">
        <v>0</v>
      </c>
      <c r="I93" t="s">
        <v>480</v>
      </c>
      <c r="J93" t="s">
        <v>481</v>
      </c>
      <c r="K93">
        <v>8</v>
      </c>
      <c r="L93">
        <v>8</v>
      </c>
      <c r="M93" t="s">
        <v>299</v>
      </c>
      <c r="N93" t="s">
        <v>300</v>
      </c>
      <c r="O93" s="3">
        <v>0</v>
      </c>
      <c r="P93" s="3">
        <v>0</v>
      </c>
      <c r="Q93" s="3">
        <v>48.9</v>
      </c>
      <c r="R93" s="3">
        <v>6.3570000000000002</v>
      </c>
      <c r="S93" s="3">
        <v>0</v>
      </c>
      <c r="T93" s="3">
        <v>0</v>
      </c>
      <c r="U93" s="3">
        <v>55.256999999999998</v>
      </c>
      <c r="W93" t="s">
        <v>1</v>
      </c>
    </row>
    <row r="94" spans="5:23" x14ac:dyDescent="0.25">
      <c r="E94" t="s">
        <v>447</v>
      </c>
      <c r="F94" t="s">
        <v>467</v>
      </c>
      <c r="G94" t="s">
        <v>1</v>
      </c>
      <c r="H94" t="s">
        <v>0</v>
      </c>
      <c r="I94" t="s">
        <v>480</v>
      </c>
      <c r="J94" t="s">
        <v>481</v>
      </c>
      <c r="K94">
        <v>9</v>
      </c>
      <c r="L94">
        <v>9</v>
      </c>
      <c r="M94" t="s">
        <v>220</v>
      </c>
      <c r="N94" t="s">
        <v>221</v>
      </c>
      <c r="O94" s="3">
        <v>0</v>
      </c>
      <c r="P94" s="3">
        <v>0</v>
      </c>
      <c r="Q94" s="3">
        <v>217.7</v>
      </c>
      <c r="R94" s="3">
        <v>28.300999999999998</v>
      </c>
      <c r="S94" s="3">
        <v>0</v>
      </c>
      <c r="T94" s="3">
        <v>0</v>
      </c>
      <c r="U94" s="3">
        <v>246.00099999999998</v>
      </c>
      <c r="W94" t="s">
        <v>1</v>
      </c>
    </row>
    <row r="95" spans="5:23" x14ac:dyDescent="0.25">
      <c r="E95" t="s">
        <v>447</v>
      </c>
      <c r="F95" t="s">
        <v>467</v>
      </c>
      <c r="G95" t="s">
        <v>1</v>
      </c>
      <c r="H95" t="s">
        <v>0</v>
      </c>
      <c r="I95" t="s">
        <v>480</v>
      </c>
      <c r="J95" t="s">
        <v>481</v>
      </c>
      <c r="K95">
        <v>10</v>
      </c>
      <c r="L95">
        <v>10</v>
      </c>
      <c r="M95" t="s">
        <v>150</v>
      </c>
      <c r="N95" t="s">
        <v>29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W95" t="s">
        <v>1</v>
      </c>
    </row>
    <row r="96" spans="5:23" x14ac:dyDescent="0.25">
      <c r="E96" t="s">
        <v>447</v>
      </c>
      <c r="F96" t="s">
        <v>467</v>
      </c>
      <c r="G96" t="s">
        <v>1</v>
      </c>
      <c r="H96" t="s">
        <v>0</v>
      </c>
      <c r="I96" t="s">
        <v>480</v>
      </c>
      <c r="J96" t="s">
        <v>481</v>
      </c>
      <c r="K96">
        <v>11</v>
      </c>
      <c r="L96">
        <v>11</v>
      </c>
      <c r="M96" t="s">
        <v>230</v>
      </c>
      <c r="N96" t="s">
        <v>231</v>
      </c>
      <c r="O96" s="3">
        <v>0</v>
      </c>
      <c r="P96" s="3">
        <v>0</v>
      </c>
      <c r="Q96" s="3">
        <v>72.569999999999993</v>
      </c>
      <c r="R96" s="3">
        <v>9.434099999999999</v>
      </c>
      <c r="S96" s="3">
        <v>0</v>
      </c>
      <c r="T96" s="3">
        <v>0</v>
      </c>
      <c r="U96" s="3">
        <v>82.004099999999994</v>
      </c>
      <c r="W96" t="s">
        <v>1</v>
      </c>
    </row>
    <row r="97" spans="5:23" x14ac:dyDescent="0.25">
      <c r="E97" t="s">
        <v>447</v>
      </c>
      <c r="F97" t="s">
        <v>467</v>
      </c>
      <c r="G97" t="s">
        <v>1</v>
      </c>
      <c r="H97" t="s">
        <v>0</v>
      </c>
      <c r="I97" t="s">
        <v>480</v>
      </c>
      <c r="J97" t="s">
        <v>481</v>
      </c>
      <c r="K97">
        <v>12</v>
      </c>
      <c r="L97">
        <v>12</v>
      </c>
      <c r="M97" t="s">
        <v>228</v>
      </c>
      <c r="N97" t="s">
        <v>229</v>
      </c>
      <c r="O97" s="3">
        <v>0</v>
      </c>
      <c r="P97" s="3">
        <v>0</v>
      </c>
      <c r="Q97" s="3">
        <v>54.43</v>
      </c>
      <c r="R97" s="3">
        <v>7.0758999999999999</v>
      </c>
      <c r="S97" s="3">
        <v>0</v>
      </c>
      <c r="T97" s="3">
        <v>0</v>
      </c>
      <c r="U97" s="3">
        <v>61.505899999999997</v>
      </c>
      <c r="W97" t="s">
        <v>1</v>
      </c>
    </row>
    <row r="98" spans="5:23" x14ac:dyDescent="0.25">
      <c r="E98" t="s">
        <v>507</v>
      </c>
      <c r="F98" t="s">
        <v>508</v>
      </c>
      <c r="G98" t="s">
        <v>1</v>
      </c>
      <c r="H98" t="s">
        <v>0</v>
      </c>
      <c r="I98" t="s">
        <v>480</v>
      </c>
      <c r="J98" t="s">
        <v>481</v>
      </c>
      <c r="K98">
        <v>13</v>
      </c>
      <c r="L98">
        <v>13</v>
      </c>
      <c r="M98" t="s">
        <v>150</v>
      </c>
      <c r="N98" t="s">
        <v>29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W98" t="s">
        <v>1</v>
      </c>
    </row>
    <row r="99" spans="5:23" x14ac:dyDescent="0.25">
      <c r="E99" t="s">
        <v>507</v>
      </c>
      <c r="F99" t="s">
        <v>508</v>
      </c>
      <c r="G99" t="s">
        <v>1</v>
      </c>
      <c r="H99" t="s">
        <v>0</v>
      </c>
      <c r="I99" t="s">
        <v>480</v>
      </c>
      <c r="J99" t="s">
        <v>481</v>
      </c>
      <c r="K99">
        <v>14</v>
      </c>
      <c r="L99">
        <v>14</v>
      </c>
      <c r="M99" t="s">
        <v>525</v>
      </c>
      <c r="N99" t="s">
        <v>526</v>
      </c>
      <c r="O99" s="3">
        <v>0</v>
      </c>
      <c r="P99" s="3">
        <v>0</v>
      </c>
      <c r="Q99" s="3">
        <v>84.06</v>
      </c>
      <c r="R99" s="3">
        <v>10.927800000000001</v>
      </c>
      <c r="S99" s="3">
        <v>0</v>
      </c>
      <c r="T99" s="3">
        <v>0</v>
      </c>
      <c r="U99" s="3">
        <v>94.987800000000007</v>
      </c>
      <c r="W99" t="s">
        <v>1</v>
      </c>
    </row>
    <row r="100" spans="5:23" x14ac:dyDescent="0.25">
      <c r="E100" t="s">
        <v>507</v>
      </c>
      <c r="F100" t="s">
        <v>508</v>
      </c>
      <c r="G100" t="s">
        <v>1</v>
      </c>
      <c r="H100" t="s">
        <v>0</v>
      </c>
      <c r="I100" t="s">
        <v>480</v>
      </c>
      <c r="J100" t="s">
        <v>481</v>
      </c>
      <c r="K100">
        <v>15</v>
      </c>
      <c r="L100">
        <v>15</v>
      </c>
      <c r="M100" t="s">
        <v>525</v>
      </c>
      <c r="N100" t="s">
        <v>526</v>
      </c>
      <c r="O100" s="3">
        <v>0</v>
      </c>
      <c r="P100" s="3">
        <v>0</v>
      </c>
      <c r="Q100" s="3">
        <v>178150</v>
      </c>
      <c r="R100" s="3">
        <v>23159.5</v>
      </c>
      <c r="S100" s="3">
        <v>0</v>
      </c>
      <c r="T100" s="3">
        <v>0</v>
      </c>
      <c r="U100" s="3">
        <v>201309.5</v>
      </c>
      <c r="W100" t="s">
        <v>1</v>
      </c>
    </row>
    <row r="101" spans="5:23" x14ac:dyDescent="0.25">
      <c r="E101" t="s">
        <v>507</v>
      </c>
      <c r="F101" t="s">
        <v>527</v>
      </c>
      <c r="G101" t="s">
        <v>1</v>
      </c>
      <c r="H101" t="s">
        <v>0</v>
      </c>
      <c r="I101" t="s">
        <v>480</v>
      </c>
      <c r="J101" t="s">
        <v>481</v>
      </c>
      <c r="K101">
        <v>16</v>
      </c>
      <c r="L101">
        <v>16</v>
      </c>
      <c r="M101" t="s">
        <v>311</v>
      </c>
      <c r="N101" t="s">
        <v>312</v>
      </c>
      <c r="O101" s="3">
        <v>0</v>
      </c>
      <c r="P101" s="3">
        <v>0</v>
      </c>
      <c r="Q101" s="3">
        <v>650</v>
      </c>
      <c r="R101" s="3">
        <v>84.5</v>
      </c>
      <c r="S101" s="3">
        <v>0</v>
      </c>
      <c r="T101" s="3">
        <v>0</v>
      </c>
      <c r="U101" s="3">
        <v>734.5</v>
      </c>
      <c r="W101" t="s">
        <v>1</v>
      </c>
    </row>
    <row r="102" spans="5:23" x14ac:dyDescent="0.25">
      <c r="E102" t="s">
        <v>507</v>
      </c>
      <c r="F102" t="s">
        <v>527</v>
      </c>
      <c r="G102" t="s">
        <v>1</v>
      </c>
      <c r="H102" t="s">
        <v>0</v>
      </c>
      <c r="I102" t="s">
        <v>480</v>
      </c>
      <c r="J102" t="s">
        <v>481</v>
      </c>
      <c r="K102">
        <v>17</v>
      </c>
      <c r="L102">
        <v>17</v>
      </c>
      <c r="M102" t="s">
        <v>269</v>
      </c>
      <c r="N102" t="s">
        <v>270</v>
      </c>
      <c r="O102" s="3">
        <v>0</v>
      </c>
      <c r="P102" s="3">
        <v>0</v>
      </c>
      <c r="Q102" s="3">
        <v>140</v>
      </c>
      <c r="R102" s="3">
        <v>18.2</v>
      </c>
      <c r="S102" s="3">
        <v>0</v>
      </c>
      <c r="T102" s="3">
        <v>0</v>
      </c>
      <c r="U102" s="3">
        <v>158.19999999999999</v>
      </c>
      <c r="W102" t="s">
        <v>1</v>
      </c>
    </row>
    <row r="103" spans="5:23" x14ac:dyDescent="0.25">
      <c r="E103" t="s">
        <v>507</v>
      </c>
      <c r="F103" t="s">
        <v>527</v>
      </c>
      <c r="G103" t="s">
        <v>1</v>
      </c>
      <c r="H103" t="s">
        <v>0</v>
      </c>
      <c r="I103" t="s">
        <v>480</v>
      </c>
      <c r="J103" t="s">
        <v>481</v>
      </c>
      <c r="K103">
        <v>18</v>
      </c>
      <c r="L103">
        <v>18</v>
      </c>
      <c r="M103" t="s">
        <v>317</v>
      </c>
      <c r="N103" t="s">
        <v>318</v>
      </c>
      <c r="O103" s="3">
        <v>0</v>
      </c>
      <c r="P103" s="3">
        <v>0</v>
      </c>
      <c r="Q103" s="3">
        <v>276.12</v>
      </c>
      <c r="R103" s="3">
        <v>35.895600000000002</v>
      </c>
      <c r="S103" s="3">
        <v>0</v>
      </c>
      <c r="T103" s="3">
        <v>0</v>
      </c>
      <c r="U103" s="3">
        <v>312.01560000000001</v>
      </c>
      <c r="W103" t="s">
        <v>1</v>
      </c>
    </row>
    <row r="104" spans="5:23" x14ac:dyDescent="0.25">
      <c r="E104" t="s">
        <v>507</v>
      </c>
      <c r="F104" t="s">
        <v>527</v>
      </c>
      <c r="G104" t="s">
        <v>1</v>
      </c>
      <c r="H104" t="s">
        <v>0</v>
      </c>
      <c r="I104" t="s">
        <v>480</v>
      </c>
      <c r="J104" t="s">
        <v>481</v>
      </c>
      <c r="K104">
        <v>19</v>
      </c>
      <c r="L104">
        <v>19</v>
      </c>
      <c r="M104" t="s">
        <v>258</v>
      </c>
      <c r="N104" t="s">
        <v>259</v>
      </c>
      <c r="O104" s="3">
        <v>0</v>
      </c>
      <c r="P104" s="3">
        <v>0</v>
      </c>
      <c r="Q104" s="3">
        <v>5338.53</v>
      </c>
      <c r="R104" s="3">
        <v>694.00890000000004</v>
      </c>
      <c r="S104" s="3">
        <v>0</v>
      </c>
      <c r="T104" s="3">
        <v>0</v>
      </c>
      <c r="U104" s="3">
        <v>6032.5388999999996</v>
      </c>
      <c r="W104" t="s">
        <v>1</v>
      </c>
    </row>
    <row r="105" spans="5:23" x14ac:dyDescent="0.25">
      <c r="E105" t="s">
        <v>507</v>
      </c>
      <c r="F105" t="s">
        <v>527</v>
      </c>
      <c r="G105" t="s">
        <v>1</v>
      </c>
      <c r="H105" t="s">
        <v>0</v>
      </c>
      <c r="I105" t="s">
        <v>480</v>
      </c>
      <c r="J105" t="s">
        <v>481</v>
      </c>
      <c r="K105">
        <v>20</v>
      </c>
      <c r="L105">
        <v>20</v>
      </c>
      <c r="M105" t="s">
        <v>265</v>
      </c>
      <c r="N105" t="s">
        <v>266</v>
      </c>
      <c r="O105" s="3">
        <v>0</v>
      </c>
      <c r="P105" s="3">
        <v>0</v>
      </c>
      <c r="Q105" s="3">
        <v>3551.98</v>
      </c>
      <c r="R105" s="3">
        <v>461.75740000000002</v>
      </c>
      <c r="S105" s="3">
        <v>0</v>
      </c>
      <c r="T105" s="3">
        <v>0</v>
      </c>
      <c r="U105" s="3">
        <v>4013.7374</v>
      </c>
      <c r="W105" t="s">
        <v>1</v>
      </c>
    </row>
    <row r="106" spans="5:23" x14ac:dyDescent="0.25">
      <c r="E106" t="s">
        <v>507</v>
      </c>
      <c r="F106" t="s">
        <v>527</v>
      </c>
      <c r="G106" t="s">
        <v>1</v>
      </c>
      <c r="H106" t="s">
        <v>0</v>
      </c>
      <c r="I106" t="s">
        <v>480</v>
      </c>
      <c r="J106" t="s">
        <v>481</v>
      </c>
      <c r="K106">
        <v>21</v>
      </c>
      <c r="L106">
        <v>21</v>
      </c>
      <c r="M106" t="s">
        <v>265</v>
      </c>
      <c r="N106" t="s">
        <v>266</v>
      </c>
      <c r="O106" s="3">
        <v>0</v>
      </c>
      <c r="P106" s="3">
        <v>0</v>
      </c>
      <c r="Q106" s="3">
        <v>3600.65</v>
      </c>
      <c r="R106" s="3">
        <v>468.08450000000005</v>
      </c>
      <c r="S106" s="3">
        <v>0</v>
      </c>
      <c r="T106" s="3">
        <v>0</v>
      </c>
      <c r="U106" s="3">
        <v>4068.7345</v>
      </c>
      <c r="W106" t="s">
        <v>1</v>
      </c>
    </row>
    <row r="107" spans="5:23" x14ac:dyDescent="0.25">
      <c r="E107" t="s">
        <v>507</v>
      </c>
      <c r="F107" t="s">
        <v>527</v>
      </c>
      <c r="G107" t="s">
        <v>1</v>
      </c>
      <c r="H107" t="s">
        <v>0</v>
      </c>
      <c r="I107" t="s">
        <v>480</v>
      </c>
      <c r="J107" t="s">
        <v>481</v>
      </c>
      <c r="K107">
        <v>22</v>
      </c>
      <c r="L107">
        <v>22</v>
      </c>
      <c r="M107" t="s">
        <v>271</v>
      </c>
      <c r="N107" t="s">
        <v>272</v>
      </c>
      <c r="O107" s="3">
        <v>0</v>
      </c>
      <c r="P107" s="3">
        <v>0</v>
      </c>
      <c r="Q107" s="3">
        <v>534.54</v>
      </c>
      <c r="R107" s="3">
        <v>69.490200000000002</v>
      </c>
      <c r="S107" s="3">
        <v>0</v>
      </c>
      <c r="T107" s="3">
        <v>0</v>
      </c>
      <c r="U107" s="3">
        <v>604.03019999999992</v>
      </c>
      <c r="W107" t="s">
        <v>1</v>
      </c>
    </row>
    <row r="108" spans="5:23" x14ac:dyDescent="0.25">
      <c r="E108" t="s">
        <v>507</v>
      </c>
      <c r="F108" t="s">
        <v>527</v>
      </c>
      <c r="G108" t="s">
        <v>1</v>
      </c>
      <c r="H108" t="s">
        <v>0</v>
      </c>
      <c r="I108" t="s">
        <v>480</v>
      </c>
      <c r="J108" t="s">
        <v>481</v>
      </c>
      <c r="K108">
        <v>23</v>
      </c>
      <c r="L108">
        <v>23</v>
      </c>
      <c r="M108" t="s">
        <v>150</v>
      </c>
      <c r="N108" t="s">
        <v>29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W108" t="s">
        <v>1</v>
      </c>
    </row>
    <row r="109" spans="5:23" x14ac:dyDescent="0.25">
      <c r="E109" t="s">
        <v>507</v>
      </c>
      <c r="F109" t="s">
        <v>509</v>
      </c>
      <c r="G109" t="s">
        <v>1</v>
      </c>
      <c r="H109" t="s">
        <v>0</v>
      </c>
      <c r="I109" t="s">
        <v>480</v>
      </c>
      <c r="J109" t="s">
        <v>481</v>
      </c>
      <c r="K109">
        <v>24</v>
      </c>
      <c r="L109">
        <v>24</v>
      </c>
      <c r="M109" t="s">
        <v>281</v>
      </c>
      <c r="N109" t="s">
        <v>282</v>
      </c>
      <c r="O109" s="3">
        <v>0</v>
      </c>
      <c r="P109" s="3">
        <v>0</v>
      </c>
      <c r="Q109" s="3">
        <v>4420.32</v>
      </c>
      <c r="R109" s="3">
        <v>574.64159999999993</v>
      </c>
      <c r="S109" s="3">
        <v>0</v>
      </c>
      <c r="T109" s="3">
        <v>0</v>
      </c>
      <c r="U109" s="3">
        <v>4994.9615999999996</v>
      </c>
      <c r="W109" t="s">
        <v>1</v>
      </c>
    </row>
    <row r="110" spans="5:23" x14ac:dyDescent="0.25">
      <c r="E110" t="s">
        <v>507</v>
      </c>
      <c r="F110" t="s">
        <v>528</v>
      </c>
      <c r="G110" t="s">
        <v>1</v>
      </c>
      <c r="H110" t="s">
        <v>0</v>
      </c>
      <c r="I110" t="s">
        <v>480</v>
      </c>
      <c r="J110" t="s">
        <v>481</v>
      </c>
      <c r="K110">
        <v>25</v>
      </c>
      <c r="L110">
        <v>25</v>
      </c>
      <c r="M110" t="s">
        <v>222</v>
      </c>
      <c r="N110" t="s">
        <v>223</v>
      </c>
      <c r="O110" s="3">
        <v>0</v>
      </c>
      <c r="P110" s="3">
        <v>0</v>
      </c>
      <c r="Q110" s="3">
        <v>169.92</v>
      </c>
      <c r="R110" s="3">
        <v>22.089600000000001</v>
      </c>
      <c r="S110" s="3">
        <v>0</v>
      </c>
      <c r="T110" s="3">
        <v>0</v>
      </c>
      <c r="U110" s="3">
        <v>192.00959999999998</v>
      </c>
      <c r="W110" t="s">
        <v>1</v>
      </c>
    </row>
    <row r="111" spans="5:23" x14ac:dyDescent="0.25">
      <c r="E111" t="s">
        <v>507</v>
      </c>
      <c r="F111" t="s">
        <v>528</v>
      </c>
      <c r="G111" t="s">
        <v>1</v>
      </c>
      <c r="H111" t="s">
        <v>0</v>
      </c>
      <c r="I111" t="s">
        <v>480</v>
      </c>
      <c r="J111" t="s">
        <v>481</v>
      </c>
      <c r="K111">
        <v>26</v>
      </c>
      <c r="L111">
        <v>26</v>
      </c>
      <c r="M111" t="s">
        <v>150</v>
      </c>
      <c r="N111" t="s">
        <v>29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W111" t="s">
        <v>1</v>
      </c>
    </row>
    <row r="112" spans="5:23" x14ac:dyDescent="0.25">
      <c r="E112" t="s">
        <v>507</v>
      </c>
      <c r="F112" t="s">
        <v>512</v>
      </c>
      <c r="G112" t="s">
        <v>1</v>
      </c>
      <c r="H112" t="s">
        <v>0</v>
      </c>
      <c r="I112" t="s">
        <v>480</v>
      </c>
      <c r="J112" t="s">
        <v>481</v>
      </c>
      <c r="K112">
        <v>27</v>
      </c>
      <c r="L112">
        <v>27</v>
      </c>
      <c r="M112" t="s">
        <v>529</v>
      </c>
      <c r="N112" t="s">
        <v>530</v>
      </c>
      <c r="O112" s="3">
        <v>0</v>
      </c>
      <c r="P112" s="3">
        <v>0</v>
      </c>
      <c r="Q112" s="3">
        <v>1526.55</v>
      </c>
      <c r="R112" s="3">
        <v>198.45150000000001</v>
      </c>
      <c r="S112" s="3">
        <v>0</v>
      </c>
      <c r="T112" s="3">
        <v>0</v>
      </c>
      <c r="U112" s="3">
        <v>1725.0014999999999</v>
      </c>
      <c r="W112" t="s">
        <v>1</v>
      </c>
    </row>
    <row r="113" spans="5:23" x14ac:dyDescent="0.25">
      <c r="E113" t="s">
        <v>507</v>
      </c>
      <c r="F113" t="s">
        <v>513</v>
      </c>
      <c r="G113" t="s">
        <v>1</v>
      </c>
      <c r="H113" t="s">
        <v>0</v>
      </c>
      <c r="I113" t="s">
        <v>480</v>
      </c>
      <c r="J113" t="s">
        <v>481</v>
      </c>
      <c r="K113">
        <v>28</v>
      </c>
      <c r="L113">
        <v>28</v>
      </c>
      <c r="M113" t="s">
        <v>279</v>
      </c>
      <c r="N113" t="s">
        <v>280</v>
      </c>
      <c r="O113" s="3">
        <v>0</v>
      </c>
      <c r="P113" s="3">
        <v>0</v>
      </c>
      <c r="Q113" s="3">
        <v>1007.5</v>
      </c>
      <c r="R113" s="3">
        <v>130.97499999999999</v>
      </c>
      <c r="S113" s="3">
        <v>0</v>
      </c>
      <c r="T113" s="3">
        <v>0</v>
      </c>
      <c r="U113" s="3">
        <v>1138.4749999999999</v>
      </c>
      <c r="W113" t="s">
        <v>1</v>
      </c>
    </row>
    <row r="114" spans="5:23" x14ac:dyDescent="0.25">
      <c r="E114" t="s">
        <v>507</v>
      </c>
      <c r="F114" t="s">
        <v>513</v>
      </c>
      <c r="G114" t="s">
        <v>1</v>
      </c>
      <c r="H114" t="s">
        <v>0</v>
      </c>
      <c r="I114" t="s">
        <v>480</v>
      </c>
      <c r="J114" t="s">
        <v>481</v>
      </c>
      <c r="K114">
        <v>29</v>
      </c>
      <c r="L114">
        <v>29</v>
      </c>
      <c r="M114" t="s">
        <v>203</v>
      </c>
      <c r="N114" t="s">
        <v>262</v>
      </c>
      <c r="O114" s="3">
        <v>0</v>
      </c>
      <c r="P114" s="3">
        <v>0</v>
      </c>
      <c r="Q114" s="3">
        <v>508.85</v>
      </c>
      <c r="R114" s="3">
        <v>66.150500000000008</v>
      </c>
      <c r="S114" s="3">
        <v>0</v>
      </c>
      <c r="T114" s="3">
        <v>0</v>
      </c>
      <c r="U114" s="3">
        <v>575.00049999999999</v>
      </c>
      <c r="W114" t="s">
        <v>1</v>
      </c>
    </row>
    <row r="115" spans="5:23" x14ac:dyDescent="0.25">
      <c r="E115" t="s">
        <v>507</v>
      </c>
      <c r="F115" t="s">
        <v>513</v>
      </c>
      <c r="G115" t="s">
        <v>1</v>
      </c>
      <c r="H115" t="s">
        <v>0</v>
      </c>
      <c r="I115" t="s">
        <v>480</v>
      </c>
      <c r="J115" t="s">
        <v>481</v>
      </c>
      <c r="K115">
        <v>30</v>
      </c>
      <c r="L115">
        <v>30</v>
      </c>
      <c r="M115" t="s">
        <v>150</v>
      </c>
      <c r="N115" t="s">
        <v>29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W115" t="s">
        <v>1</v>
      </c>
    </row>
    <row r="116" spans="5:23" x14ac:dyDescent="0.25">
      <c r="E116" t="s">
        <v>507</v>
      </c>
      <c r="F116" t="s">
        <v>514</v>
      </c>
      <c r="G116" t="s">
        <v>1</v>
      </c>
      <c r="H116" t="s">
        <v>0</v>
      </c>
      <c r="I116" t="s">
        <v>480</v>
      </c>
      <c r="J116" t="s">
        <v>481</v>
      </c>
      <c r="K116">
        <v>31</v>
      </c>
      <c r="L116">
        <v>31</v>
      </c>
      <c r="M116" t="s">
        <v>299</v>
      </c>
      <c r="N116" t="s">
        <v>300</v>
      </c>
      <c r="O116" s="3">
        <v>0</v>
      </c>
      <c r="P116" s="3">
        <v>0</v>
      </c>
      <c r="Q116" s="3">
        <v>92</v>
      </c>
      <c r="R116" s="3">
        <v>11.96</v>
      </c>
      <c r="S116" s="3">
        <v>0</v>
      </c>
      <c r="T116" s="3">
        <v>0</v>
      </c>
      <c r="U116" s="3">
        <v>103.96000000000001</v>
      </c>
      <c r="W116" t="s">
        <v>1</v>
      </c>
    </row>
    <row r="117" spans="5:23" x14ac:dyDescent="0.25">
      <c r="E117" t="s">
        <v>507</v>
      </c>
      <c r="F117" t="s">
        <v>514</v>
      </c>
      <c r="G117" t="s">
        <v>1</v>
      </c>
      <c r="H117" t="s">
        <v>0</v>
      </c>
      <c r="I117" t="s">
        <v>480</v>
      </c>
      <c r="J117" t="s">
        <v>481</v>
      </c>
      <c r="K117">
        <v>32</v>
      </c>
      <c r="L117">
        <v>32</v>
      </c>
      <c r="M117" t="s">
        <v>222</v>
      </c>
      <c r="N117" t="s">
        <v>223</v>
      </c>
      <c r="O117" s="3">
        <v>0</v>
      </c>
      <c r="P117" s="3">
        <v>0</v>
      </c>
      <c r="Q117" s="3">
        <v>12.38</v>
      </c>
      <c r="R117" s="3">
        <v>1.6094000000000002</v>
      </c>
      <c r="S117" s="3">
        <v>0</v>
      </c>
      <c r="T117" s="3">
        <v>0</v>
      </c>
      <c r="U117" s="3">
        <v>13.989400000000002</v>
      </c>
      <c r="W117" t="s">
        <v>1</v>
      </c>
    </row>
    <row r="118" spans="5:23" x14ac:dyDescent="0.25">
      <c r="E118" t="s">
        <v>507</v>
      </c>
      <c r="F118" t="s">
        <v>514</v>
      </c>
      <c r="G118" t="s">
        <v>1</v>
      </c>
      <c r="H118" t="s">
        <v>0</v>
      </c>
      <c r="I118" t="s">
        <v>480</v>
      </c>
      <c r="J118" t="s">
        <v>481</v>
      </c>
      <c r="K118">
        <v>33</v>
      </c>
      <c r="L118">
        <v>33</v>
      </c>
      <c r="M118" t="s">
        <v>301</v>
      </c>
      <c r="N118" t="s">
        <v>302</v>
      </c>
      <c r="O118" s="3">
        <v>0</v>
      </c>
      <c r="P118" s="3">
        <v>0</v>
      </c>
      <c r="Q118" s="3">
        <v>2737.5</v>
      </c>
      <c r="R118" s="3">
        <v>355.875</v>
      </c>
      <c r="S118" s="3">
        <v>0</v>
      </c>
      <c r="T118" s="3">
        <v>0</v>
      </c>
      <c r="U118" s="3">
        <v>3093.375</v>
      </c>
      <c r="W118" t="s">
        <v>1</v>
      </c>
    </row>
    <row r="119" spans="5:23" x14ac:dyDescent="0.25">
      <c r="E119" t="s">
        <v>507</v>
      </c>
      <c r="F119" t="s">
        <v>514</v>
      </c>
      <c r="G119" t="s">
        <v>1</v>
      </c>
      <c r="H119" t="s">
        <v>0</v>
      </c>
      <c r="I119" t="s">
        <v>480</v>
      </c>
      <c r="J119" t="s">
        <v>481</v>
      </c>
      <c r="K119">
        <v>34</v>
      </c>
      <c r="L119">
        <v>34</v>
      </c>
      <c r="M119" t="s">
        <v>150</v>
      </c>
      <c r="N119" t="s">
        <v>29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W119" t="s">
        <v>1</v>
      </c>
    </row>
    <row r="120" spans="5:23" x14ac:dyDescent="0.25">
      <c r="E120" t="s">
        <v>507</v>
      </c>
      <c r="F120" t="s">
        <v>516</v>
      </c>
      <c r="G120" t="s">
        <v>1</v>
      </c>
      <c r="H120" t="s">
        <v>0</v>
      </c>
      <c r="I120" t="s">
        <v>480</v>
      </c>
      <c r="J120" t="s">
        <v>481</v>
      </c>
      <c r="K120">
        <v>35</v>
      </c>
      <c r="L120">
        <v>35</v>
      </c>
      <c r="M120" t="s">
        <v>299</v>
      </c>
      <c r="N120" t="s">
        <v>300</v>
      </c>
      <c r="O120" s="3">
        <v>0</v>
      </c>
      <c r="P120" s="3">
        <v>0</v>
      </c>
      <c r="Q120" s="3">
        <v>43.36</v>
      </c>
      <c r="R120" s="3">
        <v>5.6368</v>
      </c>
      <c r="S120" s="3">
        <v>0</v>
      </c>
      <c r="T120" s="3">
        <v>0</v>
      </c>
      <c r="U120" s="3">
        <v>48.9968</v>
      </c>
      <c r="W120" t="s">
        <v>1</v>
      </c>
    </row>
    <row r="121" spans="5:23" x14ac:dyDescent="0.25">
      <c r="E121" t="s">
        <v>507</v>
      </c>
      <c r="F121" t="s">
        <v>516</v>
      </c>
      <c r="G121" t="s">
        <v>1</v>
      </c>
      <c r="H121" t="s">
        <v>0</v>
      </c>
      <c r="I121" t="s">
        <v>480</v>
      </c>
      <c r="J121" t="s">
        <v>481</v>
      </c>
      <c r="K121">
        <v>36</v>
      </c>
      <c r="L121">
        <v>36</v>
      </c>
      <c r="M121" t="s">
        <v>531</v>
      </c>
      <c r="N121" t="s">
        <v>532</v>
      </c>
      <c r="O121" s="3">
        <v>0</v>
      </c>
      <c r="P121" s="3">
        <v>0</v>
      </c>
      <c r="Q121" s="3">
        <v>626.55999999999995</v>
      </c>
      <c r="R121" s="3">
        <v>81.452799999999996</v>
      </c>
      <c r="S121" s="3">
        <v>0</v>
      </c>
      <c r="T121" s="3">
        <v>0</v>
      </c>
      <c r="U121" s="3">
        <v>708.01279999999997</v>
      </c>
      <c r="W121" t="s">
        <v>1</v>
      </c>
    </row>
    <row r="122" spans="5:23" x14ac:dyDescent="0.25">
      <c r="E122" t="s">
        <v>507</v>
      </c>
      <c r="F122" t="s">
        <v>516</v>
      </c>
      <c r="G122" t="s">
        <v>1</v>
      </c>
      <c r="H122" t="s">
        <v>0</v>
      </c>
      <c r="I122" t="s">
        <v>480</v>
      </c>
      <c r="J122" t="s">
        <v>481</v>
      </c>
      <c r="K122">
        <v>37</v>
      </c>
      <c r="L122">
        <v>37</v>
      </c>
      <c r="M122" t="s">
        <v>230</v>
      </c>
      <c r="N122" t="s">
        <v>231</v>
      </c>
      <c r="O122" s="3">
        <v>0</v>
      </c>
      <c r="P122" s="3">
        <v>0</v>
      </c>
      <c r="Q122" s="3">
        <v>11.5</v>
      </c>
      <c r="R122" s="3">
        <v>1.4950000000000001</v>
      </c>
      <c r="S122" s="3">
        <v>0</v>
      </c>
      <c r="T122" s="3">
        <v>0</v>
      </c>
      <c r="U122" s="3">
        <v>12.995000000000001</v>
      </c>
      <c r="W122" t="s">
        <v>1</v>
      </c>
    </row>
    <row r="123" spans="5:23" x14ac:dyDescent="0.25">
      <c r="E123" t="s">
        <v>507</v>
      </c>
      <c r="F123" t="s">
        <v>517</v>
      </c>
      <c r="G123" t="s">
        <v>1</v>
      </c>
      <c r="H123" t="s">
        <v>0</v>
      </c>
      <c r="I123" t="s">
        <v>480</v>
      </c>
      <c r="J123" t="s">
        <v>481</v>
      </c>
      <c r="K123">
        <v>38</v>
      </c>
      <c r="L123">
        <v>38</v>
      </c>
      <c r="M123" t="s">
        <v>533</v>
      </c>
      <c r="N123" t="s">
        <v>534</v>
      </c>
      <c r="O123" s="3">
        <v>0</v>
      </c>
      <c r="P123" s="3">
        <v>0</v>
      </c>
      <c r="Q123" s="3">
        <v>1230</v>
      </c>
      <c r="R123" s="3">
        <v>159.9</v>
      </c>
      <c r="S123" s="3">
        <v>0</v>
      </c>
      <c r="T123" s="3">
        <v>0</v>
      </c>
      <c r="U123" s="3">
        <v>1389.9</v>
      </c>
      <c r="W123" t="s">
        <v>1</v>
      </c>
    </row>
    <row r="124" spans="5:23" x14ac:dyDescent="0.25">
      <c r="E124" t="s">
        <v>507</v>
      </c>
      <c r="F124" t="s">
        <v>517</v>
      </c>
      <c r="G124" t="s">
        <v>1</v>
      </c>
      <c r="H124" t="s">
        <v>0</v>
      </c>
      <c r="I124" t="s">
        <v>480</v>
      </c>
      <c r="J124" t="s">
        <v>481</v>
      </c>
      <c r="K124">
        <v>39</v>
      </c>
      <c r="L124">
        <v>39</v>
      </c>
      <c r="M124" t="s">
        <v>250</v>
      </c>
      <c r="N124" t="s">
        <v>251</v>
      </c>
      <c r="O124" s="3">
        <v>0</v>
      </c>
      <c r="P124" s="3">
        <v>0</v>
      </c>
      <c r="Q124" s="3">
        <v>255</v>
      </c>
      <c r="R124" s="3">
        <v>33.15</v>
      </c>
      <c r="S124" s="3">
        <v>0</v>
      </c>
      <c r="T124" s="3">
        <v>0</v>
      </c>
      <c r="U124" s="3">
        <v>288.14999999999998</v>
      </c>
      <c r="W124" t="s">
        <v>1</v>
      </c>
    </row>
    <row r="125" spans="5:23" x14ac:dyDescent="0.25">
      <c r="E125" t="s">
        <v>507</v>
      </c>
      <c r="F125" t="s">
        <v>517</v>
      </c>
      <c r="G125" t="s">
        <v>1</v>
      </c>
      <c r="H125" t="s">
        <v>0</v>
      </c>
      <c r="I125" t="s">
        <v>480</v>
      </c>
      <c r="J125" t="s">
        <v>481</v>
      </c>
      <c r="K125">
        <v>40</v>
      </c>
      <c r="L125">
        <v>40</v>
      </c>
      <c r="M125" t="s">
        <v>325</v>
      </c>
      <c r="N125" t="s">
        <v>326</v>
      </c>
      <c r="O125" s="3">
        <v>0</v>
      </c>
      <c r="P125" s="3">
        <v>0</v>
      </c>
      <c r="Q125" s="3">
        <v>2325</v>
      </c>
      <c r="R125" s="3">
        <v>302.25</v>
      </c>
      <c r="S125" s="3">
        <v>0</v>
      </c>
      <c r="T125" s="3">
        <v>0</v>
      </c>
      <c r="U125" s="3">
        <v>2627.25</v>
      </c>
      <c r="W125" t="s">
        <v>1</v>
      </c>
    </row>
    <row r="126" spans="5:23" x14ac:dyDescent="0.25">
      <c r="E126" t="s">
        <v>507</v>
      </c>
      <c r="F126" t="s">
        <v>535</v>
      </c>
      <c r="G126" t="s">
        <v>1</v>
      </c>
      <c r="H126" t="s">
        <v>0</v>
      </c>
      <c r="I126" t="s">
        <v>480</v>
      </c>
      <c r="J126" t="s">
        <v>481</v>
      </c>
      <c r="K126">
        <v>41</v>
      </c>
      <c r="L126">
        <v>41</v>
      </c>
      <c r="M126" t="s">
        <v>536</v>
      </c>
      <c r="N126" t="s">
        <v>537</v>
      </c>
      <c r="O126" s="3">
        <v>0</v>
      </c>
      <c r="P126" s="3">
        <v>0</v>
      </c>
      <c r="Q126" s="3">
        <v>1078.4000000000001</v>
      </c>
      <c r="R126" s="3">
        <v>140.19200000000001</v>
      </c>
      <c r="S126" s="3">
        <v>0</v>
      </c>
      <c r="T126" s="3">
        <v>0</v>
      </c>
      <c r="U126" s="3">
        <v>1218.5920000000001</v>
      </c>
      <c r="W126" t="s">
        <v>1</v>
      </c>
    </row>
    <row r="127" spans="5:23" x14ac:dyDescent="0.25">
      <c r="E127" t="s">
        <v>507</v>
      </c>
      <c r="F127" t="s">
        <v>523</v>
      </c>
      <c r="G127" t="s">
        <v>1</v>
      </c>
      <c r="H127" t="s">
        <v>0</v>
      </c>
      <c r="I127" t="s">
        <v>480</v>
      </c>
      <c r="J127" t="s">
        <v>481</v>
      </c>
      <c r="K127">
        <v>42</v>
      </c>
      <c r="L127">
        <v>42</v>
      </c>
      <c r="M127" t="s">
        <v>538</v>
      </c>
      <c r="N127" t="s">
        <v>539</v>
      </c>
      <c r="O127" s="3">
        <v>0</v>
      </c>
      <c r="P127" s="3">
        <v>0</v>
      </c>
      <c r="Q127" s="3">
        <v>869.29</v>
      </c>
      <c r="R127" s="3">
        <v>113.0077</v>
      </c>
      <c r="S127" s="3">
        <v>0</v>
      </c>
      <c r="T127" s="3">
        <v>0</v>
      </c>
      <c r="U127" s="3">
        <v>982.29769999999996</v>
      </c>
      <c r="W127" t="s">
        <v>1</v>
      </c>
    </row>
    <row r="128" spans="5:23" x14ac:dyDescent="0.25">
      <c r="E128" t="s">
        <v>507</v>
      </c>
      <c r="F128" t="s">
        <v>523</v>
      </c>
      <c r="G128" t="s">
        <v>1</v>
      </c>
      <c r="H128" t="s">
        <v>0</v>
      </c>
      <c r="I128" t="s">
        <v>480</v>
      </c>
      <c r="J128" t="s">
        <v>481</v>
      </c>
      <c r="K128">
        <v>43</v>
      </c>
      <c r="L128">
        <v>43</v>
      </c>
      <c r="M128" t="s">
        <v>246</v>
      </c>
      <c r="N128" t="s">
        <v>247</v>
      </c>
      <c r="O128" s="3">
        <v>0</v>
      </c>
      <c r="P128" s="3">
        <v>0</v>
      </c>
      <c r="Q128" s="3">
        <v>1101.01</v>
      </c>
      <c r="R128" s="3">
        <v>143.13130000000001</v>
      </c>
      <c r="S128" s="3">
        <v>0</v>
      </c>
      <c r="T128" s="3">
        <v>0</v>
      </c>
      <c r="U128" s="3">
        <v>1244.1413</v>
      </c>
      <c r="W128" t="s">
        <v>1</v>
      </c>
    </row>
    <row r="129" spans="5:23" x14ac:dyDescent="0.25">
      <c r="E129" t="s">
        <v>507</v>
      </c>
      <c r="F129" t="s">
        <v>524</v>
      </c>
      <c r="G129" t="s">
        <v>1</v>
      </c>
      <c r="H129" t="s">
        <v>0</v>
      </c>
      <c r="I129" t="s">
        <v>480</v>
      </c>
      <c r="J129" t="s">
        <v>481</v>
      </c>
      <c r="K129">
        <v>44</v>
      </c>
      <c r="L129">
        <v>44</v>
      </c>
      <c r="M129" t="s">
        <v>299</v>
      </c>
      <c r="N129" t="s">
        <v>300</v>
      </c>
      <c r="O129" s="3">
        <v>0</v>
      </c>
      <c r="P129" s="3">
        <v>0</v>
      </c>
      <c r="Q129" s="3">
        <v>174.33</v>
      </c>
      <c r="R129" s="3">
        <v>22.662900000000004</v>
      </c>
      <c r="S129" s="3">
        <v>0</v>
      </c>
      <c r="T129" s="3">
        <v>0</v>
      </c>
      <c r="U129" s="3">
        <v>196.99290000000002</v>
      </c>
      <c r="W129" t="s">
        <v>1</v>
      </c>
    </row>
    <row r="130" spans="5:23" x14ac:dyDescent="0.25">
      <c r="E130" t="s">
        <v>507</v>
      </c>
      <c r="F130" t="s">
        <v>524</v>
      </c>
      <c r="G130" t="s">
        <v>1</v>
      </c>
      <c r="H130" t="s">
        <v>0</v>
      </c>
      <c r="I130" t="s">
        <v>480</v>
      </c>
      <c r="J130" t="s">
        <v>481</v>
      </c>
      <c r="K130">
        <v>45</v>
      </c>
      <c r="L130">
        <v>45</v>
      </c>
      <c r="M130" t="s">
        <v>150</v>
      </c>
      <c r="N130" t="s">
        <v>29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W130" t="s">
        <v>1</v>
      </c>
    </row>
    <row r="131" spans="5:23" x14ac:dyDescent="0.25">
      <c r="E131" t="s">
        <v>507</v>
      </c>
      <c r="F131" t="s">
        <v>524</v>
      </c>
      <c r="G131" t="s">
        <v>1</v>
      </c>
      <c r="H131" t="s">
        <v>0</v>
      </c>
      <c r="I131" t="s">
        <v>480</v>
      </c>
      <c r="J131" t="s">
        <v>481</v>
      </c>
      <c r="K131">
        <v>46</v>
      </c>
      <c r="L131">
        <v>46</v>
      </c>
      <c r="M131" t="s">
        <v>203</v>
      </c>
      <c r="N131" t="s">
        <v>262</v>
      </c>
      <c r="O131" s="3">
        <v>0</v>
      </c>
      <c r="P131" s="3">
        <v>0</v>
      </c>
      <c r="Q131" s="3">
        <v>3430</v>
      </c>
      <c r="R131" s="3">
        <v>445.90000000000003</v>
      </c>
      <c r="S131" s="3">
        <v>0</v>
      </c>
      <c r="T131" s="3">
        <v>0</v>
      </c>
      <c r="U131" s="3">
        <v>3875.9</v>
      </c>
      <c r="W131" t="s">
        <v>1</v>
      </c>
    </row>
    <row r="132" spans="5:23" x14ac:dyDescent="0.25">
      <c r="E132" t="s">
        <v>507</v>
      </c>
      <c r="F132" t="s">
        <v>524</v>
      </c>
      <c r="G132" t="s">
        <v>1</v>
      </c>
      <c r="H132" t="s">
        <v>0</v>
      </c>
      <c r="I132" t="s">
        <v>480</v>
      </c>
      <c r="J132" t="s">
        <v>481</v>
      </c>
      <c r="K132">
        <v>47</v>
      </c>
      <c r="L132">
        <v>47</v>
      </c>
      <c r="M132" t="s">
        <v>203</v>
      </c>
      <c r="N132" t="s">
        <v>262</v>
      </c>
      <c r="O132" s="3">
        <v>0</v>
      </c>
      <c r="P132" s="3">
        <v>0</v>
      </c>
      <c r="Q132" s="3">
        <v>1365</v>
      </c>
      <c r="R132" s="3">
        <v>177.45000000000002</v>
      </c>
      <c r="S132" s="3">
        <v>0</v>
      </c>
      <c r="T132" s="3">
        <v>0</v>
      </c>
      <c r="U132" s="3">
        <v>1542.45</v>
      </c>
      <c r="W132" t="s">
        <v>1</v>
      </c>
    </row>
    <row r="133" spans="5:23" x14ac:dyDescent="0.25">
      <c r="E133" t="s">
        <v>507</v>
      </c>
      <c r="F133" t="s">
        <v>524</v>
      </c>
      <c r="G133" t="s">
        <v>1</v>
      </c>
      <c r="H133" t="s">
        <v>0</v>
      </c>
      <c r="I133" t="s">
        <v>480</v>
      </c>
      <c r="J133" t="s">
        <v>481</v>
      </c>
      <c r="K133">
        <v>48</v>
      </c>
      <c r="L133">
        <v>48</v>
      </c>
      <c r="M133" t="s">
        <v>309</v>
      </c>
      <c r="N133" t="s">
        <v>310</v>
      </c>
      <c r="O133" s="3">
        <v>0</v>
      </c>
      <c r="P133" s="3">
        <v>0</v>
      </c>
      <c r="Q133" s="3">
        <v>8200</v>
      </c>
      <c r="R133" s="3">
        <v>1066</v>
      </c>
      <c r="S133" s="3">
        <v>0</v>
      </c>
      <c r="T133" s="3">
        <v>0</v>
      </c>
      <c r="U133" s="3">
        <v>9266</v>
      </c>
      <c r="W133" t="s">
        <v>1</v>
      </c>
    </row>
    <row r="134" spans="5:23" x14ac:dyDescent="0.25">
      <c r="E134" t="s">
        <v>94</v>
      </c>
      <c r="O134" s="2"/>
      <c r="P134" s="2"/>
      <c r="Q134" s="31">
        <f>SUBTOTAL(109,Tabla2[V. GRAVADA])</f>
        <v>327597.63999999996</v>
      </c>
      <c r="R134" s="31">
        <f>SUBTOTAL(109,Tabla2[D.FISCAL])</f>
        <v>42587.693200000016</v>
      </c>
      <c r="S134" s="2"/>
      <c r="T134" s="2"/>
      <c r="U134" s="31">
        <f>SUBTOTAL(109,Tabla2[VENTA TOTAL])</f>
        <v>370185.33320000017</v>
      </c>
      <c r="V134" s="2"/>
      <c r="W134">
        <f>SUBTOTAL(103,Tabla2[ANEXO])</f>
        <v>131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40"/>
  <sheetViews>
    <sheetView topLeftCell="A118" workbookViewId="0">
      <selection activeCell="B141" sqref="B141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100</v>
      </c>
      <c r="B21" t="s">
        <v>101</v>
      </c>
      <c r="C21" s="1" t="s">
        <v>97</v>
      </c>
    </row>
    <row r="22" spans="1:3" x14ac:dyDescent="0.25">
      <c r="A22" s="1" t="s">
        <v>102</v>
      </c>
      <c r="B22" t="s">
        <v>103</v>
      </c>
      <c r="C22" s="1" t="s">
        <v>97</v>
      </c>
    </row>
    <row r="23" spans="1:3" x14ac:dyDescent="0.25">
      <c r="A23" s="1" t="s">
        <v>104</v>
      </c>
      <c r="B23" t="s">
        <v>105</v>
      </c>
      <c r="C23" s="1" t="s">
        <v>97</v>
      </c>
    </row>
    <row r="24" spans="1:3" x14ac:dyDescent="0.25">
      <c r="A24" s="1" t="s">
        <v>106</v>
      </c>
      <c r="B24" t="s">
        <v>107</v>
      </c>
      <c r="C24" s="1" t="s">
        <v>97</v>
      </c>
    </row>
    <row r="25" spans="1:3" x14ac:dyDescent="0.25">
      <c r="A25" s="1" t="s">
        <v>108</v>
      </c>
      <c r="B25" t="s">
        <v>109</v>
      </c>
      <c r="C25" s="1" t="s">
        <v>97</v>
      </c>
    </row>
    <row r="26" spans="1:3" x14ac:dyDescent="0.25">
      <c r="A26" s="1" t="s">
        <v>110</v>
      </c>
      <c r="B26" t="s">
        <v>111</v>
      </c>
      <c r="C26" s="1" t="s">
        <v>97</v>
      </c>
    </row>
    <row r="27" spans="1:3" x14ac:dyDescent="0.25">
      <c r="A27" s="1" t="s">
        <v>204</v>
      </c>
      <c r="B27" t="s">
        <v>112</v>
      </c>
      <c r="C27" s="1" t="s">
        <v>97</v>
      </c>
    </row>
    <row r="28" spans="1:3" x14ac:dyDescent="0.25">
      <c r="A28" s="1" t="s">
        <v>205</v>
      </c>
      <c r="B28" t="s">
        <v>113</v>
      </c>
      <c r="C28" s="1" t="s">
        <v>97</v>
      </c>
    </row>
    <row r="29" spans="1:3" x14ac:dyDescent="0.25">
      <c r="A29" s="1" t="s">
        <v>114</v>
      </c>
      <c r="B29" t="s">
        <v>115</v>
      </c>
      <c r="C29" s="1" t="s">
        <v>97</v>
      </c>
    </row>
    <row r="30" spans="1:3" x14ac:dyDescent="0.25">
      <c r="A30" s="1" t="s">
        <v>116</v>
      </c>
      <c r="B30" t="s">
        <v>117</v>
      </c>
      <c r="C30" s="1" t="s">
        <v>97</v>
      </c>
    </row>
    <row r="31" spans="1:3" x14ac:dyDescent="0.25">
      <c r="A31" s="1" t="s">
        <v>118</v>
      </c>
      <c r="B31" t="s">
        <v>119</v>
      </c>
      <c r="C31" s="1" t="s">
        <v>97</v>
      </c>
    </row>
    <row r="32" spans="1:3" x14ac:dyDescent="0.25">
      <c r="A32" s="1" t="s">
        <v>120</v>
      </c>
      <c r="B32" t="s">
        <v>121</v>
      </c>
      <c r="C32" s="1" t="s">
        <v>97</v>
      </c>
    </row>
    <row r="33" spans="1:3" x14ac:dyDescent="0.25">
      <c r="A33" s="1" t="s">
        <v>122</v>
      </c>
      <c r="B33" t="s">
        <v>123</v>
      </c>
      <c r="C33" s="1" t="s">
        <v>97</v>
      </c>
    </row>
    <row r="34" spans="1:3" x14ac:dyDescent="0.25">
      <c r="A34" s="1" t="s">
        <v>206</v>
      </c>
      <c r="B34" t="s">
        <v>124</v>
      </c>
      <c r="C34" s="1" t="s">
        <v>97</v>
      </c>
    </row>
    <row r="35" spans="1:3" x14ac:dyDescent="0.25">
      <c r="A35" s="1" t="s">
        <v>125</v>
      </c>
      <c r="B35" t="s">
        <v>126</v>
      </c>
      <c r="C35" s="1" t="s">
        <v>97</v>
      </c>
    </row>
    <row r="36" spans="1:3" x14ac:dyDescent="0.25">
      <c r="A36" s="1" t="s">
        <v>127</v>
      </c>
      <c r="B36" t="s">
        <v>128</v>
      </c>
      <c r="C36" s="1" t="s">
        <v>97</v>
      </c>
    </row>
    <row r="37" spans="1:3" x14ac:dyDescent="0.25">
      <c r="A37" s="1" t="s">
        <v>129</v>
      </c>
      <c r="B37" t="s">
        <v>130</v>
      </c>
      <c r="C37" s="1" t="s">
        <v>97</v>
      </c>
    </row>
    <row r="38" spans="1:3" x14ac:dyDescent="0.25">
      <c r="A38" s="1" t="s">
        <v>131</v>
      </c>
      <c r="B38" t="s">
        <v>132</v>
      </c>
      <c r="C38" s="1" t="s">
        <v>97</v>
      </c>
    </row>
    <row r="39" spans="1:3" x14ac:dyDescent="0.25">
      <c r="A39" s="1" t="s">
        <v>133</v>
      </c>
      <c r="B39" t="s">
        <v>134</v>
      </c>
      <c r="C39" s="1" t="s">
        <v>97</v>
      </c>
    </row>
    <row r="40" spans="1:3" x14ac:dyDescent="0.25">
      <c r="A40" s="1" t="s">
        <v>135</v>
      </c>
      <c r="B40" t="s">
        <v>136</v>
      </c>
      <c r="C40" s="1" t="s">
        <v>97</v>
      </c>
    </row>
    <row r="41" spans="1:3" x14ac:dyDescent="0.25">
      <c r="A41" s="1" t="s">
        <v>137</v>
      </c>
      <c r="B41" t="s">
        <v>138</v>
      </c>
      <c r="C41" s="1" t="s">
        <v>97</v>
      </c>
    </row>
    <row r="42" spans="1:3" x14ac:dyDescent="0.25">
      <c r="A42" s="1" t="s">
        <v>139</v>
      </c>
      <c r="B42" t="s">
        <v>140</v>
      </c>
      <c r="C42" s="1" t="s">
        <v>97</v>
      </c>
    </row>
    <row r="43" spans="1:3" x14ac:dyDescent="0.25">
      <c r="A43" s="1" t="s">
        <v>141</v>
      </c>
      <c r="B43" t="s">
        <v>142</v>
      </c>
      <c r="C43" s="1" t="s">
        <v>97</v>
      </c>
    </row>
    <row r="44" spans="1:3" x14ac:dyDescent="0.25">
      <c r="A44" s="1" t="s">
        <v>143</v>
      </c>
      <c r="B44" t="s">
        <v>144</v>
      </c>
      <c r="C44" s="1" t="s">
        <v>97</v>
      </c>
    </row>
    <row r="45" spans="1:3" x14ac:dyDescent="0.25">
      <c r="A45" s="1" t="s">
        <v>207</v>
      </c>
      <c r="B45" t="s">
        <v>145</v>
      </c>
      <c r="C45" s="1" t="s">
        <v>97</v>
      </c>
    </row>
    <row r="46" spans="1:3" x14ac:dyDescent="0.25">
      <c r="A46" s="1" t="s">
        <v>146</v>
      </c>
      <c r="B46" t="s">
        <v>147</v>
      </c>
      <c r="C46" s="1" t="s">
        <v>97</v>
      </c>
    </row>
    <row r="47" spans="1:3" x14ac:dyDescent="0.25">
      <c r="A47" s="1" t="s">
        <v>148</v>
      </c>
      <c r="B47" t="s">
        <v>149</v>
      </c>
      <c r="C47" s="1" t="s">
        <v>97</v>
      </c>
    </row>
    <row r="48" spans="1:3" x14ac:dyDescent="0.25">
      <c r="A48" s="1" t="s">
        <v>150</v>
      </c>
      <c r="B48" s="1" t="s">
        <v>29</v>
      </c>
      <c r="C48" s="1" t="s">
        <v>97</v>
      </c>
    </row>
    <row r="49" spans="1:3" x14ac:dyDescent="0.25">
      <c r="A49" s="1" t="s">
        <v>151</v>
      </c>
      <c r="B49" t="s">
        <v>152</v>
      </c>
      <c r="C49" s="1" t="s">
        <v>97</v>
      </c>
    </row>
    <row r="50" spans="1:3" x14ac:dyDescent="0.25">
      <c r="A50" s="1" t="s">
        <v>153</v>
      </c>
      <c r="B50" t="s">
        <v>154</v>
      </c>
      <c r="C50" s="1" t="s">
        <v>97</v>
      </c>
    </row>
    <row r="51" spans="1:3" x14ac:dyDescent="0.25">
      <c r="A51" s="1" t="s">
        <v>155</v>
      </c>
      <c r="B51" t="s">
        <v>156</v>
      </c>
      <c r="C51" s="1" t="s">
        <v>97</v>
      </c>
    </row>
    <row r="52" spans="1:3" x14ac:dyDescent="0.25">
      <c r="A52" s="1" t="s">
        <v>157</v>
      </c>
      <c r="B52" t="s">
        <v>158</v>
      </c>
      <c r="C52" s="1" t="s">
        <v>97</v>
      </c>
    </row>
    <row r="53" spans="1:3" x14ac:dyDescent="0.25">
      <c r="A53" s="1" t="s">
        <v>159</v>
      </c>
      <c r="B53" t="s">
        <v>160</v>
      </c>
      <c r="C53" s="1" t="s">
        <v>97</v>
      </c>
    </row>
    <row r="54" spans="1:3" x14ac:dyDescent="0.25">
      <c r="A54" s="1" t="s">
        <v>161</v>
      </c>
      <c r="B54" t="s">
        <v>162</v>
      </c>
      <c r="C54" s="1" t="s">
        <v>97</v>
      </c>
    </row>
    <row r="55" spans="1:3" x14ac:dyDescent="0.25">
      <c r="A55" s="1" t="s">
        <v>163</v>
      </c>
      <c r="B55" t="s">
        <v>164</v>
      </c>
      <c r="C55" s="1" t="s">
        <v>97</v>
      </c>
    </row>
    <row r="56" spans="1:3" x14ac:dyDescent="0.25">
      <c r="A56" s="1" t="s">
        <v>165</v>
      </c>
      <c r="B56" t="s">
        <v>166</v>
      </c>
      <c r="C56" s="1" t="s">
        <v>97</v>
      </c>
    </row>
    <row r="57" spans="1:3" x14ac:dyDescent="0.25">
      <c r="A57" s="1" t="s">
        <v>167</v>
      </c>
      <c r="B57" t="s">
        <v>168</v>
      </c>
      <c r="C57" s="1" t="s">
        <v>97</v>
      </c>
    </row>
    <row r="58" spans="1:3" x14ac:dyDescent="0.25">
      <c r="A58" s="1" t="s">
        <v>169</v>
      </c>
      <c r="B58" t="s">
        <v>170</v>
      </c>
      <c r="C58" s="1" t="s">
        <v>97</v>
      </c>
    </row>
    <row r="59" spans="1:3" x14ac:dyDescent="0.25">
      <c r="A59" s="1" t="s">
        <v>171</v>
      </c>
      <c r="B59" t="s">
        <v>172</v>
      </c>
      <c r="C59" s="1" t="s">
        <v>97</v>
      </c>
    </row>
    <row r="60" spans="1:3" x14ac:dyDescent="0.25">
      <c r="A60" s="1" t="s">
        <v>173</v>
      </c>
      <c r="B60" t="s">
        <v>174</v>
      </c>
      <c r="C60" s="1" t="s">
        <v>97</v>
      </c>
    </row>
    <row r="61" spans="1:3" x14ac:dyDescent="0.25">
      <c r="A61" s="1" t="s">
        <v>208</v>
      </c>
      <c r="B61" t="s">
        <v>209</v>
      </c>
      <c r="C61" s="1" t="s">
        <v>97</v>
      </c>
    </row>
    <row r="62" spans="1:3" x14ac:dyDescent="0.25">
      <c r="A62" s="1" t="s">
        <v>210</v>
      </c>
      <c r="B62" t="s">
        <v>211</v>
      </c>
      <c r="C62" s="1" t="s">
        <v>97</v>
      </c>
    </row>
    <row r="63" spans="1:3" x14ac:dyDescent="0.25">
      <c r="A63" s="1" t="s">
        <v>212</v>
      </c>
      <c r="B63" t="s">
        <v>213</v>
      </c>
      <c r="C63" s="1" t="s">
        <v>97</v>
      </c>
    </row>
    <row r="64" spans="1:3" x14ac:dyDescent="0.25">
      <c r="A64" s="1" t="s">
        <v>214</v>
      </c>
      <c r="B64" t="s">
        <v>215</v>
      </c>
      <c r="C64" s="1" t="s">
        <v>97</v>
      </c>
    </row>
    <row r="65" spans="1:3" x14ac:dyDescent="0.25">
      <c r="A65" s="1" t="s">
        <v>216</v>
      </c>
      <c r="B65" t="s">
        <v>217</v>
      </c>
      <c r="C65" s="1" t="s">
        <v>97</v>
      </c>
    </row>
    <row r="66" spans="1:3" x14ac:dyDescent="0.25">
      <c r="A66" s="1" t="s">
        <v>218</v>
      </c>
      <c r="B66" t="s">
        <v>219</v>
      </c>
      <c r="C66" s="1" t="s">
        <v>97</v>
      </c>
    </row>
    <row r="67" spans="1:3" x14ac:dyDescent="0.25">
      <c r="A67" s="1" t="s">
        <v>220</v>
      </c>
      <c r="B67" t="s">
        <v>221</v>
      </c>
      <c r="C67" s="1" t="s">
        <v>97</v>
      </c>
    </row>
    <row r="68" spans="1:3" x14ac:dyDescent="0.25">
      <c r="A68" s="1" t="s">
        <v>222</v>
      </c>
      <c r="B68" t="s">
        <v>223</v>
      </c>
      <c r="C68" s="1" t="s">
        <v>97</v>
      </c>
    </row>
    <row r="69" spans="1:3" x14ac:dyDescent="0.25">
      <c r="A69" s="1" t="s">
        <v>224</v>
      </c>
      <c r="B69" t="s">
        <v>225</v>
      </c>
      <c r="C69" s="1" t="s">
        <v>97</v>
      </c>
    </row>
    <row r="70" spans="1:3" x14ac:dyDescent="0.25">
      <c r="A70" s="1" t="s">
        <v>226</v>
      </c>
      <c r="B70" t="s">
        <v>227</v>
      </c>
      <c r="C70" s="1" t="s">
        <v>97</v>
      </c>
    </row>
    <row r="71" spans="1:3" x14ac:dyDescent="0.25">
      <c r="A71" s="1" t="s">
        <v>228</v>
      </c>
      <c r="B71" t="s">
        <v>229</v>
      </c>
      <c r="C71" s="1" t="s">
        <v>97</v>
      </c>
    </row>
    <row r="72" spans="1:3" x14ac:dyDescent="0.25">
      <c r="A72" s="1" t="s">
        <v>230</v>
      </c>
      <c r="B72" t="s">
        <v>231</v>
      </c>
      <c r="C72" s="1" t="s">
        <v>97</v>
      </c>
    </row>
    <row r="73" spans="1:3" x14ac:dyDescent="0.25">
      <c r="A73" s="1" t="s">
        <v>232</v>
      </c>
      <c r="B73" t="s">
        <v>233</v>
      </c>
      <c r="C73" s="1" t="s">
        <v>97</v>
      </c>
    </row>
    <row r="74" spans="1:3" x14ac:dyDescent="0.25">
      <c r="A74" s="1" t="s">
        <v>234</v>
      </c>
      <c r="B74" t="s">
        <v>235</v>
      </c>
      <c r="C74" s="1" t="s">
        <v>97</v>
      </c>
    </row>
    <row r="75" spans="1:3" x14ac:dyDescent="0.25">
      <c r="A75" s="1" t="s">
        <v>236</v>
      </c>
      <c r="B75" t="s">
        <v>237</v>
      </c>
      <c r="C75" s="1" t="s">
        <v>97</v>
      </c>
    </row>
    <row r="76" spans="1:3" x14ac:dyDescent="0.25">
      <c r="A76" s="1" t="s">
        <v>238</v>
      </c>
      <c r="B76" t="s">
        <v>239</v>
      </c>
      <c r="C76" s="1" t="s">
        <v>97</v>
      </c>
    </row>
    <row r="77" spans="1:3" x14ac:dyDescent="0.25">
      <c r="A77" s="1" t="s">
        <v>240</v>
      </c>
      <c r="B77" t="s">
        <v>241</v>
      </c>
      <c r="C77" s="1" t="s">
        <v>97</v>
      </c>
    </row>
    <row r="78" spans="1:3" x14ac:dyDescent="0.25">
      <c r="A78" s="1" t="s">
        <v>242</v>
      </c>
      <c r="B78" s="25" t="s">
        <v>243</v>
      </c>
      <c r="C78" s="1" t="s">
        <v>97</v>
      </c>
    </row>
    <row r="79" spans="1:3" x14ac:dyDescent="0.25">
      <c r="A79" s="1" t="s">
        <v>244</v>
      </c>
      <c r="B79" t="s">
        <v>245</v>
      </c>
      <c r="C79" s="1" t="s">
        <v>97</v>
      </c>
    </row>
    <row r="80" spans="1:3" x14ac:dyDescent="0.25">
      <c r="A80" s="1" t="s">
        <v>246</v>
      </c>
      <c r="B80" t="s">
        <v>247</v>
      </c>
      <c r="C80" s="1" t="s">
        <v>97</v>
      </c>
    </row>
    <row r="81" spans="1:3" x14ac:dyDescent="0.25">
      <c r="A81" s="1" t="s">
        <v>248</v>
      </c>
      <c r="B81" t="s">
        <v>249</v>
      </c>
      <c r="C81" s="1" t="s">
        <v>97</v>
      </c>
    </row>
    <row r="82" spans="1:3" x14ac:dyDescent="0.25">
      <c r="A82" s="1" t="s">
        <v>250</v>
      </c>
      <c r="B82" t="s">
        <v>251</v>
      </c>
      <c r="C82" s="1" t="s">
        <v>97</v>
      </c>
    </row>
    <row r="83" spans="1:3" x14ac:dyDescent="0.25">
      <c r="A83" s="1" t="s">
        <v>252</v>
      </c>
      <c r="B83" t="s">
        <v>253</v>
      </c>
      <c r="C83" s="1" t="s">
        <v>97</v>
      </c>
    </row>
    <row r="84" spans="1:3" x14ac:dyDescent="0.25">
      <c r="A84" s="1" t="s">
        <v>254</v>
      </c>
      <c r="B84" t="s">
        <v>255</v>
      </c>
      <c r="C84" s="1" t="s">
        <v>97</v>
      </c>
    </row>
    <row r="85" spans="1:3" x14ac:dyDescent="0.25">
      <c r="A85" s="1" t="s">
        <v>256</v>
      </c>
      <c r="B85" t="s">
        <v>257</v>
      </c>
      <c r="C85" s="1" t="s">
        <v>97</v>
      </c>
    </row>
    <row r="86" spans="1:3" x14ac:dyDescent="0.25">
      <c r="A86" s="1" t="s">
        <v>258</v>
      </c>
      <c r="B86" t="s">
        <v>259</v>
      </c>
      <c r="C86" s="1" t="s">
        <v>97</v>
      </c>
    </row>
    <row r="87" spans="1:3" x14ac:dyDescent="0.25">
      <c r="A87" s="1" t="s">
        <v>260</v>
      </c>
      <c r="B87" t="s">
        <v>261</v>
      </c>
      <c r="C87" s="1" t="s">
        <v>97</v>
      </c>
    </row>
    <row r="88" spans="1:3" x14ac:dyDescent="0.25">
      <c r="A88" s="1" t="s">
        <v>203</v>
      </c>
      <c r="B88" t="s">
        <v>262</v>
      </c>
      <c r="C88" s="1" t="s">
        <v>97</v>
      </c>
    </row>
    <row r="89" spans="1:3" x14ac:dyDescent="0.25">
      <c r="A89" s="1" t="s">
        <v>263</v>
      </c>
      <c r="B89" t="s">
        <v>264</v>
      </c>
      <c r="C89" s="1" t="s">
        <v>97</v>
      </c>
    </row>
    <row r="90" spans="1:3" x14ac:dyDescent="0.25">
      <c r="A90" s="1" t="s">
        <v>265</v>
      </c>
      <c r="B90" t="s">
        <v>266</v>
      </c>
      <c r="C90" s="1" t="s">
        <v>97</v>
      </c>
    </row>
    <row r="91" spans="1:3" x14ac:dyDescent="0.25">
      <c r="A91" s="1" t="s">
        <v>267</v>
      </c>
      <c r="B91" t="s">
        <v>268</v>
      </c>
      <c r="C91" s="1" t="s">
        <v>97</v>
      </c>
    </row>
    <row r="92" spans="1:3" x14ac:dyDescent="0.25">
      <c r="A92" s="1" t="s">
        <v>269</v>
      </c>
      <c r="B92" s="26" t="s">
        <v>270</v>
      </c>
      <c r="C92" s="1" t="s">
        <v>97</v>
      </c>
    </row>
    <row r="93" spans="1:3" x14ac:dyDescent="0.25">
      <c r="A93" s="1" t="s">
        <v>271</v>
      </c>
      <c r="B93" t="s">
        <v>272</v>
      </c>
      <c r="C93" s="1" t="s">
        <v>97</v>
      </c>
    </row>
    <row r="94" spans="1:3" x14ac:dyDescent="0.25">
      <c r="A94" s="1" t="s">
        <v>273</v>
      </c>
      <c r="B94" t="s">
        <v>274</v>
      </c>
      <c r="C94" s="1" t="s">
        <v>97</v>
      </c>
    </row>
    <row r="95" spans="1:3" x14ac:dyDescent="0.25">
      <c r="A95" s="1" t="s">
        <v>275</v>
      </c>
      <c r="B95" t="s">
        <v>276</v>
      </c>
      <c r="C95" s="1" t="s">
        <v>97</v>
      </c>
    </row>
    <row r="96" spans="1:3" x14ac:dyDescent="0.25">
      <c r="A96" s="1" t="s">
        <v>277</v>
      </c>
      <c r="B96" t="s">
        <v>278</v>
      </c>
      <c r="C96" s="1" t="s">
        <v>97</v>
      </c>
    </row>
    <row r="97" spans="1:3" x14ac:dyDescent="0.25">
      <c r="A97" s="1" t="s">
        <v>279</v>
      </c>
      <c r="B97" t="s">
        <v>280</v>
      </c>
      <c r="C97" s="1" t="s">
        <v>97</v>
      </c>
    </row>
    <row r="98" spans="1:3" x14ac:dyDescent="0.25">
      <c r="A98" s="1" t="s">
        <v>281</v>
      </c>
      <c r="B98" t="s">
        <v>282</v>
      </c>
      <c r="C98" s="1" t="s">
        <v>97</v>
      </c>
    </row>
    <row r="99" spans="1:3" x14ac:dyDescent="0.25">
      <c r="A99" s="1" t="s">
        <v>283</v>
      </c>
      <c r="B99" t="s">
        <v>284</v>
      </c>
      <c r="C99" s="1" t="s">
        <v>97</v>
      </c>
    </row>
    <row r="100" spans="1:3" x14ac:dyDescent="0.25">
      <c r="A100" s="1" t="s">
        <v>285</v>
      </c>
      <c r="B100" t="s">
        <v>286</v>
      </c>
      <c r="C100" s="1" t="s">
        <v>97</v>
      </c>
    </row>
    <row r="101" spans="1:3" x14ac:dyDescent="0.25">
      <c r="A101" s="1" t="s">
        <v>287</v>
      </c>
      <c r="B101" t="s">
        <v>288</v>
      </c>
      <c r="C101" s="1" t="s">
        <v>97</v>
      </c>
    </row>
    <row r="102" spans="1:3" x14ac:dyDescent="0.25">
      <c r="A102" s="1" t="s">
        <v>289</v>
      </c>
      <c r="B102" t="s">
        <v>290</v>
      </c>
      <c r="C102" s="1" t="s">
        <v>97</v>
      </c>
    </row>
    <row r="103" spans="1:3" x14ac:dyDescent="0.25">
      <c r="A103" s="1" t="s">
        <v>291</v>
      </c>
      <c r="B103" t="s">
        <v>292</v>
      </c>
      <c r="C103" s="1" t="s">
        <v>97</v>
      </c>
    </row>
    <row r="104" spans="1:3" x14ac:dyDescent="0.25">
      <c r="A104" s="1" t="s">
        <v>293</v>
      </c>
      <c r="B104" t="s">
        <v>294</v>
      </c>
      <c r="C104" s="1" t="s">
        <v>97</v>
      </c>
    </row>
    <row r="105" spans="1:3" x14ac:dyDescent="0.25">
      <c r="A105" s="1" t="s">
        <v>295</v>
      </c>
      <c r="B105" t="s">
        <v>296</v>
      </c>
      <c r="C105" s="1" t="s">
        <v>97</v>
      </c>
    </row>
    <row r="106" spans="1:3" x14ac:dyDescent="0.25">
      <c r="A106" s="1" t="s">
        <v>297</v>
      </c>
      <c r="B106" t="s">
        <v>298</v>
      </c>
      <c r="C106" s="1" t="s">
        <v>97</v>
      </c>
    </row>
    <row r="107" spans="1:3" x14ac:dyDescent="0.25">
      <c r="A107" s="1" t="s">
        <v>299</v>
      </c>
      <c r="B107" t="s">
        <v>300</v>
      </c>
      <c r="C107" s="1" t="s">
        <v>97</v>
      </c>
    </row>
    <row r="108" spans="1:3" x14ac:dyDescent="0.25">
      <c r="A108" s="1" t="s">
        <v>301</v>
      </c>
      <c r="B108" t="s">
        <v>302</v>
      </c>
      <c r="C108" s="1" t="s">
        <v>97</v>
      </c>
    </row>
    <row r="109" spans="1:3" x14ac:dyDescent="0.25">
      <c r="A109" s="1" t="s">
        <v>303</v>
      </c>
      <c r="B109" t="s">
        <v>304</v>
      </c>
      <c r="C109" s="1" t="s">
        <v>97</v>
      </c>
    </row>
    <row r="110" spans="1:3" x14ac:dyDescent="0.25">
      <c r="A110" s="1" t="s">
        <v>305</v>
      </c>
      <c r="B110" t="s">
        <v>306</v>
      </c>
      <c r="C110" s="1" t="s">
        <v>97</v>
      </c>
    </row>
    <row r="111" spans="1:3" x14ac:dyDescent="0.25">
      <c r="A111" s="1" t="s">
        <v>307</v>
      </c>
      <c r="B111" t="s">
        <v>308</v>
      </c>
      <c r="C111" s="1" t="s">
        <v>97</v>
      </c>
    </row>
    <row r="112" spans="1:3" x14ac:dyDescent="0.25">
      <c r="A112" s="1" t="s">
        <v>309</v>
      </c>
      <c r="B112" t="s">
        <v>310</v>
      </c>
      <c r="C112" s="1" t="s">
        <v>97</v>
      </c>
    </row>
    <row r="113" spans="1:3" x14ac:dyDescent="0.25">
      <c r="A113" s="1" t="s">
        <v>311</v>
      </c>
      <c r="B113" t="s">
        <v>312</v>
      </c>
      <c r="C113" s="1" t="s">
        <v>97</v>
      </c>
    </row>
    <row r="114" spans="1:3" x14ac:dyDescent="0.25">
      <c r="A114" s="1" t="s">
        <v>313</v>
      </c>
      <c r="B114" t="s">
        <v>314</v>
      </c>
      <c r="C114" s="1" t="s">
        <v>97</v>
      </c>
    </row>
    <row r="115" spans="1:3" x14ac:dyDescent="0.25">
      <c r="A115" s="1" t="s">
        <v>315</v>
      </c>
      <c r="B115" t="s">
        <v>316</v>
      </c>
      <c r="C115" s="1" t="s">
        <v>97</v>
      </c>
    </row>
    <row r="116" spans="1:3" x14ac:dyDescent="0.25">
      <c r="A116" s="1" t="s">
        <v>317</v>
      </c>
      <c r="B116" t="s">
        <v>318</v>
      </c>
      <c r="C116" s="1" t="s">
        <v>97</v>
      </c>
    </row>
    <row r="117" spans="1:3" x14ac:dyDescent="0.25">
      <c r="A117" s="1" t="s">
        <v>319</v>
      </c>
      <c r="B117" t="s">
        <v>320</v>
      </c>
      <c r="C117" s="1" t="s">
        <v>97</v>
      </c>
    </row>
    <row r="118" spans="1:3" x14ac:dyDescent="0.25">
      <c r="A118" s="1" t="s">
        <v>321</v>
      </c>
      <c r="B118" t="s">
        <v>322</v>
      </c>
      <c r="C118" s="1" t="s">
        <v>97</v>
      </c>
    </row>
    <row r="119" spans="1:3" x14ac:dyDescent="0.25">
      <c r="A119" s="1" t="s">
        <v>323</v>
      </c>
      <c r="B119" t="s">
        <v>324</v>
      </c>
      <c r="C119" s="1" t="s">
        <v>97</v>
      </c>
    </row>
    <row r="120" spans="1:3" x14ac:dyDescent="0.25">
      <c r="A120" s="1" t="s">
        <v>325</v>
      </c>
      <c r="B120" t="s">
        <v>326</v>
      </c>
      <c r="C120" s="1" t="s">
        <v>97</v>
      </c>
    </row>
    <row r="121" spans="1:3" x14ac:dyDescent="0.25">
      <c r="A121" s="1" t="s">
        <v>327</v>
      </c>
      <c r="B121" t="s">
        <v>328</v>
      </c>
      <c r="C121" s="1" t="s">
        <v>97</v>
      </c>
    </row>
    <row r="122" spans="1:3" x14ac:dyDescent="0.25">
      <c r="A122" s="1" t="s">
        <v>331</v>
      </c>
      <c r="B122" t="s">
        <v>332</v>
      </c>
      <c r="C122" s="1" t="s">
        <v>97</v>
      </c>
    </row>
    <row r="123" spans="1:3" x14ac:dyDescent="0.25">
      <c r="A123" s="1" t="s">
        <v>333</v>
      </c>
      <c r="B123" t="s">
        <v>334</v>
      </c>
      <c r="C123" s="1" t="s">
        <v>97</v>
      </c>
    </row>
    <row r="124" spans="1:3" x14ac:dyDescent="0.25">
      <c r="A124" s="1" t="s">
        <v>335</v>
      </c>
      <c r="B124" t="s">
        <v>336</v>
      </c>
      <c r="C124" s="1" t="s">
        <v>97</v>
      </c>
    </row>
    <row r="125" spans="1:3" x14ac:dyDescent="0.25">
      <c r="A125" s="1" t="s">
        <v>337</v>
      </c>
      <c r="B125" t="s">
        <v>338</v>
      </c>
      <c r="C125" s="1" t="s">
        <v>97</v>
      </c>
    </row>
    <row r="126" spans="1:3" x14ac:dyDescent="0.25">
      <c r="A126" s="1" t="s">
        <v>342</v>
      </c>
      <c r="B126" t="s">
        <v>235</v>
      </c>
      <c r="C126" s="1" t="s">
        <v>97</v>
      </c>
    </row>
    <row r="127" spans="1:3" x14ac:dyDescent="0.25">
      <c r="A127" s="1" t="s">
        <v>345</v>
      </c>
      <c r="B127" t="s">
        <v>346</v>
      </c>
      <c r="C127" s="1" t="s">
        <v>97</v>
      </c>
    </row>
    <row r="128" spans="1:3" x14ac:dyDescent="0.25">
      <c r="A128" s="1" t="s">
        <v>348</v>
      </c>
      <c r="B128" t="s">
        <v>349</v>
      </c>
      <c r="C128" s="1" t="s">
        <v>97</v>
      </c>
    </row>
    <row r="129" spans="1:3" x14ac:dyDescent="0.25">
      <c r="A129" s="1" t="s">
        <v>350</v>
      </c>
      <c r="B129" t="s">
        <v>351</v>
      </c>
      <c r="C129" s="1" t="s">
        <v>97</v>
      </c>
    </row>
    <row r="130" spans="1:3" x14ac:dyDescent="0.25">
      <c r="A130" s="1" t="s">
        <v>381</v>
      </c>
      <c r="B130" t="s">
        <v>382</v>
      </c>
    </row>
    <row r="131" spans="1:3" x14ac:dyDescent="0.25">
      <c r="A131" s="1" t="s">
        <v>388</v>
      </c>
      <c r="B131" t="s">
        <v>389</v>
      </c>
    </row>
    <row r="132" spans="1:3" x14ac:dyDescent="0.25">
      <c r="A132" s="1" t="s">
        <v>420</v>
      </c>
      <c r="B132" t="s">
        <v>421</v>
      </c>
    </row>
    <row r="133" spans="1:3" x14ac:dyDescent="0.25">
      <c r="A133" s="1" t="s">
        <v>423</v>
      </c>
      <c r="B133" t="s">
        <v>424</v>
      </c>
    </row>
    <row r="134" spans="1:3" x14ac:dyDescent="0.25">
      <c r="A134" s="1" t="s">
        <v>430</v>
      </c>
      <c r="B134" t="s">
        <v>431</v>
      </c>
    </row>
    <row r="135" spans="1:3" x14ac:dyDescent="0.25">
      <c r="A135" s="1" t="s">
        <v>525</v>
      </c>
      <c r="B135" t="s">
        <v>526</v>
      </c>
    </row>
    <row r="136" spans="1:3" x14ac:dyDescent="0.25">
      <c r="A136" s="1" t="s">
        <v>529</v>
      </c>
      <c r="B136" t="s">
        <v>530</v>
      </c>
    </row>
    <row r="137" spans="1:3" x14ac:dyDescent="0.25">
      <c r="A137" s="1" t="s">
        <v>531</v>
      </c>
      <c r="B137" t="s">
        <v>532</v>
      </c>
    </row>
    <row r="138" spans="1:3" x14ac:dyDescent="0.25">
      <c r="A138" s="1" t="s">
        <v>533</v>
      </c>
      <c r="B138" t="s">
        <v>534</v>
      </c>
    </row>
    <row r="139" spans="1:3" x14ac:dyDescent="0.25">
      <c r="A139" s="1" t="s">
        <v>536</v>
      </c>
      <c r="B139" t="s">
        <v>537</v>
      </c>
    </row>
    <row r="140" spans="1:3" x14ac:dyDescent="0.25">
      <c r="A140" s="1" t="s">
        <v>538</v>
      </c>
      <c r="B140" t="s">
        <v>539</v>
      </c>
    </row>
  </sheetData>
  <conditionalFormatting sqref="A1:A1048576">
    <cfRule type="duplicateValues" dxfId="27" priority="1"/>
    <cfRule type="duplicateValues" dxfId="26" priority="2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507</v>
      </c>
    </row>
    <row r="3" spans="2:4" x14ac:dyDescent="0.25">
      <c r="B3" s="5" t="s">
        <v>2</v>
      </c>
      <c r="D3" s="11" t="s">
        <v>524</v>
      </c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 t="s">
        <v>200</v>
      </c>
    </row>
    <row r="7" spans="2:4" x14ac:dyDescent="0.25">
      <c r="B7" s="6" t="s">
        <v>83</v>
      </c>
      <c r="D7" s="14" t="s">
        <v>201</v>
      </c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64"/>
  <sheetViews>
    <sheetView showGridLines="0" tabSelected="1" workbookViewId="0">
      <selection activeCell="K35" sqref="K35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x14ac:dyDescent="0.25">
      <c r="A3" t="s">
        <v>96</v>
      </c>
      <c r="B3" s="1" t="s">
        <v>377</v>
      </c>
      <c r="C3" t="s">
        <v>1</v>
      </c>
      <c r="D3" t="s">
        <v>92</v>
      </c>
      <c r="E3" t="s">
        <v>200</v>
      </c>
      <c r="F3" t="s">
        <v>201</v>
      </c>
      <c r="G3">
        <v>1466</v>
      </c>
      <c r="H3">
        <v>1466</v>
      </c>
      <c r="I3">
        <v>1466</v>
      </c>
      <c r="J3">
        <v>1466</v>
      </c>
      <c r="L3" s="3">
        <v>0</v>
      </c>
      <c r="M3" s="3">
        <v>0</v>
      </c>
      <c r="N3" s="3">
        <v>0</v>
      </c>
      <c r="O3" s="3">
        <v>95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95</v>
      </c>
      <c r="V3" t="s">
        <v>70</v>
      </c>
    </row>
    <row r="4" spans="1:22" x14ac:dyDescent="0.25">
      <c r="A4" t="s">
        <v>96</v>
      </c>
      <c r="B4" s="1" t="s">
        <v>377</v>
      </c>
      <c r="C4" t="s">
        <v>1</v>
      </c>
      <c r="D4" t="s">
        <v>92</v>
      </c>
      <c r="E4" t="s">
        <v>200</v>
      </c>
      <c r="F4" t="s">
        <v>201</v>
      </c>
      <c r="G4">
        <v>1465</v>
      </c>
      <c r="H4">
        <v>1465</v>
      </c>
      <c r="I4">
        <v>1465</v>
      </c>
      <c r="J4">
        <v>1465</v>
      </c>
      <c r="L4" s="3">
        <v>0</v>
      </c>
      <c r="M4" s="3">
        <v>0</v>
      </c>
      <c r="N4" s="3">
        <v>0</v>
      </c>
      <c r="O4" s="3">
        <v>1317.55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1317.55</v>
      </c>
      <c r="V4" t="s">
        <v>70</v>
      </c>
    </row>
    <row r="5" spans="1:22" x14ac:dyDescent="0.25">
      <c r="A5" t="s">
        <v>96</v>
      </c>
      <c r="B5" s="1" t="s">
        <v>377</v>
      </c>
      <c r="C5" t="s">
        <v>1</v>
      </c>
      <c r="D5" t="s">
        <v>92</v>
      </c>
      <c r="E5" t="s">
        <v>200</v>
      </c>
      <c r="F5" t="s">
        <v>201</v>
      </c>
      <c r="G5">
        <v>1464</v>
      </c>
      <c r="H5">
        <v>1464</v>
      </c>
      <c r="I5">
        <v>1464</v>
      </c>
      <c r="J5">
        <v>1464</v>
      </c>
      <c r="L5" s="3">
        <v>0</v>
      </c>
      <c r="M5" s="3">
        <v>0</v>
      </c>
      <c r="N5" s="3">
        <v>0</v>
      </c>
      <c r="O5" s="3">
        <v>629.79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629.79</v>
      </c>
      <c r="V5" t="s">
        <v>70</v>
      </c>
    </row>
    <row r="6" spans="1:22" x14ac:dyDescent="0.25">
      <c r="A6" t="s">
        <v>96</v>
      </c>
      <c r="B6" s="1" t="s">
        <v>377</v>
      </c>
      <c r="C6" t="s">
        <v>1</v>
      </c>
      <c r="D6" t="s">
        <v>92</v>
      </c>
      <c r="E6" t="s">
        <v>200</v>
      </c>
      <c r="F6" t="s">
        <v>201</v>
      </c>
      <c r="G6">
        <v>1463</v>
      </c>
      <c r="H6">
        <v>1463</v>
      </c>
      <c r="I6">
        <v>1463</v>
      </c>
      <c r="J6">
        <v>1463</v>
      </c>
      <c r="L6" s="3">
        <v>0</v>
      </c>
      <c r="M6" s="3">
        <v>0</v>
      </c>
      <c r="N6" s="3">
        <v>0</v>
      </c>
      <c r="O6" s="3">
        <v>249.35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249.35</v>
      </c>
      <c r="V6" t="s">
        <v>70</v>
      </c>
    </row>
    <row r="7" spans="1:22" x14ac:dyDescent="0.25">
      <c r="A7" t="s">
        <v>378</v>
      </c>
      <c r="B7" s="1" t="s">
        <v>395</v>
      </c>
      <c r="C7" t="s">
        <v>1</v>
      </c>
      <c r="D7" t="s">
        <v>92</v>
      </c>
      <c r="E7" t="s">
        <v>200</v>
      </c>
      <c r="F7" t="s">
        <v>201</v>
      </c>
      <c r="G7">
        <v>1474</v>
      </c>
      <c r="H7">
        <v>1474</v>
      </c>
      <c r="I7">
        <v>1474</v>
      </c>
      <c r="J7">
        <v>1474</v>
      </c>
      <c r="L7" s="3">
        <v>0</v>
      </c>
      <c r="M7" s="3">
        <v>0</v>
      </c>
      <c r="N7" s="3">
        <v>0</v>
      </c>
      <c r="O7" s="3">
        <v>24.7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24.7</v>
      </c>
      <c r="V7" t="s">
        <v>70</v>
      </c>
    </row>
    <row r="8" spans="1:22" x14ac:dyDescent="0.25">
      <c r="A8" t="s">
        <v>378</v>
      </c>
      <c r="B8" s="1" t="s">
        <v>394</v>
      </c>
      <c r="C8" t="s">
        <v>1</v>
      </c>
      <c r="D8" t="s">
        <v>92</v>
      </c>
      <c r="E8" t="s">
        <v>200</v>
      </c>
      <c r="F8" t="s">
        <v>201</v>
      </c>
      <c r="G8">
        <v>1473</v>
      </c>
      <c r="H8">
        <v>1473</v>
      </c>
      <c r="I8">
        <v>1473</v>
      </c>
      <c r="J8">
        <v>1473</v>
      </c>
      <c r="L8" s="3">
        <v>0</v>
      </c>
      <c r="M8" s="3">
        <v>0</v>
      </c>
      <c r="N8" s="3">
        <v>0</v>
      </c>
      <c r="O8" s="3">
        <v>107758.39999999999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107758.39999999999</v>
      </c>
      <c r="V8" t="s">
        <v>70</v>
      </c>
    </row>
    <row r="9" spans="1:22" x14ac:dyDescent="0.25">
      <c r="A9" t="s">
        <v>378</v>
      </c>
      <c r="B9" s="1" t="s">
        <v>394</v>
      </c>
      <c r="C9" t="s">
        <v>1</v>
      </c>
      <c r="D9" t="s">
        <v>92</v>
      </c>
      <c r="E9" t="s">
        <v>200</v>
      </c>
      <c r="F9" t="s">
        <v>201</v>
      </c>
      <c r="G9">
        <v>1472</v>
      </c>
      <c r="H9">
        <v>1472</v>
      </c>
      <c r="I9">
        <v>1472</v>
      </c>
      <c r="J9">
        <v>1472</v>
      </c>
      <c r="L9" s="3">
        <v>0</v>
      </c>
      <c r="M9" s="3">
        <v>0</v>
      </c>
      <c r="N9" s="3">
        <v>0</v>
      </c>
      <c r="O9" s="3">
        <v>107758.39999999999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107758.39999999999</v>
      </c>
      <c r="V9" t="s">
        <v>70</v>
      </c>
    </row>
    <row r="10" spans="1:22" x14ac:dyDescent="0.25">
      <c r="A10" t="s">
        <v>378</v>
      </c>
      <c r="B10" s="1" t="s">
        <v>394</v>
      </c>
      <c r="C10" t="s">
        <v>1</v>
      </c>
      <c r="D10" t="s">
        <v>92</v>
      </c>
      <c r="E10" t="s">
        <v>200</v>
      </c>
      <c r="F10" t="s">
        <v>201</v>
      </c>
      <c r="G10">
        <v>1471</v>
      </c>
      <c r="H10">
        <v>1471</v>
      </c>
      <c r="I10">
        <v>1471</v>
      </c>
      <c r="J10">
        <v>1471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t="s">
        <v>70</v>
      </c>
    </row>
    <row r="11" spans="1:22" x14ac:dyDescent="0.25">
      <c r="A11" t="s">
        <v>378</v>
      </c>
      <c r="B11" s="1" t="s">
        <v>394</v>
      </c>
      <c r="C11" t="s">
        <v>1</v>
      </c>
      <c r="D11" t="s">
        <v>92</v>
      </c>
      <c r="E11" t="s">
        <v>200</v>
      </c>
      <c r="F11" t="s">
        <v>201</v>
      </c>
      <c r="G11">
        <v>1470</v>
      </c>
      <c r="H11">
        <v>1470</v>
      </c>
      <c r="I11">
        <v>1470</v>
      </c>
      <c r="J11">
        <v>1470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t="s">
        <v>70</v>
      </c>
    </row>
    <row r="12" spans="1:22" x14ac:dyDescent="0.25">
      <c r="A12" t="s">
        <v>378</v>
      </c>
      <c r="B12" s="1" t="s">
        <v>394</v>
      </c>
      <c r="C12" t="s">
        <v>1</v>
      </c>
      <c r="D12" t="s">
        <v>92</v>
      </c>
      <c r="E12" t="s">
        <v>200</v>
      </c>
      <c r="F12" t="s">
        <v>201</v>
      </c>
      <c r="G12">
        <v>1469</v>
      </c>
      <c r="H12">
        <v>1469</v>
      </c>
      <c r="I12">
        <v>1469</v>
      </c>
      <c r="J12">
        <v>1469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t="s">
        <v>70</v>
      </c>
    </row>
    <row r="13" spans="1:22" x14ac:dyDescent="0.25">
      <c r="A13" t="s">
        <v>378</v>
      </c>
      <c r="B13" s="1" t="s">
        <v>394</v>
      </c>
      <c r="C13" t="s">
        <v>1</v>
      </c>
      <c r="D13" t="s">
        <v>92</v>
      </c>
      <c r="E13" t="s">
        <v>200</v>
      </c>
      <c r="F13" t="s">
        <v>201</v>
      </c>
      <c r="G13">
        <v>1468</v>
      </c>
      <c r="H13">
        <v>1468</v>
      </c>
      <c r="I13">
        <v>1468</v>
      </c>
      <c r="J13">
        <v>1468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t="s">
        <v>70</v>
      </c>
    </row>
    <row r="14" spans="1:22" x14ac:dyDescent="0.25">
      <c r="A14" t="s">
        <v>378</v>
      </c>
      <c r="B14" s="1" t="s">
        <v>394</v>
      </c>
      <c r="C14" t="s">
        <v>1</v>
      </c>
      <c r="D14" t="s">
        <v>92</v>
      </c>
      <c r="E14" t="s">
        <v>200</v>
      </c>
      <c r="F14" t="s">
        <v>201</v>
      </c>
      <c r="G14">
        <v>1467</v>
      </c>
      <c r="H14">
        <v>1467</v>
      </c>
      <c r="I14">
        <v>1467</v>
      </c>
      <c r="J14">
        <v>1467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t="s">
        <v>70</v>
      </c>
    </row>
    <row r="15" spans="1:22" x14ac:dyDescent="0.25">
      <c r="A15" t="s">
        <v>418</v>
      </c>
      <c r="B15" s="1" t="s">
        <v>432</v>
      </c>
      <c r="C15" t="s">
        <v>1</v>
      </c>
      <c r="D15" t="s">
        <v>92</v>
      </c>
      <c r="E15" t="s">
        <v>200</v>
      </c>
      <c r="F15" t="s">
        <v>201</v>
      </c>
      <c r="G15">
        <v>1475</v>
      </c>
      <c r="H15">
        <v>1475</v>
      </c>
      <c r="I15">
        <v>1475</v>
      </c>
      <c r="J15">
        <v>1475</v>
      </c>
      <c r="L15" s="3">
        <v>0</v>
      </c>
      <c r="M15" s="3">
        <v>0</v>
      </c>
      <c r="N15" s="3">
        <v>0</v>
      </c>
      <c r="O15" s="3">
        <v>90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90</v>
      </c>
      <c r="V15" t="s">
        <v>70</v>
      </c>
    </row>
    <row r="16" spans="1:22" x14ac:dyDescent="0.25">
      <c r="A16" t="s">
        <v>418</v>
      </c>
      <c r="B16" s="1" t="s">
        <v>432</v>
      </c>
      <c r="C16" t="s">
        <v>1</v>
      </c>
      <c r="D16" t="s">
        <v>92</v>
      </c>
      <c r="E16" t="s">
        <v>200</v>
      </c>
      <c r="F16" t="s">
        <v>201</v>
      </c>
      <c r="G16">
        <v>1476</v>
      </c>
      <c r="H16">
        <v>1476</v>
      </c>
      <c r="I16">
        <v>1476</v>
      </c>
      <c r="J16">
        <v>1476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t="s">
        <v>70</v>
      </c>
    </row>
    <row r="17" spans="1:22" x14ac:dyDescent="0.25">
      <c r="A17" t="s">
        <v>418</v>
      </c>
      <c r="B17" s="1" t="s">
        <v>432</v>
      </c>
      <c r="C17" t="s">
        <v>1</v>
      </c>
      <c r="D17" t="s">
        <v>92</v>
      </c>
      <c r="E17" t="s">
        <v>200</v>
      </c>
      <c r="F17" t="s">
        <v>201</v>
      </c>
      <c r="G17">
        <v>1477</v>
      </c>
      <c r="H17">
        <v>1477</v>
      </c>
      <c r="I17">
        <v>1477</v>
      </c>
      <c r="J17">
        <v>1477</v>
      </c>
      <c r="L17" s="3">
        <v>0</v>
      </c>
      <c r="M17" s="3">
        <v>0</v>
      </c>
      <c r="N17" s="3">
        <v>0</v>
      </c>
      <c r="O17" s="3">
        <v>2845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2845</v>
      </c>
      <c r="V17" t="s">
        <v>70</v>
      </c>
    </row>
    <row r="18" spans="1:22" x14ac:dyDescent="0.25">
      <c r="A18" t="s">
        <v>418</v>
      </c>
      <c r="B18" s="1" t="s">
        <v>427</v>
      </c>
      <c r="C18" t="s">
        <v>1</v>
      </c>
      <c r="D18" t="s">
        <v>92</v>
      </c>
      <c r="E18" t="s">
        <v>200</v>
      </c>
      <c r="F18" t="s">
        <v>201</v>
      </c>
      <c r="G18">
        <v>1478</v>
      </c>
      <c r="H18">
        <v>1478</v>
      </c>
      <c r="I18">
        <v>1478</v>
      </c>
      <c r="J18">
        <v>1478</v>
      </c>
      <c r="L18" s="3">
        <v>774.75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774.75</v>
      </c>
      <c r="V18" t="s">
        <v>70</v>
      </c>
    </row>
    <row r="19" spans="1:22" x14ac:dyDescent="0.25">
      <c r="A19" t="s">
        <v>418</v>
      </c>
      <c r="B19" s="1" t="s">
        <v>427</v>
      </c>
      <c r="C19" t="s">
        <v>1</v>
      </c>
      <c r="D19" t="s">
        <v>92</v>
      </c>
      <c r="E19" t="s">
        <v>200</v>
      </c>
      <c r="F19" t="s">
        <v>201</v>
      </c>
      <c r="G19">
        <v>1479</v>
      </c>
      <c r="H19">
        <v>1479</v>
      </c>
      <c r="I19">
        <v>1479</v>
      </c>
      <c r="J19">
        <v>1479</v>
      </c>
      <c r="L19" s="3">
        <v>0</v>
      </c>
      <c r="M19" s="3">
        <v>0</v>
      </c>
      <c r="N19" s="3">
        <v>0</v>
      </c>
      <c r="O19" s="3">
        <v>83.19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83.19</v>
      </c>
      <c r="V19" t="s">
        <v>70</v>
      </c>
    </row>
    <row r="20" spans="1:22" x14ac:dyDescent="0.25">
      <c r="A20" t="s">
        <v>447</v>
      </c>
      <c r="B20" s="1" t="s">
        <v>474</v>
      </c>
      <c r="C20" t="s">
        <v>1</v>
      </c>
      <c r="D20" t="s">
        <v>92</v>
      </c>
      <c r="E20" t="s">
        <v>200</v>
      </c>
      <c r="F20" t="s">
        <v>201</v>
      </c>
      <c r="G20">
        <v>1480</v>
      </c>
      <c r="H20">
        <v>1480</v>
      </c>
      <c r="I20">
        <v>1480</v>
      </c>
      <c r="J20">
        <v>1480</v>
      </c>
      <c r="L20" s="3">
        <v>0</v>
      </c>
      <c r="M20" s="3">
        <v>0</v>
      </c>
      <c r="N20" s="3">
        <v>0</v>
      </c>
      <c r="O20" s="3">
        <v>15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15</v>
      </c>
      <c r="V20" t="s">
        <v>70</v>
      </c>
    </row>
    <row r="21" spans="1:22" x14ac:dyDescent="0.25">
      <c r="A21" t="s">
        <v>447</v>
      </c>
      <c r="B21" s="1" t="s">
        <v>473</v>
      </c>
      <c r="C21" t="s">
        <v>1</v>
      </c>
      <c r="D21" t="s">
        <v>92</v>
      </c>
      <c r="E21" t="s">
        <v>200</v>
      </c>
      <c r="F21" t="s">
        <v>201</v>
      </c>
      <c r="G21">
        <v>1481</v>
      </c>
      <c r="H21">
        <v>1481</v>
      </c>
      <c r="I21">
        <v>1481</v>
      </c>
      <c r="J21">
        <v>1481</v>
      </c>
      <c r="L21" s="3">
        <v>0</v>
      </c>
      <c r="M21" s="3">
        <v>0</v>
      </c>
      <c r="N21" s="3">
        <v>0</v>
      </c>
      <c r="O21" s="3">
        <v>72.25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72.25</v>
      </c>
      <c r="V21" t="s">
        <v>70</v>
      </c>
    </row>
    <row r="22" spans="1:22" x14ac:dyDescent="0.25">
      <c r="A22" t="s">
        <v>447</v>
      </c>
      <c r="B22" s="1" t="s">
        <v>469</v>
      </c>
      <c r="C22" t="s">
        <v>1</v>
      </c>
      <c r="D22" t="s">
        <v>92</v>
      </c>
      <c r="E22" t="s">
        <v>200</v>
      </c>
      <c r="F22" t="s">
        <v>201</v>
      </c>
      <c r="G22">
        <v>1482</v>
      </c>
      <c r="H22">
        <v>1482</v>
      </c>
      <c r="I22">
        <v>1482</v>
      </c>
      <c r="J22">
        <v>1482</v>
      </c>
      <c r="L22" s="3">
        <v>0</v>
      </c>
      <c r="M22" s="3">
        <v>0</v>
      </c>
      <c r="N22" s="3">
        <v>0</v>
      </c>
      <c r="O22" s="3">
        <v>12.3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12.3</v>
      </c>
      <c r="V22" t="s">
        <v>70</v>
      </c>
    </row>
    <row r="23" spans="1:22" x14ac:dyDescent="0.25">
      <c r="A23" t="s">
        <v>447</v>
      </c>
      <c r="B23" s="1" t="s">
        <v>482</v>
      </c>
      <c r="C23" t="s">
        <v>1</v>
      </c>
      <c r="D23" t="s">
        <v>92</v>
      </c>
      <c r="E23" t="s">
        <v>200</v>
      </c>
      <c r="F23" t="s">
        <v>201</v>
      </c>
      <c r="G23">
        <v>1483</v>
      </c>
      <c r="H23">
        <v>1483</v>
      </c>
      <c r="I23">
        <v>1483</v>
      </c>
      <c r="J23">
        <v>1483</v>
      </c>
      <c r="L23" s="3">
        <v>0</v>
      </c>
      <c r="M23" s="3">
        <v>0</v>
      </c>
      <c r="N23" s="3">
        <v>0</v>
      </c>
      <c r="O23" s="3">
        <v>58.5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58.5</v>
      </c>
      <c r="V23" t="s">
        <v>70</v>
      </c>
    </row>
    <row r="24" spans="1:22" x14ac:dyDescent="0.25">
      <c r="A24" t="s">
        <v>447</v>
      </c>
      <c r="B24" s="1" t="s">
        <v>482</v>
      </c>
      <c r="C24" t="s">
        <v>1</v>
      </c>
      <c r="D24" t="s">
        <v>92</v>
      </c>
      <c r="E24" t="s">
        <v>200</v>
      </c>
      <c r="F24" t="s">
        <v>201</v>
      </c>
      <c r="G24">
        <v>1484</v>
      </c>
      <c r="H24">
        <v>1484</v>
      </c>
      <c r="I24">
        <v>1484</v>
      </c>
      <c r="J24">
        <v>1484</v>
      </c>
      <c r="L24" s="3">
        <v>0</v>
      </c>
      <c r="M24" s="3">
        <v>0</v>
      </c>
      <c r="N24" s="3">
        <v>0</v>
      </c>
      <c r="O24" s="3">
        <v>26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26</v>
      </c>
      <c r="V24" t="s">
        <v>70</v>
      </c>
    </row>
    <row r="25" spans="1:22" x14ac:dyDescent="0.25">
      <c r="A25" t="s">
        <v>447</v>
      </c>
      <c r="B25" s="1" t="s">
        <v>482</v>
      </c>
      <c r="C25" t="s">
        <v>1</v>
      </c>
      <c r="D25" t="s">
        <v>92</v>
      </c>
      <c r="E25" t="s">
        <v>200</v>
      </c>
      <c r="F25" t="s">
        <v>201</v>
      </c>
      <c r="G25">
        <v>1485</v>
      </c>
      <c r="H25">
        <v>1485</v>
      </c>
      <c r="I25">
        <v>1485</v>
      </c>
      <c r="J25">
        <v>1485</v>
      </c>
      <c r="L25" s="3">
        <v>0</v>
      </c>
      <c r="M25" s="3">
        <v>0</v>
      </c>
      <c r="N25" s="3">
        <v>0</v>
      </c>
      <c r="O25" s="3">
        <v>5.5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5.5</v>
      </c>
      <c r="V25" t="s">
        <v>70</v>
      </c>
    </row>
    <row r="26" spans="1:22" x14ac:dyDescent="0.25">
      <c r="A26" t="s">
        <v>447</v>
      </c>
      <c r="B26" s="1" t="s">
        <v>482</v>
      </c>
      <c r="C26" t="s">
        <v>1</v>
      </c>
      <c r="D26" t="s">
        <v>92</v>
      </c>
      <c r="E26" t="s">
        <v>200</v>
      </c>
      <c r="F26" t="s">
        <v>201</v>
      </c>
      <c r="G26">
        <v>1486</v>
      </c>
      <c r="H26">
        <v>1486</v>
      </c>
      <c r="I26">
        <v>1486</v>
      </c>
      <c r="J26">
        <v>1486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t="s">
        <v>70</v>
      </c>
    </row>
    <row r="27" spans="1:22" x14ac:dyDescent="0.25">
      <c r="A27" t="s">
        <v>447</v>
      </c>
      <c r="B27" s="1" t="s">
        <v>482</v>
      </c>
      <c r="C27" t="s">
        <v>1</v>
      </c>
      <c r="D27" t="s">
        <v>92</v>
      </c>
      <c r="E27" t="s">
        <v>200</v>
      </c>
      <c r="F27" t="s">
        <v>201</v>
      </c>
      <c r="G27">
        <v>1487</v>
      </c>
      <c r="H27">
        <v>1487</v>
      </c>
      <c r="I27">
        <v>1487</v>
      </c>
      <c r="J27">
        <v>1487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t="s">
        <v>70</v>
      </c>
    </row>
    <row r="28" spans="1:22" x14ac:dyDescent="0.25">
      <c r="A28" t="s">
        <v>447</v>
      </c>
      <c r="B28" s="1" t="s">
        <v>466</v>
      </c>
      <c r="C28" t="s">
        <v>1</v>
      </c>
      <c r="D28" t="s">
        <v>92</v>
      </c>
      <c r="E28" t="s">
        <v>200</v>
      </c>
      <c r="F28" t="s">
        <v>201</v>
      </c>
      <c r="G28">
        <v>1489</v>
      </c>
      <c r="H28">
        <v>1489</v>
      </c>
      <c r="I28">
        <v>1489</v>
      </c>
      <c r="J28">
        <v>1489</v>
      </c>
      <c r="L28" s="3">
        <v>0</v>
      </c>
      <c r="M28" s="3">
        <v>0</v>
      </c>
      <c r="N28" s="3">
        <v>0</v>
      </c>
      <c r="O28" s="3">
        <v>87.3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87.3</v>
      </c>
      <c r="V28" t="s">
        <v>70</v>
      </c>
    </row>
    <row r="29" spans="1:22" x14ac:dyDescent="0.25">
      <c r="A29" t="s">
        <v>507</v>
      </c>
      <c r="B29" s="1" t="s">
        <v>508</v>
      </c>
      <c r="C29" t="s">
        <v>1</v>
      </c>
      <c r="D29" t="s">
        <v>92</v>
      </c>
      <c r="E29" t="s">
        <v>200</v>
      </c>
      <c r="F29" t="s">
        <v>201</v>
      </c>
      <c r="G29">
        <v>1488</v>
      </c>
      <c r="H29">
        <v>1488</v>
      </c>
      <c r="I29">
        <v>1488</v>
      </c>
      <c r="J29">
        <v>1488</v>
      </c>
      <c r="L29" s="3">
        <v>37500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37500</v>
      </c>
      <c r="V29" t="s">
        <v>70</v>
      </c>
    </row>
    <row r="30" spans="1:22" x14ac:dyDescent="0.25">
      <c r="A30" t="s">
        <v>507</v>
      </c>
      <c r="B30" s="1" t="s">
        <v>508</v>
      </c>
      <c r="C30" t="s">
        <v>1</v>
      </c>
      <c r="D30" t="s">
        <v>92</v>
      </c>
      <c r="E30" t="s">
        <v>200</v>
      </c>
      <c r="F30" t="s">
        <v>201</v>
      </c>
      <c r="G30">
        <v>1490</v>
      </c>
      <c r="H30">
        <v>1490</v>
      </c>
      <c r="I30">
        <v>1490</v>
      </c>
      <c r="J30">
        <v>1490</v>
      </c>
      <c r="L30" s="3">
        <v>0</v>
      </c>
      <c r="M30" s="3">
        <v>0</v>
      </c>
      <c r="N30" s="3">
        <v>0</v>
      </c>
      <c r="O30" s="3">
        <v>48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48</v>
      </c>
      <c r="V30" t="s">
        <v>70</v>
      </c>
    </row>
    <row r="31" spans="1:22" x14ac:dyDescent="0.25">
      <c r="A31" t="s">
        <v>507</v>
      </c>
      <c r="B31" s="1" t="s">
        <v>509</v>
      </c>
      <c r="C31" t="s">
        <v>1</v>
      </c>
      <c r="D31" t="s">
        <v>92</v>
      </c>
      <c r="E31" t="s">
        <v>200</v>
      </c>
      <c r="F31" t="s">
        <v>201</v>
      </c>
      <c r="G31">
        <v>1491</v>
      </c>
      <c r="H31">
        <v>1491</v>
      </c>
      <c r="I31">
        <v>1491</v>
      </c>
      <c r="J31">
        <v>1491</v>
      </c>
      <c r="L31" s="3">
        <v>0</v>
      </c>
      <c r="M31" s="3">
        <v>0</v>
      </c>
      <c r="N31" s="3">
        <v>0</v>
      </c>
      <c r="O31" s="3">
        <v>87.36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87.36</v>
      </c>
      <c r="V31" t="s">
        <v>70</v>
      </c>
    </row>
    <row r="32" spans="1:22" x14ac:dyDescent="0.25">
      <c r="A32" t="s">
        <v>507</v>
      </c>
      <c r="B32" s="1" t="s">
        <v>509</v>
      </c>
      <c r="C32" t="s">
        <v>1</v>
      </c>
      <c r="D32" t="s">
        <v>92</v>
      </c>
      <c r="E32" t="s">
        <v>200</v>
      </c>
      <c r="F32" t="s">
        <v>201</v>
      </c>
      <c r="G32">
        <v>1492</v>
      </c>
      <c r="H32">
        <v>1492</v>
      </c>
      <c r="I32">
        <v>1492</v>
      </c>
      <c r="J32">
        <v>1492</v>
      </c>
      <c r="L32" s="3">
        <v>0</v>
      </c>
      <c r="M32" s="3">
        <v>0</v>
      </c>
      <c r="N32" s="3">
        <v>0</v>
      </c>
      <c r="O32" s="3">
        <v>208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208</v>
      </c>
      <c r="V32" t="s">
        <v>70</v>
      </c>
    </row>
    <row r="33" spans="1:22" x14ac:dyDescent="0.25">
      <c r="A33" t="s">
        <v>507</v>
      </c>
      <c r="B33" s="1" t="s">
        <v>509</v>
      </c>
      <c r="C33" t="s">
        <v>1</v>
      </c>
      <c r="D33" t="s">
        <v>92</v>
      </c>
      <c r="E33" t="s">
        <v>200</v>
      </c>
      <c r="F33" t="s">
        <v>201</v>
      </c>
      <c r="G33">
        <v>1493</v>
      </c>
      <c r="H33">
        <v>1493</v>
      </c>
      <c r="I33">
        <v>1493</v>
      </c>
      <c r="J33">
        <v>1493</v>
      </c>
      <c r="L33" s="3">
        <v>0</v>
      </c>
      <c r="M33" s="3">
        <v>0</v>
      </c>
      <c r="N33" s="3">
        <v>0</v>
      </c>
      <c r="O33" s="3">
        <v>81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81</v>
      </c>
      <c r="V33" t="s">
        <v>70</v>
      </c>
    </row>
    <row r="34" spans="1:22" x14ac:dyDescent="0.25">
      <c r="A34" t="s">
        <v>507</v>
      </c>
      <c r="B34" s="1" t="s">
        <v>509</v>
      </c>
      <c r="C34" t="s">
        <v>1</v>
      </c>
      <c r="D34" t="s">
        <v>92</v>
      </c>
      <c r="E34" t="s">
        <v>200</v>
      </c>
      <c r="F34" t="s">
        <v>201</v>
      </c>
      <c r="G34">
        <v>1494</v>
      </c>
      <c r="H34">
        <v>1494</v>
      </c>
      <c r="I34">
        <v>1494</v>
      </c>
      <c r="J34">
        <v>1494</v>
      </c>
      <c r="L34" s="3">
        <v>0</v>
      </c>
      <c r="M34" s="3">
        <v>0</v>
      </c>
      <c r="N34" s="3">
        <v>0</v>
      </c>
      <c r="O34" s="3">
        <v>188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188</v>
      </c>
      <c r="V34" t="s">
        <v>70</v>
      </c>
    </row>
    <row r="35" spans="1:22" x14ac:dyDescent="0.25">
      <c r="A35" t="s">
        <v>507</v>
      </c>
      <c r="B35" s="1" t="s">
        <v>509</v>
      </c>
      <c r="C35" t="s">
        <v>1</v>
      </c>
      <c r="D35" t="s">
        <v>92</v>
      </c>
      <c r="E35" t="s">
        <v>200</v>
      </c>
      <c r="F35" t="s">
        <v>201</v>
      </c>
      <c r="G35">
        <v>1495</v>
      </c>
      <c r="H35">
        <v>1495</v>
      </c>
      <c r="I35">
        <v>1495</v>
      </c>
      <c r="J35">
        <v>1495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t="s">
        <v>70</v>
      </c>
    </row>
    <row r="36" spans="1:22" x14ac:dyDescent="0.25">
      <c r="A36" t="s">
        <v>507</v>
      </c>
      <c r="B36" s="1" t="s">
        <v>510</v>
      </c>
      <c r="C36" t="s">
        <v>1</v>
      </c>
      <c r="D36" t="s">
        <v>92</v>
      </c>
      <c r="E36" t="s">
        <v>200</v>
      </c>
      <c r="F36" t="s">
        <v>201</v>
      </c>
      <c r="G36">
        <v>1496</v>
      </c>
      <c r="H36">
        <v>1496</v>
      </c>
      <c r="I36">
        <v>1496</v>
      </c>
      <c r="J36">
        <v>1496</v>
      </c>
      <c r="L36" s="3">
        <v>0</v>
      </c>
      <c r="M36" s="3">
        <v>0</v>
      </c>
      <c r="N36" s="3">
        <v>0</v>
      </c>
      <c r="O36" s="3">
        <v>144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144</v>
      </c>
      <c r="V36" t="s">
        <v>70</v>
      </c>
    </row>
    <row r="37" spans="1:22" x14ac:dyDescent="0.25">
      <c r="A37" t="s">
        <v>507</v>
      </c>
      <c r="B37" s="1" t="s">
        <v>511</v>
      </c>
      <c r="C37" t="s">
        <v>1</v>
      </c>
      <c r="D37" t="s">
        <v>92</v>
      </c>
      <c r="E37" t="s">
        <v>200</v>
      </c>
      <c r="F37" t="s">
        <v>201</v>
      </c>
      <c r="G37">
        <v>1497</v>
      </c>
      <c r="H37">
        <v>1497</v>
      </c>
      <c r="I37">
        <v>1497</v>
      </c>
      <c r="J37">
        <v>1497</v>
      </c>
      <c r="L37" s="3">
        <v>1892.5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1892.5</v>
      </c>
      <c r="V37" t="s">
        <v>70</v>
      </c>
    </row>
    <row r="38" spans="1:22" x14ac:dyDescent="0.25">
      <c r="A38" t="s">
        <v>507</v>
      </c>
      <c r="B38" s="1" t="s">
        <v>512</v>
      </c>
      <c r="C38" t="s">
        <v>1</v>
      </c>
      <c r="D38" t="s">
        <v>92</v>
      </c>
      <c r="E38" t="s">
        <v>200</v>
      </c>
      <c r="F38" t="s">
        <v>201</v>
      </c>
      <c r="G38">
        <v>1498</v>
      </c>
      <c r="H38">
        <v>1498</v>
      </c>
      <c r="I38">
        <v>1498</v>
      </c>
      <c r="J38">
        <v>1498</v>
      </c>
      <c r="L38" s="3">
        <v>0</v>
      </c>
      <c r="M38" s="3">
        <v>0</v>
      </c>
      <c r="N38" s="3">
        <v>0</v>
      </c>
      <c r="O38" s="3">
        <v>140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140</v>
      </c>
      <c r="V38" t="s">
        <v>70</v>
      </c>
    </row>
    <row r="39" spans="1:22" x14ac:dyDescent="0.25">
      <c r="A39" t="s">
        <v>507</v>
      </c>
      <c r="B39" s="1" t="s">
        <v>512</v>
      </c>
      <c r="C39" t="s">
        <v>1</v>
      </c>
      <c r="D39" t="s">
        <v>92</v>
      </c>
      <c r="E39" t="s">
        <v>200</v>
      </c>
      <c r="F39" t="s">
        <v>201</v>
      </c>
      <c r="G39">
        <v>1499</v>
      </c>
      <c r="H39">
        <v>1499</v>
      </c>
      <c r="I39">
        <v>1499</v>
      </c>
      <c r="J39">
        <v>1499</v>
      </c>
      <c r="L39" s="3">
        <v>0</v>
      </c>
      <c r="M39" s="3">
        <v>0</v>
      </c>
      <c r="N39" s="3">
        <v>0</v>
      </c>
      <c r="O39" s="3">
        <v>21.5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21.5</v>
      </c>
      <c r="V39" t="s">
        <v>70</v>
      </c>
    </row>
    <row r="40" spans="1:22" x14ac:dyDescent="0.25">
      <c r="A40" t="s">
        <v>507</v>
      </c>
      <c r="B40" s="1" t="s">
        <v>512</v>
      </c>
      <c r="C40" t="s">
        <v>1</v>
      </c>
      <c r="D40" t="s">
        <v>92</v>
      </c>
      <c r="E40" t="s">
        <v>200</v>
      </c>
      <c r="F40" t="s">
        <v>201</v>
      </c>
      <c r="G40">
        <v>1500</v>
      </c>
      <c r="H40">
        <v>1500</v>
      </c>
      <c r="I40">
        <v>1500</v>
      </c>
      <c r="J40">
        <v>1500</v>
      </c>
      <c r="L40" s="3">
        <v>0</v>
      </c>
      <c r="M40" s="3">
        <v>0</v>
      </c>
      <c r="N40" s="3">
        <v>0</v>
      </c>
      <c r="O40" s="3">
        <v>193.45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193.45</v>
      </c>
      <c r="V40" t="s">
        <v>70</v>
      </c>
    </row>
    <row r="41" spans="1:22" x14ac:dyDescent="0.25">
      <c r="A41" t="s">
        <v>507</v>
      </c>
      <c r="B41" s="1" t="s">
        <v>512</v>
      </c>
      <c r="C41" t="s">
        <v>1</v>
      </c>
      <c r="D41" t="s">
        <v>92</v>
      </c>
      <c r="E41" t="s">
        <v>200</v>
      </c>
      <c r="F41" t="s">
        <v>201</v>
      </c>
      <c r="G41">
        <v>1501</v>
      </c>
      <c r="H41">
        <v>1501</v>
      </c>
      <c r="I41">
        <v>1501</v>
      </c>
      <c r="J41">
        <v>1501</v>
      </c>
      <c r="L41" s="3">
        <v>0</v>
      </c>
      <c r="M41" s="3">
        <v>0</v>
      </c>
      <c r="N41" s="3">
        <v>0</v>
      </c>
      <c r="O41" s="3">
        <v>81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81</v>
      </c>
      <c r="V41" t="s">
        <v>70</v>
      </c>
    </row>
    <row r="42" spans="1:22" x14ac:dyDescent="0.25">
      <c r="A42" t="s">
        <v>507</v>
      </c>
      <c r="B42" s="1" t="s">
        <v>513</v>
      </c>
      <c r="C42" t="s">
        <v>1</v>
      </c>
      <c r="D42" t="s">
        <v>92</v>
      </c>
      <c r="E42" t="s">
        <v>200</v>
      </c>
      <c r="F42" t="s">
        <v>201</v>
      </c>
      <c r="G42">
        <v>1502</v>
      </c>
      <c r="H42">
        <v>1502</v>
      </c>
      <c r="I42">
        <v>1502</v>
      </c>
      <c r="J42">
        <v>1502</v>
      </c>
      <c r="L42" s="3">
        <v>877.94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877.94</v>
      </c>
      <c r="V42" t="s">
        <v>70</v>
      </c>
    </row>
    <row r="43" spans="1:22" x14ac:dyDescent="0.25">
      <c r="A43" t="s">
        <v>507</v>
      </c>
      <c r="B43" s="1" t="s">
        <v>514</v>
      </c>
      <c r="C43" t="s">
        <v>1</v>
      </c>
      <c r="D43" t="s">
        <v>92</v>
      </c>
      <c r="E43" t="s">
        <v>200</v>
      </c>
      <c r="F43" t="s">
        <v>201</v>
      </c>
      <c r="G43">
        <v>1503</v>
      </c>
      <c r="H43">
        <v>1503</v>
      </c>
      <c r="I43">
        <v>1503</v>
      </c>
      <c r="J43">
        <v>1503</v>
      </c>
      <c r="L43" s="3">
        <v>0</v>
      </c>
      <c r="M43" s="3">
        <v>0</v>
      </c>
      <c r="N43" s="3">
        <v>0</v>
      </c>
      <c r="O43" s="3">
        <v>64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64</v>
      </c>
      <c r="V43" t="s">
        <v>70</v>
      </c>
    </row>
    <row r="44" spans="1:22" x14ac:dyDescent="0.25">
      <c r="A44" t="s">
        <v>507</v>
      </c>
      <c r="B44" s="1" t="s">
        <v>515</v>
      </c>
      <c r="C44" t="s">
        <v>1</v>
      </c>
      <c r="D44" t="s">
        <v>92</v>
      </c>
      <c r="E44" t="s">
        <v>200</v>
      </c>
      <c r="F44" t="s">
        <v>201</v>
      </c>
      <c r="G44">
        <v>1504</v>
      </c>
      <c r="H44">
        <v>1504</v>
      </c>
      <c r="I44">
        <v>1504</v>
      </c>
      <c r="J44">
        <v>1504</v>
      </c>
      <c r="L44" s="3">
        <v>0</v>
      </c>
      <c r="M44" s="3">
        <v>0</v>
      </c>
      <c r="N44" s="3">
        <v>0</v>
      </c>
      <c r="O44" s="3">
        <v>217.25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217.25</v>
      </c>
      <c r="V44" t="s">
        <v>70</v>
      </c>
    </row>
    <row r="45" spans="1:22" x14ac:dyDescent="0.25">
      <c r="A45" t="s">
        <v>507</v>
      </c>
      <c r="B45" s="1" t="s">
        <v>516</v>
      </c>
      <c r="C45" t="s">
        <v>1</v>
      </c>
      <c r="D45" t="s">
        <v>92</v>
      </c>
      <c r="E45" t="s">
        <v>200</v>
      </c>
      <c r="F45" t="s">
        <v>201</v>
      </c>
      <c r="G45">
        <v>1505</v>
      </c>
      <c r="H45">
        <v>1505</v>
      </c>
      <c r="I45">
        <v>1505</v>
      </c>
      <c r="J45">
        <v>1505</v>
      </c>
      <c r="L45" s="3">
        <v>0</v>
      </c>
      <c r="M45" s="3">
        <v>0</v>
      </c>
      <c r="N45" s="3">
        <v>0</v>
      </c>
      <c r="O45" s="3">
        <v>78.72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78.72</v>
      </c>
      <c r="V45" t="s">
        <v>70</v>
      </c>
    </row>
    <row r="46" spans="1:22" x14ac:dyDescent="0.25">
      <c r="A46" t="s">
        <v>507</v>
      </c>
      <c r="B46" s="1" t="s">
        <v>517</v>
      </c>
      <c r="C46" t="s">
        <v>1</v>
      </c>
      <c r="D46" t="s">
        <v>92</v>
      </c>
      <c r="E46" t="s">
        <v>200</v>
      </c>
      <c r="F46" t="s">
        <v>201</v>
      </c>
      <c r="G46">
        <v>1506</v>
      </c>
      <c r="H46">
        <v>1506</v>
      </c>
      <c r="I46">
        <v>1506</v>
      </c>
      <c r="J46">
        <v>1506</v>
      </c>
      <c r="L46" s="3">
        <v>0</v>
      </c>
      <c r="M46" s="3">
        <v>0</v>
      </c>
      <c r="N46" s="3">
        <v>0</v>
      </c>
      <c r="O46" s="3">
        <v>56.5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56.5</v>
      </c>
      <c r="V46" t="s">
        <v>70</v>
      </c>
    </row>
    <row r="47" spans="1:22" x14ac:dyDescent="0.25">
      <c r="A47" t="s">
        <v>507</v>
      </c>
      <c r="B47" s="1" t="s">
        <v>517</v>
      </c>
      <c r="C47" t="s">
        <v>1</v>
      </c>
      <c r="D47" t="s">
        <v>92</v>
      </c>
      <c r="E47" t="s">
        <v>200</v>
      </c>
      <c r="F47" t="s">
        <v>201</v>
      </c>
      <c r="G47">
        <v>1507</v>
      </c>
      <c r="H47">
        <v>1507</v>
      </c>
      <c r="I47">
        <v>1507</v>
      </c>
      <c r="J47">
        <v>1507</v>
      </c>
      <c r="L47" s="3">
        <v>0</v>
      </c>
      <c r="M47" s="3">
        <v>0</v>
      </c>
      <c r="N47" s="3">
        <v>0</v>
      </c>
      <c r="O47" s="3">
        <v>17.5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17.5</v>
      </c>
      <c r="V47" t="s">
        <v>70</v>
      </c>
    </row>
    <row r="48" spans="1:22" x14ac:dyDescent="0.25">
      <c r="A48" t="s">
        <v>507</v>
      </c>
      <c r="B48" s="1" t="s">
        <v>517</v>
      </c>
      <c r="C48" t="s">
        <v>1</v>
      </c>
      <c r="D48" t="s">
        <v>92</v>
      </c>
      <c r="E48" t="s">
        <v>200</v>
      </c>
      <c r="F48" t="s">
        <v>201</v>
      </c>
      <c r="G48">
        <v>1508</v>
      </c>
      <c r="H48">
        <v>1508</v>
      </c>
      <c r="I48">
        <v>1508</v>
      </c>
      <c r="J48">
        <v>1508</v>
      </c>
      <c r="L48" s="3">
        <v>0</v>
      </c>
      <c r="M48" s="3">
        <v>0</v>
      </c>
      <c r="N48" s="3">
        <v>0</v>
      </c>
      <c r="O48" s="3">
        <v>29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29</v>
      </c>
      <c r="V48" t="s">
        <v>70</v>
      </c>
    </row>
    <row r="49" spans="1:22" x14ac:dyDescent="0.25">
      <c r="A49" t="s">
        <v>507</v>
      </c>
      <c r="B49" s="1" t="s">
        <v>518</v>
      </c>
      <c r="C49" t="s">
        <v>1</v>
      </c>
      <c r="D49" t="s">
        <v>92</v>
      </c>
      <c r="E49" t="s">
        <v>200</v>
      </c>
      <c r="F49" t="s">
        <v>201</v>
      </c>
      <c r="G49">
        <v>1509</v>
      </c>
      <c r="H49">
        <v>1509</v>
      </c>
      <c r="I49">
        <v>1509</v>
      </c>
      <c r="J49">
        <v>1509</v>
      </c>
      <c r="L49" s="3">
        <v>0</v>
      </c>
      <c r="M49" s="3">
        <v>0</v>
      </c>
      <c r="N49" s="3">
        <v>0</v>
      </c>
      <c r="O49" s="3">
        <v>119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119</v>
      </c>
      <c r="V49" t="s">
        <v>70</v>
      </c>
    </row>
    <row r="50" spans="1:22" x14ac:dyDescent="0.25">
      <c r="A50" t="s">
        <v>507</v>
      </c>
      <c r="B50" s="1" t="s">
        <v>518</v>
      </c>
      <c r="C50" t="s">
        <v>1</v>
      </c>
      <c r="D50" t="s">
        <v>92</v>
      </c>
      <c r="E50" t="s">
        <v>200</v>
      </c>
      <c r="F50" t="s">
        <v>201</v>
      </c>
      <c r="G50">
        <v>1510</v>
      </c>
      <c r="H50">
        <v>1510</v>
      </c>
      <c r="I50">
        <v>1510</v>
      </c>
      <c r="J50">
        <v>1510</v>
      </c>
      <c r="L50" s="3">
        <v>0</v>
      </c>
      <c r="M50" s="3">
        <v>0</v>
      </c>
      <c r="N50" s="3">
        <v>0</v>
      </c>
      <c r="O50" s="3">
        <v>6.25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6.25</v>
      </c>
      <c r="V50" t="s">
        <v>70</v>
      </c>
    </row>
    <row r="51" spans="1:22" x14ac:dyDescent="0.25">
      <c r="A51" t="s">
        <v>507</v>
      </c>
      <c r="B51" s="1" t="s">
        <v>519</v>
      </c>
      <c r="C51" t="s">
        <v>1</v>
      </c>
      <c r="D51" t="s">
        <v>92</v>
      </c>
      <c r="E51" t="s">
        <v>200</v>
      </c>
      <c r="F51" t="s">
        <v>201</v>
      </c>
      <c r="G51">
        <v>1511</v>
      </c>
      <c r="H51">
        <v>1511</v>
      </c>
      <c r="I51">
        <v>1511</v>
      </c>
      <c r="J51">
        <v>1511</v>
      </c>
      <c r="L51" s="3">
        <v>0</v>
      </c>
      <c r="M51" s="3">
        <v>0</v>
      </c>
      <c r="N51" s="3">
        <v>0</v>
      </c>
      <c r="O51" s="3">
        <v>188.73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188.73</v>
      </c>
      <c r="V51" t="s">
        <v>70</v>
      </c>
    </row>
    <row r="52" spans="1:22" x14ac:dyDescent="0.25">
      <c r="A52" t="s">
        <v>507</v>
      </c>
      <c r="B52" s="1" t="s">
        <v>519</v>
      </c>
      <c r="C52" t="s">
        <v>1</v>
      </c>
      <c r="D52" t="s">
        <v>92</v>
      </c>
      <c r="E52" t="s">
        <v>200</v>
      </c>
      <c r="F52" t="s">
        <v>201</v>
      </c>
      <c r="G52">
        <v>1514</v>
      </c>
      <c r="H52">
        <v>1514</v>
      </c>
      <c r="I52">
        <v>1514</v>
      </c>
      <c r="J52">
        <v>1514</v>
      </c>
      <c r="L52" s="3">
        <v>0</v>
      </c>
      <c r="M52" s="3">
        <v>0</v>
      </c>
      <c r="N52" s="3">
        <v>0</v>
      </c>
      <c r="O52" s="3">
        <v>32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32</v>
      </c>
      <c r="V52" t="s">
        <v>70</v>
      </c>
    </row>
    <row r="53" spans="1:22" x14ac:dyDescent="0.25">
      <c r="A53" t="s">
        <v>507</v>
      </c>
      <c r="B53" s="1" t="s">
        <v>519</v>
      </c>
      <c r="C53" t="s">
        <v>1</v>
      </c>
      <c r="D53" t="s">
        <v>92</v>
      </c>
      <c r="E53" t="s">
        <v>200</v>
      </c>
      <c r="F53" t="s">
        <v>201</v>
      </c>
      <c r="G53">
        <v>1515</v>
      </c>
      <c r="H53">
        <v>1515</v>
      </c>
      <c r="I53">
        <v>1515</v>
      </c>
      <c r="J53">
        <v>1515</v>
      </c>
      <c r="L53" s="3">
        <v>0</v>
      </c>
      <c r="M53" s="3">
        <v>0</v>
      </c>
      <c r="N53" s="3">
        <v>0</v>
      </c>
      <c r="O53" s="3">
        <v>18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18</v>
      </c>
      <c r="V53" t="s">
        <v>70</v>
      </c>
    </row>
    <row r="54" spans="1:22" x14ac:dyDescent="0.25">
      <c r="A54" t="s">
        <v>507</v>
      </c>
      <c r="B54" s="1" t="s">
        <v>520</v>
      </c>
      <c r="C54" t="s">
        <v>1</v>
      </c>
      <c r="D54" t="s">
        <v>92</v>
      </c>
      <c r="E54" t="s">
        <v>200</v>
      </c>
      <c r="F54" t="s">
        <v>201</v>
      </c>
      <c r="G54">
        <v>1516</v>
      </c>
      <c r="H54">
        <v>1516</v>
      </c>
      <c r="I54">
        <v>1516</v>
      </c>
      <c r="J54">
        <v>1516</v>
      </c>
      <c r="L54" s="3">
        <v>0</v>
      </c>
      <c r="M54" s="3">
        <v>0</v>
      </c>
      <c r="N54" s="3">
        <v>0</v>
      </c>
      <c r="O54" s="3">
        <v>6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6</v>
      </c>
      <c r="V54" t="s">
        <v>70</v>
      </c>
    </row>
    <row r="55" spans="1:22" x14ac:dyDescent="0.25">
      <c r="A55" t="s">
        <v>507</v>
      </c>
      <c r="B55" s="1" t="s">
        <v>520</v>
      </c>
      <c r="C55" t="s">
        <v>1</v>
      </c>
      <c r="D55" t="s">
        <v>92</v>
      </c>
      <c r="E55" t="s">
        <v>200</v>
      </c>
      <c r="F55" t="s">
        <v>201</v>
      </c>
      <c r="G55">
        <v>1517</v>
      </c>
      <c r="H55">
        <v>1517</v>
      </c>
      <c r="I55">
        <v>1517</v>
      </c>
      <c r="J55">
        <v>1517</v>
      </c>
      <c r="L55" s="3">
        <v>0</v>
      </c>
      <c r="M55" s="3">
        <v>0</v>
      </c>
      <c r="N55" s="3">
        <v>0</v>
      </c>
      <c r="O55" s="3">
        <v>241.5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241.5</v>
      </c>
      <c r="V55" t="s">
        <v>70</v>
      </c>
    </row>
    <row r="56" spans="1:22" x14ac:dyDescent="0.25">
      <c r="A56" t="s">
        <v>507</v>
      </c>
      <c r="B56" s="1" t="s">
        <v>521</v>
      </c>
      <c r="C56" t="s">
        <v>1</v>
      </c>
      <c r="D56" t="s">
        <v>92</v>
      </c>
      <c r="E56" t="s">
        <v>200</v>
      </c>
      <c r="F56" t="s">
        <v>201</v>
      </c>
      <c r="G56">
        <v>1518</v>
      </c>
      <c r="H56">
        <v>1518</v>
      </c>
      <c r="I56">
        <v>1518</v>
      </c>
      <c r="J56">
        <v>1518</v>
      </c>
      <c r="L56" s="3">
        <v>0</v>
      </c>
      <c r="M56" s="3">
        <v>0</v>
      </c>
      <c r="N56" s="3">
        <v>0</v>
      </c>
      <c r="O56" s="3">
        <v>18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18</v>
      </c>
      <c r="V56" t="s">
        <v>70</v>
      </c>
    </row>
    <row r="57" spans="1:22" x14ac:dyDescent="0.25">
      <c r="A57" t="s">
        <v>507</v>
      </c>
      <c r="B57" s="1" t="s">
        <v>521</v>
      </c>
      <c r="C57" t="s">
        <v>1</v>
      </c>
      <c r="D57" t="s">
        <v>92</v>
      </c>
      <c r="E57" t="s">
        <v>200</v>
      </c>
      <c r="F57" t="s">
        <v>201</v>
      </c>
      <c r="G57">
        <v>1519</v>
      </c>
      <c r="H57">
        <v>1519</v>
      </c>
      <c r="I57">
        <v>1519</v>
      </c>
      <c r="J57">
        <v>1519</v>
      </c>
      <c r="L57" s="3">
        <v>0</v>
      </c>
      <c r="M57" s="3">
        <v>0</v>
      </c>
      <c r="N57" s="3">
        <v>0</v>
      </c>
      <c r="O57" s="3">
        <v>49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49</v>
      </c>
      <c r="V57" t="s">
        <v>70</v>
      </c>
    </row>
    <row r="58" spans="1:22" x14ac:dyDescent="0.25">
      <c r="A58" t="s">
        <v>507</v>
      </c>
      <c r="B58" s="1" t="s">
        <v>522</v>
      </c>
      <c r="C58" t="s">
        <v>1</v>
      </c>
      <c r="D58" t="s">
        <v>92</v>
      </c>
      <c r="E58" t="s">
        <v>200</v>
      </c>
      <c r="F58" t="s">
        <v>201</v>
      </c>
      <c r="G58">
        <v>1520</v>
      </c>
      <c r="H58">
        <v>1520</v>
      </c>
      <c r="I58">
        <v>1520</v>
      </c>
      <c r="J58">
        <v>1520</v>
      </c>
      <c r="L58" s="3">
        <v>0</v>
      </c>
      <c r="M58" s="3">
        <v>0</v>
      </c>
      <c r="N58" s="3">
        <v>0</v>
      </c>
      <c r="O58" s="3">
        <v>58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58</v>
      </c>
      <c r="V58" t="s">
        <v>70</v>
      </c>
    </row>
    <row r="59" spans="1:22" x14ac:dyDescent="0.25">
      <c r="A59" t="s">
        <v>507</v>
      </c>
      <c r="B59" s="1" t="s">
        <v>523</v>
      </c>
      <c r="C59" t="s">
        <v>1</v>
      </c>
      <c r="D59" t="s">
        <v>92</v>
      </c>
      <c r="E59" t="s">
        <v>200</v>
      </c>
      <c r="F59" t="s">
        <v>201</v>
      </c>
      <c r="G59">
        <v>1521</v>
      </c>
      <c r="H59">
        <v>1521</v>
      </c>
      <c r="I59">
        <v>1521</v>
      </c>
      <c r="J59">
        <v>1521</v>
      </c>
      <c r="L59" s="3">
        <v>0</v>
      </c>
      <c r="M59" s="3">
        <v>0</v>
      </c>
      <c r="N59" s="3">
        <v>0</v>
      </c>
      <c r="O59" s="3">
        <v>55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55</v>
      </c>
      <c r="V59" t="s">
        <v>70</v>
      </c>
    </row>
    <row r="60" spans="1:22" x14ac:dyDescent="0.25">
      <c r="A60" t="s">
        <v>507</v>
      </c>
      <c r="B60" s="1" t="s">
        <v>523</v>
      </c>
      <c r="C60" t="s">
        <v>1</v>
      </c>
      <c r="D60" t="s">
        <v>92</v>
      </c>
      <c r="E60" t="s">
        <v>200</v>
      </c>
      <c r="F60" t="s">
        <v>201</v>
      </c>
      <c r="G60">
        <v>1522</v>
      </c>
      <c r="H60">
        <v>1522</v>
      </c>
      <c r="I60">
        <v>1522</v>
      </c>
      <c r="J60">
        <v>1522</v>
      </c>
      <c r="L60" s="3">
        <v>0</v>
      </c>
      <c r="M60" s="3">
        <v>0</v>
      </c>
      <c r="N60" s="3">
        <v>0</v>
      </c>
      <c r="O60" s="3">
        <v>260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260</v>
      </c>
      <c r="V60" t="s">
        <v>70</v>
      </c>
    </row>
    <row r="61" spans="1:22" x14ac:dyDescent="0.25">
      <c r="A61" t="s">
        <v>507</v>
      </c>
      <c r="B61" s="1" t="s">
        <v>523</v>
      </c>
      <c r="C61" t="s">
        <v>1</v>
      </c>
      <c r="D61" t="s">
        <v>92</v>
      </c>
      <c r="E61" t="s">
        <v>200</v>
      </c>
      <c r="F61" t="s">
        <v>201</v>
      </c>
      <c r="G61">
        <v>1523</v>
      </c>
      <c r="H61">
        <v>1523</v>
      </c>
      <c r="I61">
        <v>1523</v>
      </c>
      <c r="J61">
        <v>1523</v>
      </c>
      <c r="L61" s="3">
        <v>0</v>
      </c>
      <c r="M61" s="3">
        <v>0</v>
      </c>
      <c r="N61" s="3">
        <v>0</v>
      </c>
      <c r="O61" s="3">
        <v>32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32</v>
      </c>
      <c r="V61" t="s">
        <v>70</v>
      </c>
    </row>
    <row r="62" spans="1:22" x14ac:dyDescent="0.25">
      <c r="A62" t="s">
        <v>507</v>
      </c>
      <c r="B62" s="1" t="s">
        <v>523</v>
      </c>
      <c r="C62" t="s">
        <v>1</v>
      </c>
      <c r="D62" t="s">
        <v>92</v>
      </c>
      <c r="E62" t="s">
        <v>200</v>
      </c>
      <c r="F62" t="s">
        <v>201</v>
      </c>
      <c r="G62">
        <v>1524</v>
      </c>
      <c r="H62">
        <v>1524</v>
      </c>
      <c r="I62">
        <v>1524</v>
      </c>
      <c r="J62">
        <v>1524</v>
      </c>
      <c r="L62" s="3">
        <v>0</v>
      </c>
      <c r="M62" s="3">
        <v>0</v>
      </c>
      <c r="N62" s="3">
        <v>0</v>
      </c>
      <c r="O62" s="3">
        <v>15.5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15.5</v>
      </c>
      <c r="V62" t="s">
        <v>70</v>
      </c>
    </row>
    <row r="63" spans="1:22" x14ac:dyDescent="0.25">
      <c r="A63" t="s">
        <v>507</v>
      </c>
      <c r="B63" s="1" t="s">
        <v>524</v>
      </c>
      <c r="C63" t="s">
        <v>1</v>
      </c>
      <c r="D63" t="s">
        <v>92</v>
      </c>
      <c r="E63" t="s">
        <v>200</v>
      </c>
      <c r="F63" t="s">
        <v>201</v>
      </c>
      <c r="G63">
        <v>1525</v>
      </c>
      <c r="H63">
        <v>1525</v>
      </c>
      <c r="I63">
        <v>1525</v>
      </c>
      <c r="J63">
        <v>1525</v>
      </c>
      <c r="L63" s="3">
        <v>0</v>
      </c>
      <c r="M63" s="3">
        <v>0</v>
      </c>
      <c r="N63" s="3">
        <v>0</v>
      </c>
      <c r="O63" s="3">
        <v>104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104</v>
      </c>
      <c r="V63" t="s">
        <v>70</v>
      </c>
    </row>
    <row r="64" spans="1:22" x14ac:dyDescent="0.25">
      <c r="A64" t="s">
        <v>94</v>
      </c>
      <c r="L64" s="31">
        <f>SUBTOTAL(109,Tabla3[V EXENTA])</f>
        <v>41045.19</v>
      </c>
      <c r="M64" s="2"/>
      <c r="N64" s="2"/>
      <c r="O64" s="31">
        <f>SUBTOTAL(109,Tabla3[V GRAVADAS])</f>
        <v>223986.49</v>
      </c>
      <c r="P64" s="2"/>
      <c r="Q64" s="2"/>
      <c r="R64" s="31">
        <f>SUBTOTAL(109,Tabla3[EX SERVICE])</f>
        <v>0</v>
      </c>
      <c r="S64" s="2"/>
      <c r="T64" s="2"/>
      <c r="U64" s="31">
        <f>SUBTOTAL(109,Tabla3[TOTAL VENTA])</f>
        <v>265031.67999999993</v>
      </c>
      <c r="V64">
        <f>SUBTOTAL(103,Tabla3[ANEXO])</f>
        <v>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/>
  </sheetViews>
  <sheetFormatPr baseColWidth="10" defaultRowHeight="15" x14ac:dyDescent="0.25"/>
  <cols>
    <col min="3" max="3" width="11.42578125" style="3"/>
  </cols>
  <sheetData>
    <row r="1" spans="1:7" x14ac:dyDescent="0.25">
      <c r="A1">
        <v>447</v>
      </c>
      <c r="C1" s="1" t="s">
        <v>92</v>
      </c>
      <c r="D1" s="1" t="s">
        <v>99</v>
      </c>
      <c r="E1" s="1" t="s">
        <v>175</v>
      </c>
      <c r="F1" s="1" t="s">
        <v>93</v>
      </c>
      <c r="G1" t="str">
        <f>+C1&amp;F1&amp;D1&amp;F1&amp;E1</f>
        <v>01/12/2021</v>
      </c>
    </row>
    <row r="48" spans="3:3" x14ac:dyDescent="0.25">
      <c r="C48" s="3">
        <v>12119.47</v>
      </c>
    </row>
    <row r="98" spans="3:5" x14ac:dyDescent="0.25">
      <c r="C98" s="3">
        <v>10464.49</v>
      </c>
      <c r="E98" s="31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1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0</v>
      </c>
      <c r="C637">
        <f>SUM(C1:C636)</f>
        <v>152991.32999999999</v>
      </c>
      <c r="D637">
        <f>+B637-C637</f>
        <v>-152991.32999999999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Compras</vt:lpstr>
      <vt:lpstr>Libro de Compras</vt:lpstr>
      <vt:lpstr>PERCEPCION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2022-11-25T15:44:19Z</dcterms:modified>
</cp:coreProperties>
</file>