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05" yWindow="-105" windowWidth="20640" windowHeight="11760" tabRatio="696" activeTab="1"/>
  </bookViews>
  <sheets>
    <sheet name="Compras" sheetId="6" r:id="rId1"/>
    <sheet name="Libro de Compras" sheetId="7" r:id="rId2"/>
    <sheet name="Contribuyente" sheetId="5" r:id="rId3"/>
    <sheet name="Libro de Contribuyente" sheetId="8" r:id="rId4"/>
    <sheet name="Consumidor" sheetId="9" r:id="rId5"/>
    <sheet name="Libro de Consumidor" sheetId="10" r:id="rId6"/>
    <sheet name="base de clientes" sheetId="3" r:id="rId7"/>
    <sheet name="Hoja1" sheetId="11" r:id="rId8"/>
  </sheets>
  <externalReferences>
    <externalReference r:id="rId9"/>
    <externalReference r:id="rId10"/>
  </externalReferences>
  <definedNames>
    <definedName name="_xlnm.Print_Area" localSheetId="2">Contribuyente!$A$1:$E$23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1" l="1"/>
  <c r="D3" i="11"/>
  <c r="U5" i="10"/>
  <c r="O5" i="10"/>
  <c r="V5" i="10"/>
  <c r="Q5" i="8"/>
  <c r="N5" i="8"/>
  <c r="M5" i="8"/>
  <c r="R5" i="8"/>
  <c r="P5" i="7"/>
  <c r="O5" i="7"/>
  <c r="K5" i="7"/>
  <c r="H5" i="7"/>
  <c r="Q5" i="7"/>
  <c r="G4" i="6"/>
  <c r="F4" i="6"/>
  <c r="J4" i="6" s="1"/>
  <c r="D4" i="6" s="1"/>
  <c r="D11" i="5" l="1"/>
  <c r="D9" i="5"/>
  <c r="D9" i="6" l="1"/>
  <c r="D9" i="9" l="1"/>
  <c r="D10" i="9" s="1"/>
  <c r="D11" i="9" s="1"/>
  <c r="D22" i="9" l="1"/>
  <c r="D15" i="5" l="1"/>
  <c r="D18" i="5" s="1"/>
  <c r="D17" i="6" l="1"/>
  <c r="D18" i="6" s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<sst xmlns="http://schemas.openxmlformats.org/spreadsheetml/2006/main" count="338" uniqueCount="261">
  <si>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</si>
  <si>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</si>
  <si>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</si>
  <si>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</si>
  <si>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</si>
  <si>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</si>
  <si>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</si>
  <si>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</si>
  <si>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</si>
  <si>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</si>
  <si>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</si>
  <si>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</si>
  <si>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</si>
  <si>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</si>
  <si>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</si>
  <si>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</si>
  <si>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</si>
  <si>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</si>
  <si>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</si>
  <si>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</si>
  <si>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</si>
  <si>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</si>
  <si>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</si>
  <si>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</si>
  <si>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</si>
  <si>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</si>
  <si>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</si>
  <si>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</si>
  <si>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</si>
  <si>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06143101750030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</si>
  <si>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</si>
  <si>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</si>
  <si>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</si>
  <si>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</si>
  <si>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</si>
  <si>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</si>
  <si>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</si>
  <si>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</si>
  <si>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</si>
  <si>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</si>
  <si>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</si>
  <si>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</si>
  <si>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</si>
  <si>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</si>
  <si>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</si>
  <si>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</si>
  <si>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</si>
  <si>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</si>
  <si>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</si>
  <si>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</si>
  <si>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</si>
  <si>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</si>
  <si>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</si>
  <si>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</si>
  <si>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</si>
  <si>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</si>
  <si>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</si>
  <si>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</si>
  <si>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</si>
  <si>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</si>
  <si>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</si>
  <si>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</si>
  <si>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</si>
  <si>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</si>
  <si>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</si>
  <si>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</si>
  <si>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</si>
  <si>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</si>
  <si>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</si>
  <si>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</si>
  <si>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</si>
  <si>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</si>
  <si>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</si>
  <si>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</si>
  <si>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</si>
  <si>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</si>
  <si>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</si>
  <si>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</si>
  <si>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</si>
  <si>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</si>
  <si>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</si>
  <si>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</si>
  <si>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</si>
  <si>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</si>
  <si>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</si>
  <si>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</si>
  <si>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</si>
  <si>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AGOSTO</t>
  </si>
  <si>
    <t>NOMBRE DE CLIENTE</t>
  </si>
  <si>
    <t>VENTA NO SUJETA</t>
  </si>
  <si>
    <t>VENTA EXENTA</t>
  </si>
  <si>
    <t>VENTA TOTAL</t>
  </si>
  <si>
    <t>CORRELTIVO2</t>
  </si>
  <si>
    <t>FINAL3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</si>
  <si>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</si>
  <si>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</si>
  <si>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</si>
  <si>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</si>
  <si>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</si>
  <si>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</si>
  <si>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</si>
  <si>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</si>
  <si>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</si>
  <si>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</si>
  <si>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</si>
  <si>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</si>
  <si>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06142704091010</t>
  </si>
  <si>
    <t>MEGABLOCK S.A DE C.V.</t>
  </si>
  <si>
    <t>06143006991020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</si>
  <si>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</si>
  <si>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</si>
  <si>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</si>
  <si>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</si>
  <si>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</si>
  <si>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</si>
  <si>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</si>
  <si>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</si>
  <si>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</si>
  <si>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</si>
  <si>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</si>
  <si>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05010702161018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</si>
  <si>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</si>
  <si>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</si>
  <si>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</si>
  <si>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</si>
  <si>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</si>
  <si>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</si>
  <si>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</si>
  <si>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</si>
  <si>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</si>
  <si>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</si>
  <si>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</si>
  <si>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</si>
  <si>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</si>
  <si>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</si>
  <si>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</si>
  <si>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</si>
  <si>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</si>
  <si>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</si>
  <si>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</si>
  <si>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</si>
  <si>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</si>
  <si>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05032407751016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</si>
  <si>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</si>
  <si>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</si>
  <si>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</si>
  <si>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</si>
  <si>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</si>
  <si>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</si>
  <si>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</si>
  <si>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</si>
  <si>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</si>
  <si>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</si>
  <si>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</si>
  <si>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</si>
  <si>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</si>
  <si>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</si>
  <si>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</si>
  <si>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</si>
  <si>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</si>
  <si>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</si>
  <si>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</si>
  <si>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</si>
  <si>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</si>
  <si>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</si>
  <si>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</si>
  <si>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</si>
  <si>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</si>
  <si>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</si>
  <si>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</si>
  <si>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</si>
  <si>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</si>
  <si>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08150905750014</t>
  </si>
  <si>
    <t>A.C.P.A COMUNIDADES UNIDAS DE RL</t>
  </si>
  <si>
    <t>06141810901033</t>
  </si>
  <si>
    <t>ADINCE S.A DE C.V.</t>
  </si>
  <si>
    <t>94500501121011</t>
  </si>
  <si>
    <t>JESV INC SUCURSAL EL SALVADOR</t>
  </si>
  <si>
    <t>06142002151023</t>
  </si>
  <si>
    <t>OFG EL SALVADOR S.A DE C.V</t>
  </si>
  <si>
    <t>06140907680011</t>
  </si>
  <si>
    <t>INMUEBLES S.A DE C.V</t>
  </si>
  <si>
    <t>06141306161010</t>
  </si>
  <si>
    <t>EDIFICACION, CONSTRUCCION, Y ASESORIA S.A DE C.V</t>
  </si>
  <si>
    <t>05012309191010</t>
  </si>
  <si>
    <t>FONDO DE TITULARIZACION DE INMUEBLES</t>
  </si>
  <si>
    <t>06141506941061</t>
  </si>
  <si>
    <t>O &amp; M MANTENIMIENTO Y SERVICIOS S.A DE C.V</t>
  </si>
  <si>
    <t>11061508801026</t>
  </si>
  <si>
    <t>JIMMY EDGARDO CALERO MARAVILLA</t>
  </si>
  <si>
    <t>11151906460011</t>
  </si>
  <si>
    <t>MOISES ELIAS CARCAMO</t>
  </si>
  <si>
    <t>06141603131023</t>
  </si>
  <si>
    <t>CARDEU S.A DE C.V</t>
  </si>
  <si>
    <t>06141909031057</t>
  </si>
  <si>
    <t>ORGANIKA S.A DE C.V</t>
  </si>
  <si>
    <t>03151403510011</t>
  </si>
  <si>
    <t>RINA ALFARO CASTRO</t>
  </si>
  <si>
    <t>06152309490011</t>
  </si>
  <si>
    <t>SARA ALFARO CASTRO</t>
  </si>
  <si>
    <t>06142801141049</t>
  </si>
  <si>
    <t>SERVICORP S.A DE C.V</t>
  </si>
  <si>
    <t>06143107971090</t>
  </si>
  <si>
    <t>OPERADORA DEL SUR, S. A. DE C.V.</t>
  </si>
  <si>
    <t>06141210830014</t>
  </si>
  <si>
    <t>PRODUCTOS CARNICOS S.A DE C.V.</t>
  </si>
  <si>
    <t>06143101550016</t>
  </si>
  <si>
    <t>BANCO AGRICOLA, S.A.</t>
  </si>
  <si>
    <t>06140101850027</t>
  </si>
  <si>
    <t>NEGOCIOS CAMYRAM S.A DE C.V</t>
  </si>
  <si>
    <t>06141009650016</t>
  </si>
  <si>
    <t>INDUSTRIAS MIKE MIKE S.A DE C.V.</t>
  </si>
  <si>
    <t>06142510021011</t>
  </si>
  <si>
    <t>LA CONSTANCIA LTDA DE C.V.</t>
  </si>
  <si>
    <t>06142808031087</t>
  </si>
  <si>
    <t>INVERSIONES STANLEY PACIFICO S.A DE C.V.</t>
  </si>
  <si>
    <t>06141111931016</t>
  </si>
  <si>
    <t>ENMANUEL S.A DE C.V.</t>
  </si>
  <si>
    <t>06140909921072</t>
  </si>
  <si>
    <t>POLYBAG S.A DE C.V.</t>
  </si>
  <si>
    <t>06141206740014</t>
  </si>
  <si>
    <t>NEMTEX S.A DE C.V.</t>
  </si>
  <si>
    <t>06142411181015</t>
  </si>
  <si>
    <t>INGENIERIA BEM S.A DE C.V.</t>
  </si>
  <si>
    <t>06142910131029</t>
  </si>
  <si>
    <t>UNILEVER EL SALVADOR SCC S.A DE C.V.</t>
  </si>
  <si>
    <t>06141511720027</t>
  </si>
  <si>
    <t>SUPER REPUESTOS EL SALVADOR S.A DE C.V.</t>
  </si>
  <si>
    <t>06140202021024</t>
  </si>
  <si>
    <t>PROGURSA S.A DE C.V.</t>
  </si>
  <si>
    <t>06142301690017</t>
  </si>
  <si>
    <t>HOTELES S.A DE C.V.</t>
  </si>
  <si>
    <t>06142703780037</t>
  </si>
  <si>
    <t>PINTURA Y ENDEREZADO S.A DE C.V.</t>
  </si>
  <si>
    <t>06140104620021</t>
  </si>
  <si>
    <t>TALLER DIDEA, S.A. DE C.V.</t>
  </si>
  <si>
    <t>06143112510011</t>
  </si>
  <si>
    <t>DIDEA S.A DE C.V.</t>
  </si>
  <si>
    <t>06141512001054</t>
  </si>
  <si>
    <t>GRUPO PAILL S.A DE C.V.</t>
  </si>
  <si>
    <t>06142311981022</t>
  </si>
  <si>
    <t>COMTRI S.A DE C.V.</t>
  </si>
  <si>
    <t>06142402121034</t>
  </si>
  <si>
    <t>BOMBOM S.A DE C.V.</t>
  </si>
  <si>
    <t>06142708620024</t>
  </si>
  <si>
    <t>ESTABLECIMIENTOS ANCALMO, S.A DE C.V</t>
  </si>
  <si>
    <t>06140702001011</t>
  </si>
  <si>
    <t>CORPORACION GRS S.A DE C.V.</t>
  </si>
  <si>
    <t>06140901921022</t>
  </si>
  <si>
    <t>GRANJA EL ROBLE S.A DE C.V.</t>
  </si>
  <si>
    <t>01</t>
  </si>
  <si>
    <t>/</t>
  </si>
  <si>
    <t>COMPRAS</t>
  </si>
  <si>
    <t>CCF</t>
  </si>
  <si>
    <t>CONSUMI</t>
  </si>
  <si>
    <t>Total</t>
  </si>
  <si>
    <t>OCTUBRE</t>
  </si>
  <si>
    <t>2807</t>
  </si>
  <si>
    <t>06140705921391</t>
  </si>
  <si>
    <t>28/07/2021</t>
  </si>
  <si>
    <t>ISAAC VLADIMIR CALLEJAS RIVAS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</si>
</sst>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36">
    <xf numFmtId="0" fontId="0" fillId="0" borderId="0" xfId="0"/>
    <xf numFmtId="49" fontId="0" fillId="0" borderId="0" xfId="0" applyNumberFormat="1"/>
    <xf numFmtId="0" fontId="0" fillId="0" borderId="0" xfId="0" applyNumberFormat="1"/>
    <xf numFmtId="164" fontId="0" fillId="0" borderId="0" xfId="1" applyFont="1"/>
    <xf numFmtId="0" fontId="0" fillId="0" borderId="0" xfId="0" applyAlignment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164" fontId="6" fillId="0" borderId="2" xfId="1" applyFont="1" applyBorder="1" applyAlignment="1">
      <alignment horizontal="right"/>
    </xf>
    <xf numFmtId="164" fontId="6" fillId="2" borderId="2" xfId="1" applyFont="1" applyFill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0" fontId="4" fillId="3" borderId="1" xfId="0" applyFont="1" applyFill="1" applyBorder="1" applyAlignment="1">
      <alignment horizontal="center"/>
    </xf>
    <xf numFmtId="49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right"/>
    </xf>
    <xf numFmtId="164" fontId="6" fillId="3" borderId="2" xfId="1" applyFont="1" applyFill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49" fontId="6" fillId="0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/>
    <xf numFmtId="0" fontId="6" fillId="0" borderId="2" xfId="1" applyNumberFormat="1" applyFont="1" applyFill="1" applyBorder="1" applyAlignment="1"/>
    <xf numFmtId="49" fontId="6" fillId="3" borderId="2" xfId="1" applyNumberFormat="1" applyFont="1" applyFill="1" applyBorder="1" applyAlignment="1">
      <alignment horizontal="center"/>
    </xf>
    <xf numFmtId="164" fontId="6" fillId="0" borderId="2" xfId="1" applyFont="1" applyFill="1" applyBorder="1" applyAlignment="1">
      <alignment horizontal="right"/>
    </xf>
    <xf numFmtId="0" fontId="6" fillId="0" borderId="2" xfId="1" applyNumberFormat="1" applyFont="1" applyBorder="1" applyAlignment="1"/>
    <xf numFmtId="164" fontId="6" fillId="0" borderId="2" xfId="1" applyNumberFormat="1" applyFont="1" applyBorder="1" applyAlignment="1">
      <alignment horizontal="right"/>
    </xf>
    <xf numFmtId="49" fontId="6" fillId="0" borderId="3" xfId="1" applyNumberFormat="1" applyFont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2" xfId="1" applyNumberFormat="1" applyFont="1" applyFill="1" applyBorder="1" applyAlignment="1">
      <alignment horizontal="right"/>
    </xf>
    <xf numFmtId="164" fontId="6" fillId="0" borderId="2" xfId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4" xfId="0" applyFont="1" applyBorder="1"/>
    <xf numFmtId="0" fontId="7" fillId="4" borderId="4" xfId="0" applyFont="1" applyFill="1" applyBorder="1"/>
    <xf numFmtId="49" fontId="8" fillId="0" borderId="0" xfId="0" applyNumberFormat="1" applyFont="1" applyAlignment="1">
      <alignment horizontal="right"/>
    </xf>
    <xf numFmtId="0" fontId="9" fillId="0" borderId="0" xfId="0" applyFont="1"/>
    <xf numFmtId="49" fontId="9" fillId="0" borderId="0" xfId="0" applyNumberFormat="1" applyFont="1"/>
    <xf numFmtId="0" fontId="6" fillId="3" borderId="2" xfId="0" applyNumberFormat="1" applyFont="1" applyFill="1" applyBorder="1" applyAlignment="1">
      <alignment horizontal="center"/>
    </xf>
    <xf numFmtId="164" fontId="0" fillId="0" borderId="0" xfId="0" applyNumberFormat="1"/>
  </cellXfs>
  <cellStyles count="2">
    <cellStyle name="Moneda" xfId="1" builtinId="4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19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20</xdr:row>
      <xdr:rowOff>134472</xdr:rowOff>
    </xdr:from>
    <xdr:to>
      <xdr:col>3</xdr:col>
      <xdr:colOff>1322293</xdr:colOff>
      <xdr:row>21</xdr:row>
      <xdr:rowOff>168089</xdr:rowOff>
    </xdr:to>
    <xdr:sp macro="[2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20</xdr:row>
      <xdr:rowOff>123265</xdr:rowOff>
    </xdr:from>
    <xdr:to>
      <xdr:col>2</xdr:col>
      <xdr:colOff>145676</xdr:colOff>
      <xdr:row>21</xdr:row>
      <xdr:rowOff>156882</xdr:rowOff>
    </xdr:to>
    <xdr:sp macro="[2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22</xdr:row>
      <xdr:rowOff>179293</xdr:rowOff>
    </xdr:from>
    <xdr:to>
      <xdr:col>3</xdr:col>
      <xdr:colOff>784412</xdr:colOff>
      <xdr:row>24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414616</xdr:colOff>
      <xdr:row>20</xdr:row>
      <xdr:rowOff>89647</xdr:rowOff>
    </xdr:from>
    <xdr:to>
      <xdr:col>3</xdr:col>
      <xdr:colOff>44822</xdr:colOff>
      <xdr:row>21</xdr:row>
      <xdr:rowOff>123264</xdr:rowOff>
    </xdr:to>
    <xdr:sp macro="[2]!LimpiarContri" textlink="">
      <xdr:nvSpPr>
        <xdr:cNvPr id="3" name="2 Bisel"/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20</xdr:row>
      <xdr:rowOff>100853</xdr:rowOff>
    </xdr:from>
    <xdr:to>
      <xdr:col>3</xdr:col>
      <xdr:colOff>1333498</xdr:colOff>
      <xdr:row>21</xdr:row>
      <xdr:rowOff>134470</xdr:rowOff>
    </xdr:to>
    <xdr:sp macro="[2]!DatosContri" textlink="">
      <xdr:nvSpPr>
        <xdr:cNvPr id="4" name="3 Bisel"/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515471</xdr:colOff>
      <xdr:row>0</xdr:row>
      <xdr:rowOff>952499</xdr:rowOff>
    </xdr:from>
    <xdr:to>
      <xdr:col>4</xdr:col>
      <xdr:colOff>161925</xdr:colOff>
      <xdr:row>19</xdr:row>
      <xdr:rowOff>104774</xdr:rowOff>
    </xdr:to>
    <xdr:sp macro="" textlink="">
      <xdr:nvSpPr>
        <xdr:cNvPr id="5" name="4 Rectángulo redondeado"/>
        <xdr:cNvSpPr/>
      </xdr:nvSpPr>
      <xdr:spPr>
        <a:xfrm>
          <a:off x="515471" y="952499"/>
          <a:ext cx="3400425" cy="3735481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414616</xdr:colOff>
      <xdr:row>20</xdr:row>
      <xdr:rowOff>89647</xdr:rowOff>
    </xdr:from>
    <xdr:to>
      <xdr:col>3</xdr:col>
      <xdr:colOff>44822</xdr:colOff>
      <xdr:row>21</xdr:row>
      <xdr:rowOff>123264</xdr:rowOff>
    </xdr:to>
    <xdr:sp macro="[2]!LimpiarContri" textlink="">
      <xdr:nvSpPr>
        <xdr:cNvPr id="6" name="5 Bisel"/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20</xdr:row>
      <xdr:rowOff>100853</xdr:rowOff>
    </xdr:from>
    <xdr:to>
      <xdr:col>3</xdr:col>
      <xdr:colOff>1333498</xdr:colOff>
      <xdr:row>21</xdr:row>
      <xdr:rowOff>134470</xdr:rowOff>
    </xdr:to>
    <xdr:sp macro="[2]!DatosContri" textlink="">
      <xdr:nvSpPr>
        <xdr:cNvPr id="7" name="6 Bisel"/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2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2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05111703630014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2:Q5" totalsRowCount="1">
  <autoFilter ref="A2:Q4"/>
  <sortState ref="A3:Q74">
    <sortCondition ref="B2:B74"/>
  </sortState>
  <tableColumns count="17">
    <tableColumn id="1" name="MES" totalsRowLabel="Total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totalsRowFunction="sum" dataCellStyle="Moneda"/>
    <tableColumn id="9" name="I. EXENTAS" dataCellStyle="Moneda"/>
    <tableColumn id="10" name="IMPOR EX" dataCellStyle="Moneda"/>
    <tableColumn id="11" name="C. GRAVADA" totalsRowFunction="sum" dataCellStyle="Moneda"/>
    <tableColumn id="12" name="INTER GRAVA" dataCellStyle="Moneda"/>
    <tableColumn id="13" name="IMPOR BIENES" dataCellStyle="Moneda"/>
    <tableColumn id="14" name="IMPOR SERV" dataCellStyle="Moneda"/>
    <tableColumn id="15" name="IVA" totalsRowFunction="sum" dataCellStyle="Moneda"/>
    <tableColumn id="16" name="TOTAL C." totalsRowFunction="sum" dataCellStyle="Moneda"/>
    <tableColumn id="17" name="ANEXO 3" totalsRowFunction="count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2:R5" totalsRowCount="1">
  <autoFilter ref="A2:R4"/>
  <sortState ref="A3:R87">
    <sortCondition ref="G2:G87"/>
  </sortState>
  <tableColumns count="18">
    <tableColumn id="1" name="MES" totalsRowLabel="Total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dataCellStyle="Moneda"/>
    <tableColumn id="12" name="VENTA NO SUJETA" dataCellStyle="Moneda"/>
    <tableColumn id="13" name="V. GRAVADA" totalsRowFunction="sum" totalsRowDxfId="7" dataCellStyle="Moneda"/>
    <tableColumn id="14" name="D.FISCAL" totalsRowFunction="sum" totalsRowDxfId="6" dataCellStyle="Moneda"/>
    <tableColumn id="15" name="V CTA DE 3" dataCellStyle="Moneda"/>
    <tableColumn id="16" name="D. FISCAL A 3" dataCellStyle="Moneda"/>
    <tableColumn id="17" name="VENTA TOTAL" totalsRowFunction="sum" totalsRowDxfId="5" dataCellStyle="Moneda"/>
    <tableColumn id="18" name="ANEXO" totalsRowFunction="count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5" totalsRowCount="1">
  <autoFilter ref="A2:V4"/>
  <sortState ref="A3:V565">
    <sortCondition ref="G2:G565"/>
  </sortState>
  <tableColumns count="22">
    <tableColumn id="1" name="MES" totalsRowLabel="Total"/>
    <tableColumn id="2" name="FECHA"/>
    <tableColumn id="3" name="CLASE DE DOC"/>
    <tableColumn id="4" name="TIPO DE DOC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dataCellStyle="Moneda"/>
    <tableColumn id="13" name="VENTAS NO" dataCellStyle="Moneda"/>
    <tableColumn id="14" name="V NO SUJETAS" dataCellStyle="Moneda"/>
    <tableColumn id="15" name="V GRAVADAS" totalsRowFunction="sum" totalsRowDxfId="4" dataCellStyle="Moneda"/>
    <tableColumn id="16" name="EX IN CA" dataCellStyle="Moneda"/>
    <tableColumn id="17" name="EX OUT CA" dataCellStyle="Moneda"/>
    <tableColumn id="18" name="EX SERVICE" dataCellStyle="Moneda"/>
    <tableColumn id="19" name="V ZONA FRAN" dataCellStyle="Moneda"/>
    <tableColumn id="20" name="V CTA A 3ERO" dataCellStyle="Moneda"/>
    <tableColumn id="21" name="TOTAL VENTA" totalsRowFunction="sum" totalsRowDxfId="3" dataCellStyle="Moneda"/>
    <tableColumn id="22" name="ANEXO" totalsRowFunction="coun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J19"/>
  <sheetViews>
    <sheetView showGridLines="0" zoomScale="85" zoomScaleNormal="85" zoomScaleSheetLayoutView="85" workbookViewId="0">
      <selection activeCell="D4" sqref="D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10" ht="49.5" customHeight="1" x14ac:dyDescent="0.25"/>
    <row r="2" spans="2:10" ht="15.75" thickBot="1" x14ac:dyDescent="0.3"/>
    <row r="3" spans="2:10" x14ac:dyDescent="0.25">
      <c r="B3" s="5" t="s">
        <v>17</v>
      </c>
      <c r="D3" s="11" t="s">
        <v>256</v>
      </c>
    </row>
    <row r="4" spans="2:10" x14ac:dyDescent="0.25">
      <c r="B4" s="5" t="s">
        <v>2</v>
      </c>
      <c r="D4" s="34" t="str">
        <f>+J4</f>
        <v>28/07/2021</v>
      </c>
      <c r="E4" s="31" t="s">
        <v>257</v>
      </c>
      <c r="F4" s="32" t="str">
        <f>+LEFT(E4,2)</f>
        <v>28</v>
      </c>
      <c r="G4" s="32" t="str">
        <f>+RIGHT(E4,2)</f>
        <v>07</v>
      </c>
      <c r="H4" s="33">
        <v>2021</v>
      </c>
      <c r="I4" s="32" t="s">
        <v>251</v>
      </c>
      <c r="J4" s="32" t="str">
        <f>+F4&amp;I4&amp;G4&amp;I4&amp;H4</f>
        <v>28/07/2021</v>
      </c>
    </row>
    <row r="5" spans="2:10" x14ac:dyDescent="0.25">
      <c r="B5" s="5" t="s">
        <v>3</v>
      </c>
      <c r="D5" s="7" t="s">
        <v>1</v>
      </c>
    </row>
    <row r="6" spans="2:10" x14ac:dyDescent="0.25">
      <c r="B6" s="5" t="s">
        <v>4</v>
      </c>
      <c r="D6" s="7" t="s">
        <v>0</v>
      </c>
    </row>
    <row r="7" spans="2:10" x14ac:dyDescent="0.25">
      <c r="B7" s="5" t="s">
        <v>5</v>
      </c>
      <c r="D7" s="13"/>
    </row>
    <row r="8" spans="2:10" x14ac:dyDescent="0.25">
      <c r="B8" s="5" t="s">
        <v>6</v>
      </c>
      <c r="D8" s="12" t="s">
        <v>258</v>
      </c>
    </row>
    <row r="9" spans="2:10" x14ac:dyDescent="0.25">
      <c r="B9" s="5" t="s">
        <v>86</v>
      </c>
      <c r="D9" s="28" t="str">
        <f>IFERROR(VLOOKUP(D8,'[1]BASE DE PROVEEDORES'!$A:$B,2,0),"No Existe")</f>
        <v>ISAAC VLADIMIR CALLEJAS RIVAS</v>
      </c>
    </row>
    <row r="10" spans="2:10" x14ac:dyDescent="0.25">
      <c r="B10" s="5" t="s">
        <v>7</v>
      </c>
      <c r="D10" s="8">
        <v>0</v>
      </c>
    </row>
    <row r="11" spans="2:10" x14ac:dyDescent="0.25">
      <c r="B11" s="5" t="s">
        <v>8</v>
      </c>
      <c r="D11" s="8">
        <v>0</v>
      </c>
    </row>
    <row r="12" spans="2:10" x14ac:dyDescent="0.25">
      <c r="B12" s="5" t="s">
        <v>9</v>
      </c>
      <c r="D12" s="8">
        <v>0</v>
      </c>
    </row>
    <row r="13" spans="2:10" x14ac:dyDescent="0.25">
      <c r="B13" s="5" t="s">
        <v>10</v>
      </c>
      <c r="D13" s="14"/>
    </row>
    <row r="14" spans="2:10" x14ac:dyDescent="0.25">
      <c r="B14" s="5" t="s">
        <v>11</v>
      </c>
      <c r="D14" s="8">
        <v>0</v>
      </c>
    </row>
    <row r="15" spans="2:10" x14ac:dyDescent="0.25">
      <c r="B15" s="5" t="s">
        <v>13</v>
      </c>
      <c r="D15" s="8">
        <v>0</v>
      </c>
    </row>
    <row r="16" spans="2:10" x14ac:dyDescent="0.25">
      <c r="B16" s="5" t="s">
        <v>12</v>
      </c>
      <c r="D16" s="8">
        <v>0</v>
      </c>
    </row>
    <row r="17" spans="2:4" x14ac:dyDescent="0.25">
      <c r="B17" s="5" t="s">
        <v>14</v>
      </c>
      <c r="D17" s="8">
        <f>+(D16++D15+D14+D13)*0.13</f>
        <v>0</v>
      </c>
    </row>
    <row r="18" spans="2:4" x14ac:dyDescent="0.25">
      <c r="B18" s="5" t="s">
        <v>15</v>
      </c>
      <c r="D18" s="8">
        <f>+SUBTOTAL(9,D10,D11,D12,D13,D14,D15,D16,D17)</f>
        <v>0</v>
      </c>
    </row>
    <row r="19" spans="2:4" ht="15.75" thickBot="1" x14ac:dyDescent="0.3">
      <c r="B19" s="5" t="s">
        <v>16</v>
      </c>
      <c r="D19" s="10">
        <v>3</v>
      </c>
    </row>
  </sheetData>
  <dataValidations count="3">
    <dataValidation type="decimal" allowBlank="1" showInputMessage="1" showErrorMessage="1" errorTitle="Error de ingreso" error="Los datos ingresados no son validos solo se aceptan numeros" sqref="D10:D16">
      <formula1>0</formula1>
      <formula2>10000000</formula2>
    </dataValidation>
    <dataValidation type="list" allowBlank="1" showInputMessage="1" showErrorMessage="1" sqref="D6">
      <formula1>"03,05,11"</formula1>
    </dataValidation>
    <dataValidation type="textLength" allowBlank="1" showInputMessage="1" showErrorMessage="1" sqref="D8">
      <formula1>14</formula1>
      <formula2>14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5"/>
  </sheetPr>
  <dimension ref="A2:Q5"/>
  <sheetViews>
    <sheetView tabSelected="1" topLeftCell="E1" workbookViewId="0">
      <selection activeCell="B3" sqref="B3:Q3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5.42578125" customWidth="1"/>
    <col min="6" max="6" width="11.5703125" customWidth="1"/>
    <col min="7" max="7" width="24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5" width="11.5703125" style="3" bestFit="1" customWidth="1"/>
    <col min="16" max="16" width="12.5703125" style="3" bestFit="1" customWidth="1"/>
  </cols>
  <sheetData>
    <row r="2" spans="1:17" x14ac:dyDescent="0.25">
      <c r="A2" t="s">
        <v>17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86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13</v>
      </c>
      <c r="N2" s="3" t="s">
        <v>12</v>
      </c>
      <c r="O2" s="3" t="s">
        <v>14</v>
      </c>
      <c r="P2" s="3" t="s">
        <v>15</v>
      </c>
      <c r="Q2" t="s">
        <v>16</v>
      </c>
    </row>
    <row r="3" spans="1:17" x14ac:dyDescent="0.25">
      <c r="A3" t="s">
        <v>256</v>
      </c>
      <c r="B3" t="s">
        <v>259</v>
      </c>
      <c r="C3" t="s">
        <v>1</v>
      </c>
      <c r="D3" t="s">
        <v>0</v>
      </c>
      <c r="E3">
        <v>1</v>
      </c>
      <c r="F3" t="s">
        <v>258</v>
      </c>
      <c r="G3" t="s">
        <v>260</v>
      </c>
      <c r="H3" s="3">
        <v>0</v>
      </c>
      <c r="I3" s="3">
        <v>0</v>
      </c>
      <c r="J3" s="3">
        <v>0</v>
      </c>
      <c r="K3" s="3">
        <v>4601.7700000000004</v>
      </c>
      <c r="L3" s="3">
        <v>0</v>
      </c>
      <c r="M3" s="3">
        <v>0</v>
      </c>
      <c r="N3" s="3">
        <v>0</v>
      </c>
      <c r="O3" s="3">
        <v>598.23010000000011</v>
      </c>
      <c r="P3" s="3">
        <v>5200.0001000000002</v>
      </c>
      <c r="Q3">
        <v>3</v>
      </c>
    </row>
    <row r="4" spans="1:17" ht="13.5" customHeight="1" x14ac:dyDescent="0.25"/>
    <row r="5" spans="1:17" x14ac:dyDescent="0.25">
      <c r="A5" t="s">
        <v>255</v>
      </c>
      <c r="H5" s="3">
        <f>SUBTOTAL(109,Tabla1[C. EXENTAS])</f>
        <v>0</v>
      </c>
      <c r="K5" s="3">
        <f>SUBTOTAL(109,Tabla1[C. GRAVADA])</f>
        <v>4601.7700000000004</v>
      </c>
      <c r="O5" s="3">
        <f>SUBTOTAL(109,Tabla1[IVA])</f>
        <v>598.23010000000011</v>
      </c>
      <c r="P5" s="3">
        <f>SUBTOTAL(109,Tabla1[TOTAL C.])</f>
        <v>5200.0001000000002</v>
      </c>
      <c r="Q5">
        <f>SUBTOTAL(103,Tabla1[ANEXO 3])</f>
        <v>1</v>
      </c>
    </row>
  </sheetData>
  <dataConsolidate/>
  <conditionalFormatting sqref="E6:E1048576 E1:E4">
    <cfRule type="duplicateValues" dxfId="2" priority="1"/>
    <cfRule type="duplicateValues" dxfId="1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D19"/>
  <sheetViews>
    <sheetView showGridLines="0" zoomScale="85" zoomScaleNormal="85" zoomScaleSheetLayoutView="100" workbookViewId="0">
      <selection activeCell="D3" sqref="D3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4" customWidth="1"/>
    <col min="5" max="5" width="7.85546875" customWidth="1"/>
  </cols>
  <sheetData>
    <row r="1" spans="2:4" ht="90" customHeight="1" thickBot="1" x14ac:dyDescent="0.3"/>
    <row r="2" spans="2:4" x14ac:dyDescent="0.25">
      <c r="B2" s="5" t="s">
        <v>17</v>
      </c>
      <c r="D2" s="11" t="s">
        <v>87</v>
      </c>
    </row>
    <row r="3" spans="2:4" x14ac:dyDescent="0.25">
      <c r="B3" s="5" t="s">
        <v>2</v>
      </c>
      <c r="D3" s="12"/>
    </row>
    <row r="4" spans="2:4" x14ac:dyDescent="0.25">
      <c r="B4" s="5" t="s">
        <v>3</v>
      </c>
      <c r="D4" s="15" t="s">
        <v>1</v>
      </c>
    </row>
    <row r="5" spans="2:4" x14ac:dyDescent="0.25">
      <c r="B5" s="5" t="s">
        <v>4</v>
      </c>
      <c r="D5" s="15" t="s">
        <v>0</v>
      </c>
    </row>
    <row r="6" spans="2:4" x14ac:dyDescent="0.25">
      <c r="B6" s="6" t="s">
        <v>28</v>
      </c>
      <c r="D6" s="16"/>
    </row>
    <row r="7" spans="2:4" x14ac:dyDescent="0.25">
      <c r="B7" s="5" t="s">
        <v>27</v>
      </c>
      <c r="D7" s="16"/>
    </row>
    <row r="8" spans="2:4" x14ac:dyDescent="0.25">
      <c r="B8" s="5" t="s">
        <v>26</v>
      </c>
      <c r="D8" s="17"/>
    </row>
    <row r="9" spans="2:4" x14ac:dyDescent="0.25">
      <c r="B9" s="5" t="s">
        <v>25</v>
      </c>
      <c r="D9" s="18">
        <f>+D8</f>
        <v>0</v>
      </c>
    </row>
    <row r="10" spans="2:4" x14ac:dyDescent="0.25">
      <c r="B10" s="5" t="s">
        <v>24</v>
      </c>
      <c r="D10" s="19"/>
    </row>
    <row r="11" spans="2:4" x14ac:dyDescent="0.25">
      <c r="B11" s="6" t="s">
        <v>88</v>
      </c>
      <c r="D11" s="27" t="str">
        <f>IFERROR(VLOOKUP(D10,'base de clientes'!A:B,2,0),"No existe")</f>
        <v>No existe</v>
      </c>
    </row>
    <row r="12" spans="2:4" x14ac:dyDescent="0.25">
      <c r="B12" s="6" t="s">
        <v>90</v>
      </c>
      <c r="D12" s="20">
        <v>0</v>
      </c>
    </row>
    <row r="13" spans="2:4" x14ac:dyDescent="0.25">
      <c r="B13" s="6" t="s">
        <v>89</v>
      </c>
      <c r="D13" s="8">
        <v>0</v>
      </c>
    </row>
    <row r="14" spans="2:4" x14ac:dyDescent="0.25">
      <c r="B14" s="5" t="s">
        <v>23</v>
      </c>
      <c r="D14" s="9">
        <v>0</v>
      </c>
    </row>
    <row r="15" spans="2:4" x14ac:dyDescent="0.25">
      <c r="B15" s="5" t="s">
        <v>22</v>
      </c>
      <c r="D15" s="20">
        <f>+D14*0.13</f>
        <v>0</v>
      </c>
    </row>
    <row r="16" spans="2:4" x14ac:dyDescent="0.25">
      <c r="B16" s="5" t="s">
        <v>21</v>
      </c>
      <c r="D16" s="8">
        <v>0</v>
      </c>
    </row>
    <row r="17" spans="2:4" x14ac:dyDescent="0.25">
      <c r="B17" s="5" t="s">
        <v>20</v>
      </c>
      <c r="D17" s="8">
        <v>0</v>
      </c>
    </row>
    <row r="18" spans="2:4" ht="15" customHeight="1" x14ac:dyDescent="0.25">
      <c r="B18" s="5" t="s">
        <v>91</v>
      </c>
      <c r="D18" s="8">
        <f>+(D12+D13+D14+D15+D16+D17)</f>
        <v>0</v>
      </c>
    </row>
    <row r="19" spans="2:4" ht="15.75" thickBot="1" x14ac:dyDescent="0.3">
      <c r="B19" s="5" t="s">
        <v>18</v>
      </c>
      <c r="D19" s="10" t="s">
        <v>1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A2:R5"/>
  <sheetViews>
    <sheetView topLeftCell="H1" workbookViewId="0">
      <selection activeCell="M5" sqref="M5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9.85546875" customWidth="1"/>
    <col min="8" max="8" width="11.5703125" customWidth="1"/>
    <col min="9" max="9" width="16.28515625" customWidth="1"/>
    <col min="10" max="10" width="27.28515625" customWidth="1"/>
    <col min="11" max="11" width="16.42578125" style="3" customWidth="1"/>
    <col min="12" max="12" width="19.28515625" style="3" customWidth="1"/>
    <col min="13" max="13" width="14.42578125" style="3" customWidth="1"/>
    <col min="14" max="14" width="11.42578125" style="3"/>
    <col min="15" max="15" width="12.42578125" style="3" customWidth="1"/>
    <col min="16" max="16" width="14.42578125" style="3" customWidth="1"/>
    <col min="17" max="17" width="15.140625" style="3" customWidth="1"/>
  </cols>
  <sheetData>
    <row r="2" spans="1:18" x14ac:dyDescent="0.25">
      <c r="A2" t="s">
        <v>17</v>
      </c>
      <c r="B2" t="s">
        <v>2</v>
      </c>
      <c r="C2" t="s">
        <v>3</v>
      </c>
      <c r="D2" t="s">
        <v>4</v>
      </c>
      <c r="E2" t="s">
        <v>28</v>
      </c>
      <c r="F2" t="s">
        <v>27</v>
      </c>
      <c r="G2" t="s">
        <v>26</v>
      </c>
      <c r="H2" t="s">
        <v>25</v>
      </c>
      <c r="I2" t="s">
        <v>24</v>
      </c>
      <c r="J2" t="s">
        <v>88</v>
      </c>
      <c r="K2" s="3" t="s">
        <v>90</v>
      </c>
      <c r="L2" s="3" t="s">
        <v>89</v>
      </c>
      <c r="M2" s="3" t="s">
        <v>23</v>
      </c>
      <c r="N2" s="3" t="s">
        <v>22</v>
      </c>
      <c r="O2" s="3" t="s">
        <v>21</v>
      </c>
      <c r="P2" s="3" t="s">
        <v>20</v>
      </c>
      <c r="Q2" s="3" t="s">
        <v>91</v>
      </c>
      <c r="R2" t="s">
        <v>18</v>
      </c>
    </row>
    <row r="3" spans="1:18" x14ac:dyDescent="0.25">
      <c r="B3" s="1"/>
    </row>
    <row r="5" spans="1:18" x14ac:dyDescent="0.25">
      <c r="A5" t="s">
        <v>255</v>
      </c>
      <c r="K5" s="2"/>
      <c r="L5" s="2"/>
      <c r="M5" s="35">
        <f>SUBTOTAL(109,Tabla2[V. GRAVADA])</f>
        <v>0</v>
      </c>
      <c r="N5" s="35">
        <f>SUBTOTAL(109,Tabla2[D.FISCAL])</f>
        <v>0</v>
      </c>
      <c r="O5" s="2"/>
      <c r="P5" s="2"/>
      <c r="Q5" s="35">
        <f>SUBTOTAL(109,Tabla2[VENTA TOTAL])</f>
        <v>0</v>
      </c>
      <c r="R5">
        <f>SUBTOTAL(103,Tabla2[ANEXO])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="85" zoomScaleNormal="85" workbookViewId="0">
      <selection activeCell="D6" sqref="D6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4" customWidth="1"/>
    <col min="5" max="5" width="7.85546875" customWidth="1"/>
  </cols>
  <sheetData>
    <row r="1" spans="2:4" ht="79.5" customHeight="1" thickBot="1" x14ac:dyDescent="0.3"/>
    <row r="2" spans="2:4" x14ac:dyDescent="0.25">
      <c r="B2" s="5" t="s">
        <v>17</v>
      </c>
      <c r="D2" s="11" t="s">
        <v>87</v>
      </c>
    </row>
    <row r="3" spans="2:4" x14ac:dyDescent="0.25">
      <c r="B3" s="5" t="s">
        <v>2</v>
      </c>
      <c r="D3" s="12"/>
    </row>
    <row r="4" spans="2:4" x14ac:dyDescent="0.25">
      <c r="B4" s="5" t="s">
        <v>3</v>
      </c>
      <c r="D4" s="15" t="s">
        <v>1</v>
      </c>
    </row>
    <row r="5" spans="2:4" x14ac:dyDescent="0.25">
      <c r="B5" s="24" t="s">
        <v>4</v>
      </c>
      <c r="D5" s="15" t="s">
        <v>250</v>
      </c>
    </row>
    <row r="6" spans="2:4" x14ac:dyDescent="0.25">
      <c r="B6" s="6" t="s">
        <v>85</v>
      </c>
      <c r="D6" s="15"/>
    </row>
    <row r="7" spans="2:4" x14ac:dyDescent="0.25">
      <c r="B7" s="6" t="s">
        <v>84</v>
      </c>
      <c r="D7" s="15"/>
    </row>
    <row r="8" spans="2:4" x14ac:dyDescent="0.25">
      <c r="B8" s="6" t="s">
        <v>83</v>
      </c>
      <c r="D8" s="17"/>
    </row>
    <row r="9" spans="2:4" x14ac:dyDescent="0.25">
      <c r="B9" s="5" t="s">
        <v>82</v>
      </c>
      <c r="D9" s="18">
        <f>+D8</f>
        <v>0</v>
      </c>
    </row>
    <row r="10" spans="2:4" x14ac:dyDescent="0.25">
      <c r="B10" s="5" t="s">
        <v>83</v>
      </c>
      <c r="D10" s="26">
        <f>+D9</f>
        <v>0</v>
      </c>
    </row>
    <row r="11" spans="2:4" x14ac:dyDescent="0.25">
      <c r="B11" s="5" t="s">
        <v>82</v>
      </c>
      <c r="D11" s="21">
        <f>+D10</f>
        <v>0</v>
      </c>
    </row>
    <row r="12" spans="2:4" x14ac:dyDescent="0.25">
      <c r="B12" s="5" t="s">
        <v>81</v>
      </c>
      <c r="D12" s="21">
        <v>0</v>
      </c>
    </row>
    <row r="13" spans="2:4" x14ac:dyDescent="0.25">
      <c r="B13" s="5" t="s">
        <v>80</v>
      </c>
      <c r="D13" s="8">
        <v>0</v>
      </c>
    </row>
    <row r="14" spans="2:4" x14ac:dyDescent="0.25">
      <c r="B14" s="5" t="s">
        <v>79</v>
      </c>
      <c r="D14" s="20">
        <v>0</v>
      </c>
    </row>
    <row r="15" spans="2:4" x14ac:dyDescent="0.25">
      <c r="B15" s="25" t="s">
        <v>78</v>
      </c>
      <c r="D15" s="20">
        <v>0</v>
      </c>
    </row>
    <row r="16" spans="2:4" x14ac:dyDescent="0.25">
      <c r="B16" s="25" t="s">
        <v>77</v>
      </c>
      <c r="D16" s="14">
        <v>0</v>
      </c>
    </row>
    <row r="17" spans="2:4" x14ac:dyDescent="0.25">
      <c r="B17" s="25" t="s">
        <v>76</v>
      </c>
      <c r="D17" s="8">
        <v>0</v>
      </c>
    </row>
    <row r="18" spans="2:4" x14ac:dyDescent="0.25">
      <c r="B18" s="25" t="s">
        <v>75</v>
      </c>
      <c r="D18" s="8">
        <v>0</v>
      </c>
    </row>
    <row r="19" spans="2:4" x14ac:dyDescent="0.25">
      <c r="B19" s="25" t="s">
        <v>74</v>
      </c>
      <c r="D19" s="8">
        <v>0</v>
      </c>
    </row>
    <row r="20" spans="2:4" x14ac:dyDescent="0.25">
      <c r="B20" s="25" t="s">
        <v>73</v>
      </c>
      <c r="D20" s="8">
        <v>0</v>
      </c>
    </row>
    <row r="21" spans="2:4" x14ac:dyDescent="0.25">
      <c r="B21" s="25" t="s">
        <v>72</v>
      </c>
      <c r="D21" s="8">
        <v>0</v>
      </c>
    </row>
    <row r="22" spans="2:4" x14ac:dyDescent="0.25">
      <c r="B22" s="25" t="s">
        <v>19</v>
      </c>
      <c r="D22" s="22">
        <f>SUM(D13:D21)</f>
        <v>0</v>
      </c>
    </row>
    <row r="23" spans="2:4" ht="15.75" thickBot="1" x14ac:dyDescent="0.3">
      <c r="B23" s="25" t="s">
        <v>18</v>
      </c>
      <c r="D23" s="23" t="s">
        <v>71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5"/>
  <sheetViews>
    <sheetView topLeftCell="J1" workbookViewId="0">
      <selection activeCell="U5" sqref="U5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4.5703125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1" max="11" width="11.425781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1.42578125" style="3"/>
    <col min="17" max="17" width="12.42578125" style="3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  <col min="22" max="22" width="12.5703125" bestFit="1" customWidth="1"/>
  </cols>
  <sheetData>
    <row r="2" spans="1:22" x14ac:dyDescent="0.25">
      <c r="A2" t="s">
        <v>17</v>
      </c>
      <c r="B2" t="s">
        <v>2</v>
      </c>
      <c r="C2" t="s">
        <v>3</v>
      </c>
      <c r="D2" t="s">
        <v>4</v>
      </c>
      <c r="E2" t="s">
        <v>85</v>
      </c>
      <c r="F2" t="s">
        <v>84</v>
      </c>
      <c r="G2" t="s">
        <v>83</v>
      </c>
      <c r="H2" t="s">
        <v>82</v>
      </c>
      <c r="I2" t="s">
        <v>92</v>
      </c>
      <c r="J2" t="s">
        <v>93</v>
      </c>
      <c r="K2" t="s">
        <v>81</v>
      </c>
      <c r="L2" s="3" t="s">
        <v>80</v>
      </c>
      <c r="M2" s="3" t="s">
        <v>79</v>
      </c>
      <c r="N2" s="3" t="s">
        <v>78</v>
      </c>
      <c r="O2" s="3" t="s">
        <v>77</v>
      </c>
      <c r="P2" s="3" t="s">
        <v>76</v>
      </c>
      <c r="Q2" s="3" t="s">
        <v>75</v>
      </c>
      <c r="R2" s="3" t="s">
        <v>74</v>
      </c>
      <c r="S2" s="3" t="s">
        <v>73</v>
      </c>
      <c r="T2" s="3" t="s">
        <v>72</v>
      </c>
      <c r="U2" s="3" t="s">
        <v>19</v>
      </c>
      <c r="V2" t="s">
        <v>18</v>
      </c>
    </row>
    <row r="3" spans="1:22" s="3" customFormat="1" x14ac:dyDescent="0.25">
      <c r="A3"/>
      <c r="B3" s="1"/>
      <c r="C3"/>
      <c r="D3" s="1"/>
      <c r="E3"/>
      <c r="F3"/>
      <c r="G3"/>
      <c r="H3"/>
      <c r="I3"/>
      <c r="J3"/>
      <c r="K3"/>
      <c r="V3"/>
    </row>
    <row r="4" spans="1:22" s="3" customFormat="1" x14ac:dyDescent="0.25">
      <c r="A4"/>
      <c r="B4"/>
      <c r="C4"/>
      <c r="D4"/>
      <c r="E4"/>
      <c r="F4"/>
      <c r="G4"/>
      <c r="H4"/>
      <c r="I4"/>
      <c r="J4"/>
      <c r="K4"/>
      <c r="V4"/>
    </row>
    <row r="5" spans="1:22" x14ac:dyDescent="0.25">
      <c r="A5" t="s">
        <v>255</v>
      </c>
      <c r="L5" s="2"/>
      <c r="M5" s="2"/>
      <c r="N5" s="2"/>
      <c r="O5" s="35">
        <f>SUBTOTAL(109,Tabla3[V GRAVADAS])</f>
        <v>0</v>
      </c>
      <c r="P5" s="2"/>
      <c r="Q5" s="2"/>
      <c r="R5" s="2"/>
      <c r="S5" s="2"/>
      <c r="T5" s="2"/>
      <c r="U5" s="35">
        <f>SUBTOTAL(109,Tabla3[TOTAL VENTA])</f>
        <v>0</v>
      </c>
      <c r="V5">
        <f>SUBTOTAL(103,Tabla3[ANEXO])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99"/>
  <sheetViews>
    <sheetView topLeftCell="A82" workbookViewId="0">
      <selection activeCell="A98" sqref="A98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5" max="5" width="17.28515625" bestFit="1" customWidth="1"/>
    <col min="9" max="9" width="11.42578125" style="2"/>
  </cols>
  <sheetData>
    <row r="1" spans="1:8" x14ac:dyDescent="0.25">
      <c r="A1" s="1" t="s">
        <v>70</v>
      </c>
      <c r="B1" t="s">
        <v>69</v>
      </c>
    </row>
    <row r="2" spans="1:8" x14ac:dyDescent="0.25">
      <c r="A2" s="1" t="s">
        <v>68</v>
      </c>
      <c r="B2" t="s">
        <v>67</v>
      </c>
      <c r="E2" s="1"/>
      <c r="F2" s="1"/>
      <c r="G2" s="1"/>
      <c r="H2" s="1"/>
    </row>
    <row r="3" spans="1:8" x14ac:dyDescent="0.25">
      <c r="A3" s="1" t="s">
        <v>66</v>
      </c>
      <c r="B3" t="s">
        <v>65</v>
      </c>
      <c r="E3" s="1"/>
      <c r="F3" s="1"/>
      <c r="G3" s="1"/>
      <c r="H3" s="1"/>
    </row>
    <row r="4" spans="1:8" x14ac:dyDescent="0.25">
      <c r="A4" s="1" t="s">
        <v>64</v>
      </c>
      <c r="B4" t="s">
        <v>63</v>
      </c>
      <c r="E4" s="1"/>
      <c r="F4" s="1"/>
      <c r="G4" s="1"/>
      <c r="H4" s="1"/>
    </row>
    <row r="5" spans="1:8" x14ac:dyDescent="0.25">
      <c r="A5" s="1" t="s">
        <v>62</v>
      </c>
      <c r="B5" t="s">
        <v>61</v>
      </c>
      <c r="E5" s="1"/>
      <c r="F5" s="1"/>
      <c r="G5" s="1"/>
      <c r="H5" s="1"/>
    </row>
    <row r="6" spans="1:8" x14ac:dyDescent="0.25">
      <c r="A6" s="1" t="s">
        <v>60</v>
      </c>
      <c r="B6" t="s">
        <v>59</v>
      </c>
      <c r="E6" s="1"/>
      <c r="F6" s="1"/>
      <c r="G6" s="1"/>
      <c r="H6" s="1"/>
    </row>
    <row r="7" spans="1:8" x14ac:dyDescent="0.25">
      <c r="A7" s="1" t="s">
        <v>58</v>
      </c>
      <c r="B7" t="s">
        <v>57</v>
      </c>
      <c r="E7" s="1"/>
      <c r="F7" s="1"/>
      <c r="G7" s="1"/>
      <c r="H7" s="1"/>
    </row>
    <row r="8" spans="1:8" x14ac:dyDescent="0.25">
      <c r="A8" s="1" t="s">
        <v>56</v>
      </c>
      <c r="B8" t="s">
        <v>55</v>
      </c>
      <c r="E8" s="1"/>
      <c r="F8" s="1"/>
      <c r="G8" s="1"/>
      <c r="H8" s="1"/>
    </row>
    <row r="9" spans="1:8" x14ac:dyDescent="0.25">
      <c r="A9" s="1" t="s">
        <v>54</v>
      </c>
      <c r="B9" t="s">
        <v>53</v>
      </c>
      <c r="E9" s="1"/>
      <c r="F9" s="1"/>
      <c r="G9" s="1"/>
      <c r="H9" s="1"/>
    </row>
    <row r="10" spans="1:8" x14ac:dyDescent="0.25">
      <c r="A10" s="1" t="s">
        <v>52</v>
      </c>
      <c r="B10" t="s">
        <v>51</v>
      </c>
      <c r="E10" s="1"/>
      <c r="F10" s="1"/>
      <c r="G10" s="1"/>
      <c r="H10" s="1"/>
    </row>
    <row r="11" spans="1:8" x14ac:dyDescent="0.25">
      <c r="A11" s="1" t="s">
        <v>50</v>
      </c>
      <c r="B11" t="s">
        <v>49</v>
      </c>
      <c r="E11" s="1"/>
      <c r="F11" s="1"/>
      <c r="G11" s="1"/>
      <c r="H11" s="1"/>
    </row>
    <row r="12" spans="1:8" x14ac:dyDescent="0.25">
      <c r="A12" s="1" t="s">
        <v>48</v>
      </c>
      <c r="B12" t="s">
        <v>47</v>
      </c>
      <c r="E12" s="1"/>
      <c r="F12" s="1"/>
      <c r="G12" s="1"/>
      <c r="H12" s="1"/>
    </row>
    <row r="13" spans="1:8" x14ac:dyDescent="0.25">
      <c r="A13" s="1" t="s">
        <v>46</v>
      </c>
      <c r="B13" t="s">
        <v>45</v>
      </c>
    </row>
    <row r="14" spans="1:8" x14ac:dyDescent="0.25">
      <c r="A14" s="1" t="s">
        <v>44</v>
      </c>
      <c r="B14" t="s">
        <v>43</v>
      </c>
    </row>
    <row r="15" spans="1:8" x14ac:dyDescent="0.25">
      <c r="A15" s="1" t="s">
        <v>42</v>
      </c>
      <c r="B15" t="s">
        <v>41</v>
      </c>
    </row>
    <row r="16" spans="1:8" x14ac:dyDescent="0.25">
      <c r="A16" s="1" t="s">
        <v>40</v>
      </c>
      <c r="B16" t="s">
        <v>39</v>
      </c>
    </row>
    <row r="17" spans="1:2" x14ac:dyDescent="0.25">
      <c r="A17" s="1" t="s">
        <v>38</v>
      </c>
      <c r="B17" t="s">
        <v>37</v>
      </c>
    </row>
    <row r="18" spans="1:2" x14ac:dyDescent="0.25">
      <c r="A18" s="1" t="s">
        <v>36</v>
      </c>
      <c r="B18" t="s">
        <v>35</v>
      </c>
    </row>
    <row r="19" spans="1:2" x14ac:dyDescent="0.25">
      <c r="A19" s="1" t="s">
        <v>34</v>
      </c>
      <c r="B19" t="s">
        <v>33</v>
      </c>
    </row>
    <row r="20" spans="1:2" x14ac:dyDescent="0.25">
      <c r="A20" s="1" t="s">
        <v>32</v>
      </c>
      <c r="B20" t="s">
        <v>31</v>
      </c>
    </row>
    <row r="21" spans="1:2" x14ac:dyDescent="0.25">
      <c r="A21" s="1" t="s">
        <v>94</v>
      </c>
      <c r="B21" t="s">
        <v>95</v>
      </c>
    </row>
    <row r="22" spans="1:2" x14ac:dyDescent="0.25">
      <c r="A22" s="1" t="s">
        <v>96</v>
      </c>
      <c r="B22" t="s">
        <v>97</v>
      </c>
    </row>
    <row r="23" spans="1:2" x14ac:dyDescent="0.25">
      <c r="A23" s="1" t="s">
        <v>98</v>
      </c>
      <c r="B23" t="s">
        <v>99</v>
      </c>
    </row>
    <row r="24" spans="1:2" x14ac:dyDescent="0.25">
      <c r="A24" s="1" t="s">
        <v>100</v>
      </c>
      <c r="B24" t="s">
        <v>101</v>
      </c>
    </row>
    <row r="25" spans="1:2" x14ac:dyDescent="0.25">
      <c r="A25" s="1" t="s">
        <v>102</v>
      </c>
      <c r="B25" t="s">
        <v>103</v>
      </c>
    </row>
    <row r="26" spans="1:2" x14ac:dyDescent="0.25">
      <c r="A26" s="1" t="s">
        <v>104</v>
      </c>
      <c r="B26" t="s">
        <v>105</v>
      </c>
    </row>
    <row r="27" spans="1:2" x14ac:dyDescent="0.25">
      <c r="A27" s="1" t="s">
        <v>106</v>
      </c>
      <c r="B27" t="s">
        <v>107</v>
      </c>
    </row>
    <row r="28" spans="1:2" x14ac:dyDescent="0.25">
      <c r="A28" s="1" t="s">
        <v>108</v>
      </c>
      <c r="B28" t="s">
        <v>109</v>
      </c>
    </row>
    <row r="29" spans="1:2" x14ac:dyDescent="0.25">
      <c r="A29" s="1" t="s">
        <v>110</v>
      </c>
      <c r="B29" t="s">
        <v>111</v>
      </c>
    </row>
    <row r="30" spans="1:2" x14ac:dyDescent="0.25">
      <c r="A30" s="1" t="s">
        <v>112</v>
      </c>
      <c r="B30" t="s">
        <v>113</v>
      </c>
    </row>
    <row r="31" spans="1:2" x14ac:dyDescent="0.25">
      <c r="A31" s="1" t="s">
        <v>114</v>
      </c>
      <c r="B31" t="s">
        <v>115</v>
      </c>
    </row>
    <row r="32" spans="1:2" x14ac:dyDescent="0.25">
      <c r="A32" s="1" t="s">
        <v>116</v>
      </c>
      <c r="B32" t="s">
        <v>117</v>
      </c>
    </row>
    <row r="33" spans="1:2" x14ac:dyDescent="0.25">
      <c r="A33" s="1" t="s">
        <v>118</v>
      </c>
      <c r="B33" t="s">
        <v>119</v>
      </c>
    </row>
    <row r="34" spans="1:2" x14ac:dyDescent="0.25">
      <c r="A34" s="1" t="s">
        <v>120</v>
      </c>
      <c r="B34" t="s">
        <v>121</v>
      </c>
    </row>
    <row r="35" spans="1:2" x14ac:dyDescent="0.25">
      <c r="A35" s="1" t="s">
        <v>122</v>
      </c>
      <c r="B35" t="s">
        <v>123</v>
      </c>
    </row>
    <row r="36" spans="1:2" x14ac:dyDescent="0.25">
      <c r="A36" s="1" t="s">
        <v>124</v>
      </c>
      <c r="B36" t="s">
        <v>125</v>
      </c>
    </row>
    <row r="37" spans="1:2" x14ac:dyDescent="0.25">
      <c r="A37" s="1" t="s">
        <v>126</v>
      </c>
      <c r="B37" t="s">
        <v>127</v>
      </c>
    </row>
    <row r="38" spans="1:2" x14ac:dyDescent="0.25">
      <c r="A38" s="1" t="s">
        <v>128</v>
      </c>
      <c r="B38" t="s">
        <v>129</v>
      </c>
    </row>
    <row r="39" spans="1:2" x14ac:dyDescent="0.25">
      <c r="A39" s="1" t="s">
        <v>130</v>
      </c>
      <c r="B39" t="s">
        <v>131</v>
      </c>
    </row>
    <row r="40" spans="1:2" x14ac:dyDescent="0.25">
      <c r="A40" s="1" t="s">
        <v>132</v>
      </c>
      <c r="B40" t="s">
        <v>133</v>
      </c>
    </row>
    <row r="41" spans="1:2" x14ac:dyDescent="0.25">
      <c r="A41" s="1" t="s">
        <v>134</v>
      </c>
      <c r="B41" t="s">
        <v>135</v>
      </c>
    </row>
    <row r="42" spans="1:2" x14ac:dyDescent="0.25">
      <c r="A42" s="1" t="s">
        <v>136</v>
      </c>
      <c r="B42" t="s">
        <v>137</v>
      </c>
    </row>
    <row r="43" spans="1:2" x14ac:dyDescent="0.25">
      <c r="A43" s="1" t="s">
        <v>138</v>
      </c>
      <c r="B43" t="s">
        <v>139</v>
      </c>
    </row>
    <row r="44" spans="1:2" x14ac:dyDescent="0.25">
      <c r="A44" s="1" t="s">
        <v>140</v>
      </c>
      <c r="B44" t="s">
        <v>141</v>
      </c>
    </row>
    <row r="45" spans="1:2" x14ac:dyDescent="0.25">
      <c r="A45" s="1" t="s">
        <v>142</v>
      </c>
      <c r="B45" t="s">
        <v>143</v>
      </c>
    </row>
    <row r="46" spans="1:2" x14ac:dyDescent="0.25">
      <c r="A46" s="1" t="s">
        <v>144</v>
      </c>
      <c r="B46" t="s">
        <v>145</v>
      </c>
    </row>
    <row r="47" spans="1:2" x14ac:dyDescent="0.25">
      <c r="A47" s="1" t="s">
        <v>146</v>
      </c>
      <c r="B47" t="s">
        <v>147</v>
      </c>
    </row>
    <row r="48" spans="1:2" x14ac:dyDescent="0.25">
      <c r="A48" s="1" t="s">
        <v>148</v>
      </c>
      <c r="B48" s="1" t="s">
        <v>30</v>
      </c>
    </row>
    <row r="49" spans="1:2" x14ac:dyDescent="0.25">
      <c r="A49" s="1" t="s">
        <v>149</v>
      </c>
      <c r="B49" t="s">
        <v>150</v>
      </c>
    </row>
    <row r="50" spans="1:2" x14ac:dyDescent="0.25">
      <c r="A50" s="1" t="s">
        <v>151</v>
      </c>
      <c r="B50" t="s">
        <v>152</v>
      </c>
    </row>
    <row r="51" spans="1:2" x14ac:dyDescent="0.25">
      <c r="A51" s="1" t="s">
        <v>153</v>
      </c>
      <c r="B51" t="s">
        <v>154</v>
      </c>
    </row>
    <row r="52" spans="1:2" x14ac:dyDescent="0.25">
      <c r="A52" s="1" t="s">
        <v>155</v>
      </c>
      <c r="B52" t="s">
        <v>156</v>
      </c>
    </row>
    <row r="53" spans="1:2" x14ac:dyDescent="0.25">
      <c r="A53" s="1" t="s">
        <v>157</v>
      </c>
      <c r="B53" t="s">
        <v>158</v>
      </c>
    </row>
    <row r="54" spans="1:2" x14ac:dyDescent="0.25">
      <c r="A54" s="1" t="s">
        <v>159</v>
      </c>
      <c r="B54" t="s">
        <v>160</v>
      </c>
    </row>
    <row r="55" spans="1:2" x14ac:dyDescent="0.25">
      <c r="A55" s="1" t="s">
        <v>161</v>
      </c>
      <c r="B55" t="s">
        <v>162</v>
      </c>
    </row>
    <row r="56" spans="1:2" x14ac:dyDescent="0.25">
      <c r="A56" s="1" t="s">
        <v>29</v>
      </c>
      <c r="B56" t="s">
        <v>163</v>
      </c>
    </row>
    <row r="57" spans="1:2" x14ac:dyDescent="0.25">
      <c r="A57" s="1" t="s">
        <v>164</v>
      </c>
      <c r="B57" t="s">
        <v>165</v>
      </c>
    </row>
    <row r="58" spans="1:2" x14ac:dyDescent="0.25">
      <c r="A58" s="1" t="s">
        <v>166</v>
      </c>
      <c r="B58" t="s">
        <v>167</v>
      </c>
    </row>
    <row r="59" spans="1:2" x14ac:dyDescent="0.25">
      <c r="A59" s="1" t="s">
        <v>168</v>
      </c>
      <c r="B59" t="s">
        <v>169</v>
      </c>
    </row>
    <row r="60" spans="1:2" x14ac:dyDescent="0.25">
      <c r="A60" s="1" t="s">
        <v>170</v>
      </c>
      <c r="B60" t="s">
        <v>171</v>
      </c>
    </row>
    <row r="61" spans="1:2" x14ac:dyDescent="0.25">
      <c r="A61" s="1" t="s">
        <v>172</v>
      </c>
      <c r="B61" t="s">
        <v>173</v>
      </c>
    </row>
    <row r="62" spans="1:2" x14ac:dyDescent="0.25">
      <c r="A62" s="1" t="s">
        <v>174</v>
      </c>
      <c r="B62" t="s">
        <v>175</v>
      </c>
    </row>
    <row r="63" spans="1:2" x14ac:dyDescent="0.25">
      <c r="A63" s="1" t="s">
        <v>176</v>
      </c>
      <c r="B63" t="s">
        <v>177</v>
      </c>
    </row>
    <row r="64" spans="1:2" x14ac:dyDescent="0.25">
      <c r="A64" s="1" t="s">
        <v>178</v>
      </c>
      <c r="B64" t="s">
        <v>179</v>
      </c>
    </row>
    <row r="65" spans="1:2" x14ac:dyDescent="0.25">
      <c r="A65" s="1" t="s">
        <v>180</v>
      </c>
      <c r="B65" t="s">
        <v>181</v>
      </c>
    </row>
    <row r="66" spans="1:2" x14ac:dyDescent="0.25">
      <c r="A66" s="1" t="s">
        <v>182</v>
      </c>
      <c r="B66" t="s">
        <v>183</v>
      </c>
    </row>
    <row r="67" spans="1:2" x14ac:dyDescent="0.25">
      <c r="A67" s="1" t="s">
        <v>184</v>
      </c>
      <c r="B67" t="s">
        <v>185</v>
      </c>
    </row>
    <row r="68" spans="1:2" x14ac:dyDescent="0.25">
      <c r="A68" s="1" t="s">
        <v>186</v>
      </c>
      <c r="B68" t="s">
        <v>187</v>
      </c>
    </row>
    <row r="69" spans="1:2" x14ac:dyDescent="0.25">
      <c r="A69" s="1" t="s">
        <v>188</v>
      </c>
      <c r="B69" t="s">
        <v>189</v>
      </c>
    </row>
    <row r="70" spans="1:2" x14ac:dyDescent="0.25">
      <c r="A70" s="1" t="s">
        <v>190</v>
      </c>
      <c r="B70" t="s">
        <v>191</v>
      </c>
    </row>
    <row r="71" spans="1:2" x14ac:dyDescent="0.25">
      <c r="A71" s="1" t="s">
        <v>192</v>
      </c>
      <c r="B71" t="s">
        <v>193</v>
      </c>
    </row>
    <row r="72" spans="1:2" x14ac:dyDescent="0.25">
      <c r="A72" s="1" t="s">
        <v>194</v>
      </c>
      <c r="B72" t="s">
        <v>195</v>
      </c>
    </row>
    <row r="73" spans="1:2" x14ac:dyDescent="0.25">
      <c r="A73" s="1" t="s">
        <v>196</v>
      </c>
      <c r="B73" t="s">
        <v>197</v>
      </c>
    </row>
    <row r="74" spans="1:2" x14ac:dyDescent="0.25">
      <c r="A74" s="1" t="s">
        <v>198</v>
      </c>
      <c r="B74" t="s">
        <v>199</v>
      </c>
    </row>
    <row r="75" spans="1:2" x14ac:dyDescent="0.25">
      <c r="A75" s="1" t="s">
        <v>200</v>
      </c>
      <c r="B75" t="s">
        <v>201</v>
      </c>
    </row>
    <row r="76" spans="1:2" x14ac:dyDescent="0.25">
      <c r="A76" s="1" t="s">
        <v>202</v>
      </c>
      <c r="B76" t="s">
        <v>203</v>
      </c>
    </row>
    <row r="77" spans="1:2" x14ac:dyDescent="0.25">
      <c r="A77" s="1" t="s">
        <v>204</v>
      </c>
      <c r="B77" t="s">
        <v>205</v>
      </c>
    </row>
    <row r="78" spans="1:2" x14ac:dyDescent="0.25">
      <c r="A78" s="1" t="s">
        <v>206</v>
      </c>
      <c r="B78" s="29" t="s">
        <v>207</v>
      </c>
    </row>
    <row r="79" spans="1:2" x14ac:dyDescent="0.25">
      <c r="A79" s="1" t="s">
        <v>208</v>
      </c>
      <c r="B79" t="s">
        <v>209</v>
      </c>
    </row>
    <row r="80" spans="1:2" x14ac:dyDescent="0.25">
      <c r="A80" s="1" t="s">
        <v>210</v>
      </c>
      <c r="B80" t="s">
        <v>211</v>
      </c>
    </row>
    <row r="81" spans="1:2" x14ac:dyDescent="0.25">
      <c r="A81" s="1" t="s">
        <v>212</v>
      </c>
      <c r="B81" t="s">
        <v>213</v>
      </c>
    </row>
    <row r="82" spans="1:2" x14ac:dyDescent="0.25">
      <c r="A82" s="1" t="s">
        <v>214</v>
      </c>
      <c r="B82" t="s">
        <v>215</v>
      </c>
    </row>
    <row r="83" spans="1:2" x14ac:dyDescent="0.25">
      <c r="A83" s="1" t="s">
        <v>216</v>
      </c>
      <c r="B83" t="s">
        <v>217</v>
      </c>
    </row>
    <row r="84" spans="1:2" x14ac:dyDescent="0.25">
      <c r="A84" s="1" t="s">
        <v>218</v>
      </c>
      <c r="B84" t="s">
        <v>219</v>
      </c>
    </row>
    <row r="85" spans="1:2" x14ac:dyDescent="0.25">
      <c r="A85" s="1" t="s">
        <v>220</v>
      </c>
      <c r="B85" t="s">
        <v>221</v>
      </c>
    </row>
    <row r="86" spans="1:2" x14ac:dyDescent="0.25">
      <c r="A86" s="1" t="s">
        <v>222</v>
      </c>
      <c r="B86" t="s">
        <v>223</v>
      </c>
    </row>
    <row r="87" spans="1:2" x14ac:dyDescent="0.25">
      <c r="A87" s="1" t="s">
        <v>224</v>
      </c>
      <c r="B87" t="s">
        <v>225</v>
      </c>
    </row>
    <row r="88" spans="1:2" x14ac:dyDescent="0.25">
      <c r="A88" s="1" t="s">
        <v>226</v>
      </c>
      <c r="B88" t="s">
        <v>227</v>
      </c>
    </row>
    <row r="89" spans="1:2" x14ac:dyDescent="0.25">
      <c r="A89" s="1" t="s">
        <v>228</v>
      </c>
      <c r="B89" t="s">
        <v>229</v>
      </c>
    </row>
    <row r="90" spans="1:2" x14ac:dyDescent="0.25">
      <c r="A90" s="1" t="s">
        <v>230</v>
      </c>
      <c r="B90" t="s">
        <v>231</v>
      </c>
    </row>
    <row r="91" spans="1:2" x14ac:dyDescent="0.25">
      <c r="A91" s="1" t="s">
        <v>232</v>
      </c>
      <c r="B91" t="s">
        <v>233</v>
      </c>
    </row>
    <row r="92" spans="1:2" x14ac:dyDescent="0.25">
      <c r="A92" s="1" t="s">
        <v>234</v>
      </c>
      <c r="B92" s="30" t="s">
        <v>235</v>
      </c>
    </row>
    <row r="93" spans="1:2" x14ac:dyDescent="0.25">
      <c r="A93" s="1" t="s">
        <v>236</v>
      </c>
      <c r="B93" t="s">
        <v>237</v>
      </c>
    </row>
    <row r="94" spans="1:2" x14ac:dyDescent="0.25">
      <c r="A94" s="1" t="s">
        <v>238</v>
      </c>
      <c r="B94" t="s">
        <v>239</v>
      </c>
    </row>
    <row r="95" spans="1:2" x14ac:dyDescent="0.25">
      <c r="A95" s="1" t="s">
        <v>240</v>
      </c>
      <c r="B95" t="s">
        <v>241</v>
      </c>
    </row>
    <row r="96" spans="1:2" x14ac:dyDescent="0.25">
      <c r="A96" s="1" t="s">
        <v>242</v>
      </c>
      <c r="B96" t="s">
        <v>243</v>
      </c>
    </row>
    <row r="97" spans="1:2" x14ac:dyDescent="0.25">
      <c r="A97" s="1" t="s">
        <v>244</v>
      </c>
      <c r="B97" t="s">
        <v>245</v>
      </c>
    </row>
    <row r="98" spans="1:2" x14ac:dyDescent="0.25">
      <c r="A98" s="1" t="s">
        <v>246</v>
      </c>
      <c r="B98" t="s">
        <v>247</v>
      </c>
    </row>
    <row r="99" spans="1:2" x14ac:dyDescent="0.25">
      <c r="A99" s="1" t="s">
        <v>248</v>
      </c>
      <c r="B99" t="s">
        <v>249</v>
      </c>
    </row>
  </sheetData>
  <conditionalFormatting sqref="A1:A1048576">
    <cfRule type="duplicateValues" dxfId="0" priority="1"/>
  </conditionalFormatting>
  <dataValidations count="1">
    <dataValidation allowBlank="1" showInputMessage="1" showErrorMessage="1" errorTitle="Error" error="debe ingresar un nombre que tenga entre 3 y 40 carácteres " promptTitle=" " sqref="B78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D2:F4"/>
  <sheetViews>
    <sheetView workbookViewId="0">
      <selection activeCell="D4" sqref="D4"/>
    </sheetView>
  </sheetViews>
  <sheetFormatPr baseColWidth="10" defaultRowHeight="15" x14ac:dyDescent="0.25"/>
  <sheetData>
    <row r="2" spans="4:6" x14ac:dyDescent="0.25">
      <c r="D2" t="s">
        <v>252</v>
      </c>
      <c r="E2" t="s">
        <v>253</v>
      </c>
      <c r="F2" t="s">
        <v>254</v>
      </c>
    </row>
    <row r="3" spans="4:6" x14ac:dyDescent="0.25">
      <c r="D3">
        <f>+Tabla1[[#Totals],[C. GRAVADA]]</f>
        <v>4601.7700000000004</v>
      </c>
    </row>
    <row r="4" spans="4:6" x14ac:dyDescent="0.25">
      <c r="D4" s="3">
        <f>+D3*0.13</f>
        <v>598.23010000000011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Compras</vt:lpstr>
      <vt:lpstr>Libro de Compras</vt:lpstr>
      <vt:lpstr>Contribuyente</vt:lpstr>
      <vt:lpstr>Libro de Contribuyente</vt:lpstr>
      <vt:lpstr>Consumidor</vt:lpstr>
      <vt:lpstr>Libro de Consumidor</vt:lpstr>
      <vt:lpstr>base de clientes</vt:lpstr>
      <vt:lpstr>Hoja1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Lenovo</cp:lastModifiedBy>
  <dcterms:created xsi:type="dcterms:W3CDTF">2021-04-05T22:54:25Z</dcterms:created>
  <dcterms:modified xsi:type="dcterms:W3CDTF">2021-11-15T17:17:55Z</dcterms:modified>
</cp:coreProperties>
</file>