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640" windowHeight="11760" tabRatio="696" activeTab="2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</externalReferences>
  <definedNames>
    <definedName name="_xlnm._FilterDatabase" localSheetId="6" hidden="1">'Libro de Consumidor'!#REF!</definedName>
    <definedName name="_xlnm._FilterDatabase" localSheetId="8" hidden="1">'RET 1%'!$A$1:$I$2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0" l="1"/>
  <c r="U4" i="10"/>
  <c r="U3" i="10"/>
  <c r="G3" i="11"/>
  <c r="G2" i="11" l="1"/>
  <c r="D9" i="6" l="1"/>
  <c r="H3" i="14" l="1"/>
  <c r="I18" i="13" s="1"/>
  <c r="G3" i="14"/>
  <c r="G4" i="13"/>
  <c r="G9" i="13" s="1"/>
  <c r="I8" i="13"/>
  <c r="R34" i="12"/>
  <c r="P34" i="12"/>
  <c r="O34" i="12"/>
  <c r="K34" i="12"/>
  <c r="F14" i="13" s="1"/>
  <c r="F15" i="13" s="1"/>
  <c r="F18" i="13" s="1"/>
  <c r="H34" i="12"/>
  <c r="G14" i="13" s="1"/>
  <c r="G1" i="11" l="1"/>
  <c r="C637" i="11" l="1"/>
  <c r="B637" i="11"/>
  <c r="D637" i="11" s="1"/>
  <c r="D19" i="6" l="1"/>
  <c r="D19" i="5"/>
  <c r="R6" i="10" l="1"/>
  <c r="J4" i="13" s="1"/>
  <c r="J9" i="13" s="1"/>
  <c r="U6" i="10" l="1"/>
  <c r="O6" i="10"/>
  <c r="O7" i="10" s="1"/>
  <c r="V6" i="10"/>
  <c r="U5" i="8"/>
  <c r="R5" i="8"/>
  <c r="Q5" i="8"/>
  <c r="H4" i="13" s="1"/>
  <c r="H9" i="13" s="1"/>
  <c r="W5" i="8"/>
  <c r="G4" i="6"/>
  <c r="F4" i="6"/>
  <c r="I4" i="13" l="1"/>
  <c r="I5" i="13" s="1"/>
  <c r="I9" i="13" s="1"/>
  <c r="K9" i="13" s="1"/>
  <c r="J4" i="6"/>
  <c r="D4" i="6" s="1"/>
  <c r="D11" i="5"/>
  <c r="D9" i="5"/>
  <c r="I14" i="13" l="1"/>
  <c r="I15" i="13" s="1"/>
  <c r="K13" i="13"/>
  <c r="K14" i="13" s="1"/>
  <c r="L14" i="13" s="1"/>
  <c r="G18" i="13" s="1"/>
  <c r="G19" i="13" s="1"/>
  <c r="L9" i="13"/>
  <c r="H18" i="13" l="1"/>
  <c r="J18" i="13" s="1"/>
  <c r="L16" i="13" s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<sst xmlns="http://schemas.openxmlformats.org/spreadsheetml/2006/main" count="872" uniqueCount="447">
  <si>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</si>
  <si>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</si>
  <si>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</si>
  <si>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</si>
  <si>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</si>
  <si>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</si>
  <si>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</si>
  <si>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</si>
  <si>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</si>
  <si>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</si>
  <si>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</si>
  <si>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</si>
  <si>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</si>
  <si>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</si>
  <si>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</si>
  <si>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</si>
  <si>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</si>
  <si>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</si>
  <si>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</si>
  <si>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</si>
  <si>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</si>
  <si>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</si>
  <si>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</si>
  <si>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</si>
  <si>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</si>
  <si>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</si>
  <si>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</si>
  <si>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</si>
  <si>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</si>
  <si>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</si>
  <si>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</si>
  <si>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</si>
  <si>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</si>
  <si>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</si>
  <si>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</si>
  <si>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</si>
  <si>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</si>
  <si>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</si>
  <si>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</si>
  <si>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</si>
  <si>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</si>
  <si>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</si>
  <si>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</si>
  <si>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</si>
  <si>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</si>
  <si>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</si>
  <si>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</si>
  <si>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</si>
  <si>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</si>
  <si>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</si>
  <si>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</si>
  <si>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</si>
  <si>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</si>
  <si>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</si>
  <si>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</si>
  <si>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</si>
  <si>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</si>
  <si>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</si>
  <si>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</si>
  <si>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</si>
  <si>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</si>
  <si>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</si>
  <si>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</si>
  <si>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</si>
  <si>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</si>
  <si>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</si>
  <si>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</si>
  <si>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</si>
  <si>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</si>
  <si>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</si>
  <si>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</si>
  <si>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</si>
  <si>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</si>
  <si>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</si>
  <si>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</si>
  <si>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</si>
  <si>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</si>
  <si>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</si>
  <si>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</si>
  <si>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</si>
  <si>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</si>
  <si>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</si>
  <si>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</si>
  <si>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</si>
  <si>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</si>
  <si>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</si>
  <si>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</si>
  <si>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</si>
  <si>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</si>
  <si>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</si>
  <si>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</si>
  <si>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</si>
  <si>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</si>
  <si>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</si>
  <si>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</si>
  <si>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</si>
  <si>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</si>
  <si>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</si>
  <si>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</si>
  <si>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15041RESIN394542021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</si>
  <si>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</si>
  <si>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</si>
  <si>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</si>
  <si>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</si>
  <si>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</si>
  <si>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</si>
  <si>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</si>
  <si>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</si>
  <si>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</si>
  <si>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</si>
  <si>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</si>
  <si>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</si>
  <si>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</si>
  <si>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</si>
  <si>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</si>
  <si>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</si>
  <si>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</si>
  <si>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</si>
  <si>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</si>
  <si>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</si>
  <si>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</si>
  <si>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</si>
  <si>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</si>
  <si>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</si>
  <si>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</si>
  <si>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</si>
  <si>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</si>
  <si>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</si>
  <si>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</si>
  <si>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</si>
  <si>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</si>
  <si>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</si>
  <si>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</si>
  <si>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</si>
  <si>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</si>
  <si>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</si>
  <si>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</si>
  <si>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</si>
  <si>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</si>
  <si>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</si>
  <si>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</si>
  <si>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</si>
  <si>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</si>
  <si>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</si>
  <si>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</si>
  <si>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</si>
  <si>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</si>
  <si>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</si>
  <si>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</si>
  <si>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</si>
  <si>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</si>
  <si>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</si>
  <si>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</si>
  <si>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</si>
  <si>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</si>
  <si>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</si>
  <si>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</si>
  <si>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</si>
  <si>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</si>
  <si>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</si>
  <si>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</si>
  <si>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</si>
  <si>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</si>
  <si>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</si>
  <si>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</si>
  <si>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</si>
  <si>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</si>
  <si>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</si>
  <si>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</si>
  <si>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</si>
  <si>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</si>
  <si>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</si>
  <si>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</si>
  <si>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</si>
  <si>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</si>
  <si>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</si>
  <si>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</si>
  <si>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</si>
  <si>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</si>
  <si>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</si>
  <si>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</si>
  <si>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</si>
  <si>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</si>
  <si>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</si>
  <si>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</si>
  <si>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</si>
  <si>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</si>
  <si>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</si>
  <si>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</si>
  <si>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</si>
  <si>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</si>
  <si>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</si>
  <si>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</si>
  <si>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</si>
  <si>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</si>
  <si>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</si>
  <si>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</si>
  <si>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</si>
  <si>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</si>
  <si>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</si>
  <si>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</si>
  <si>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</si>
  <si>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</si>
  <si>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</si>
  <si>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</si>
  <si>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</si>
  <si>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</si>
  <si>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</si>
  <si>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</si>
  <si>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</si>
  <si>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</si>
  <si>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</si>
  <si>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</si>
  <si>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</si>
  <si>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</si>
  <si>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</si>
  <si>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</si>
  <si>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</si>
  <si>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</si>
  <si>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</si>
  <si>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</si>
  <si>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</si>
  <si>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</si>
  <si>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</si>
  <si>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</si>
  <si>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</si>
  <si>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</si>
  <si>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</si>
  <si>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</si>
  <si>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</si>
  <si>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</si>
  <si>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</si>
  <si>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</si>
  <si>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</si>
  <si>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</si>
  <si>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</si>
  <si>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</si>
  <si>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</si>
  <si>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</si>
  <si>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</si>
  <si>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</si>
  <si>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</si>
  <si>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</si>
  <si>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</si>
  <si>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</si>
  <si>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</si>
  <si>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</si>
  <si>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</si>
  <si>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</si>
  <si>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</si>
  <si>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</si>
  <si>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</si>
  <si>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</si>
  <si>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</si>
  <si>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</si>
  <si>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</si>
  <si>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</si>
  <si>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</si>
  <si>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</si>
  <si>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</si>
  <si>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</si>
  <si>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</si>
  <si>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</si>
  <si>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</si>
  <si>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</si>
  <si>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</si>
  <si>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</si>
  <si>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</si>
  <si>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</si>
  <si>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</si>
  <si>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</si>
  <si>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</si>
  <si>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</si>
  <si>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</si>
  <si>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</si>
  <si>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</si>
  <si>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</si>
  <si>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</si>
  <si>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</si>
  <si>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</si>
  <si>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</si>
  <si>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</si>
  <si>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</si>
  <si>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</si>
  <si>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</si>
  <si>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</si>
  <si>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</si>
  <si>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</si>
  <si>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</si>
  <si>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</si>
  <si>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</si>
  <si>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</si>
  <si>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</si>
  <si>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</si>
  <si>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</si>
  <si>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</si>
  <si>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</si>
  <si>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</si>
  <si>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</si>
  <si>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</si>
  <si>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</si>
  <si>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</si>
  <si>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</si>
  <si>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</si>
  <si>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</si>
  <si>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</si>
  <si>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</si>
  <si>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</si>
  <si>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</si>
  <si>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</si>
  <si>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</si>
  <si>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</si>
  <si>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</si>
  <si>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</si>
  <si>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</si>
  <si>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</si>
  <si>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</si>
  <si>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</si>
  <si>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</si>
  <si>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</si>
  <si>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</si>
  <si>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</si>
  <si>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</si>
  <si>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</si>
  <si>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</si>
  <si>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</si>
  <si>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</si>
  <si>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</si>
  <si>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</si>
  <si>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</si>
  <si>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</si>
  <si>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</si>
  <si>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</si>
  <si>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</si>
  <si>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</si>
  <si>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</si>
  <si>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</si>
  <si>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</si>
  <si>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</si>
  <si>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</si>
  <si>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</si>
  <si>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</si>
  <si>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</si>
  <si>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</si>
  <si>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</si>
  <si>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</si>
  <si>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</si>
  <si>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</si>
  <si>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</si>
  <si>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</si>
  <si>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</si>
  <si>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</si>
  <si>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</si>
  <si>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</si>
  <si>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</si>
  <si>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</si>
  <si>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</si>
  <si>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</si>
  <si>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</si>
  <si>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</si>
  <si>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</si>
  <si>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</si>
  <si>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</si>
  <si>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</si>
  <si>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</si>
  <si>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</si>
  <si>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</si>
  <si>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</si>
  <si>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</si>
  <si>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</si>
  <si>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</si>
  <si>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</si>
  <si>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</si>
  <si>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</si>
  <si>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</si>
  <si>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</si>
  <si>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</si>
  <si>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</si>
  <si>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</si>
  <si>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</si>
  <si>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</si>
  <si>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</si>
  <si>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</si>
  <si>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</si>
  <si>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</si>
  <si>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</si>
  <si>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</si>
  <si>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</si>
  <si>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</si>
  <si>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</si>
  <si>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02101911710016</t>
  </si>
  <si>
    <t>ALMACENES VIDRI, S.A DE C.V.</t>
  </si>
  <si>
    <t>06142410141010</t>
  </si>
  <si>
    <t xml:space="preserve">ACTIVIDADES PETROLERAS DE EL SALVADOR S.A DE C.V </t>
  </si>
  <si>
    <t>06140108580017</t>
  </si>
  <si>
    <t>FREUND S.A DE C.V.</t>
  </si>
  <si>
    <t>15015RESCR231402016</t>
  </si>
  <si>
    <t>16SM000F</t>
  </si>
  <si>
    <t>0</t>
  </si>
  <si>
    <t>FEBRERO</t>
  </si>
  <si>
    <t>06142708101053</t>
  </si>
  <si>
    <t>GRUPO NSV S.A DE C.V.</t>
  </si>
  <si>
    <t>06141609031012</t>
  </si>
  <si>
    <t>COMLUB, S.A DE C.V.</t>
  </si>
  <si>
    <t>14070503650018</t>
  </si>
  <si>
    <t>CARLOS DANIS RAMIREZ VENTURA</t>
  </si>
  <si>
    <t>06141511720027</t>
  </si>
  <si>
    <t xml:space="preserve">SUPER REPUESTOS EL SALVADOR </t>
  </si>
  <si>
    <t>03/11/2022</t>
  </si>
  <si>
    <t>29/12/2022</t>
  </si>
  <si>
    <t>20/12/2022</t>
  </si>
  <si>
    <t>05113010011016</t>
  </si>
  <si>
    <t>INDUSTRIAS GAMEZ S.A DE C.V.</t>
  </si>
  <si>
    <t>12/12/2022</t>
  </si>
  <si>
    <t>14/12/2022</t>
  </si>
  <si>
    <t>2023</t>
  </si>
  <si>
    <t>02</t>
  </si>
  <si>
    <t>01/01/2023</t>
  </si>
  <si>
    <t>01/02/2023</t>
  </si>
  <si>
    <t>04/12/2022</t>
  </si>
  <si>
    <t>17/11/2022</t>
  </si>
  <si>
    <t>21/11/2022</t>
  </si>
  <si>
    <t>22/01/2023</t>
  </si>
  <si>
    <t>12/11/2022</t>
  </si>
  <si>
    <t>08/11/2022</t>
  </si>
  <si>
    <t>10/01/2023</t>
  </si>
  <si>
    <t>09/01/2023</t>
  </si>
  <si>
    <t>12/01/2023</t>
  </si>
  <si>
    <t>25/11/2022</t>
  </si>
  <si>
    <t>06/01/2023</t>
  </si>
  <si>
    <t>27/01/2023</t>
  </si>
  <si>
    <t>26/01/2023</t>
  </si>
  <si>
    <t>05032807091015</t>
  </si>
  <si>
    <t>25/01/2023</t>
  </si>
  <si>
    <t>VARRELL S.A DE C.V.</t>
  </si>
  <si>
    <t>08/01/2023</t>
  </si>
  <si>
    <t>06141501101073</t>
  </si>
  <si>
    <t>ROSA AUTOPARTS S.A DE C.V.</t>
  </si>
  <si>
    <t>06142709760012</t>
  </si>
  <si>
    <t>OMNISPORT S.A DE C.V.</t>
  </si>
  <si>
    <t>02/02/2023</t>
  </si>
  <si>
    <t>19/02/2023</t>
  </si>
  <si>
    <t>27/02/2023</t>
  </si>
  <si>
    <t>2502</t>
  </si>
  <si>
    <t>25/02/2023</t>
  </si>
  <si>
    <t>No existe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</si>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</sst>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7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4" fontId="0" fillId="0" borderId="0" xfId="1" applyNumberFormat="1" applyFont="1"/>
    <xf numFmtId="0" fontId="0" fillId="0" borderId="0" xfId="0" applyAlignment="1">
      <alignment horizontal="left"/>
    </xf>
    <xf numFmtId="44" fontId="16" fillId="0" borderId="0" xfId="0" applyNumberFormat="1" applyFont="1"/>
    <xf numFmtId="44" fontId="16" fillId="0" borderId="0" xfId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59"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2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2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  <row r="693">
          <cell r="A693" t="str">
            <v>06142510731108</v>
          </cell>
          <cell r="B693" t="str">
            <v>JOSE CAMILO GUZMAN HERRERA</v>
          </cell>
        </row>
        <row r="694">
          <cell r="A694" t="str">
            <v>02101504211019</v>
          </cell>
          <cell r="B694" t="str">
            <v>SOCIEDAD MEDICA Y LABORATORIO CLINICO</v>
          </cell>
        </row>
        <row r="695">
          <cell r="A695" t="str">
            <v>03151207171017</v>
          </cell>
          <cell r="B695" t="str">
            <v>CHG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34" totalsRowCount="1"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58" dataCellStyle="Moneda"/>
    <tableColumn id="9" name="I. EXENTAS" totalsRowDxfId="57" dataCellStyle="Moneda"/>
    <tableColumn id="10" name="IMPOR EX" totalsRowDxfId="56" dataCellStyle="Moneda"/>
    <tableColumn id="11" name="C. GRAVADA" totalsRowFunction="sum" totalsRowDxfId="55" dataCellStyle="Moneda"/>
    <tableColumn id="12" name="INTER GRAVA" totalsRowDxfId="54" dataCellStyle="Moneda"/>
    <tableColumn id="13" name="IMPOR BIENES" totalsRowDxfId="53" dataCellStyle="Moneda"/>
    <tableColumn id="14" name="IMPOR SERV" totalsRowDxfId="52" dataCellStyle="Moneda"/>
    <tableColumn id="15" name="IVA" totalsRowFunction="sum" totalsRowDxfId="51" dataCellStyle="Moneda"/>
    <tableColumn id="16" name="TOTAL C." totalsRowFunction="sum" totalsRowDxfId="50" dataCellStyle="Moneda"/>
    <tableColumn id="18" name="DUI" dataDxfId="49" totalsRowDxfId="48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5" totalsRowCount="1">
  <autoFilter ref="E2:W4"/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7" dataCellStyle="Moneda"/>
    <tableColumn id="12" name="VENTA NO SUJETA" totalsRowDxfId="6" dataCellStyle="Moneda"/>
    <tableColumn id="13" name="V. GRAVADA" totalsRowFunction="sum" totalsRowDxfId="5" dataCellStyle="Moneda"/>
    <tableColumn id="14" name="D.FISCAL" totalsRowFunction="sum" totalsRowDxfId="4" dataCellStyle="Moneda"/>
    <tableColumn id="15" name="V CTA DE 3" totalsRowDxfId="3" dataCellStyle="Moneda"/>
    <tableColumn id="16" name="D. FISCAL A 3" totalsRowDxfId="2" dataCellStyle="Moneda"/>
    <tableColumn id="17" name="VENTA TOTAL" totalsRowFunction="sum" totalsRowDxfId="1" dataCellStyle="Moneda"/>
    <tableColumn id="19" name="DUI" dataDxfId="47" totalsRowDxfId="0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6" totalsRowCount="1">
  <sortState ref="A3:V565">
    <sortCondition ref="G2:G565"/>
  </sortState>
  <tableColumns count="22">
    <tableColumn id="1" name="MES" totalsRowLabel="Total"/>
    <tableColumn id="2" name="FECHA" dataDxfId="46" totalsRowDxfId="45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44" totalsRowDxfId="43" dataCellStyle="Moneda"/>
    <tableColumn id="13" name="VENTAS NO" dataDxfId="42" totalsRowDxfId="41" dataCellStyle="Moneda"/>
    <tableColumn id="14" name="V NO SUJETAS" dataDxfId="40" totalsRowDxfId="39" dataCellStyle="Moneda"/>
    <tableColumn id="15" name="V GRAVADAS" totalsRowFunction="sum" totalsRowDxfId="38" dataCellStyle="Moneda"/>
    <tableColumn id="16" name="EX IN CA" dataDxfId="37" totalsRowDxfId="36" dataCellStyle="Moneda"/>
    <tableColumn id="17" name="EX OUT CA" dataDxfId="35" totalsRowDxfId="34" dataCellStyle="Moneda"/>
    <tableColumn id="18" name="EX SERVICE" totalsRowFunction="sum" dataDxfId="33" totalsRowDxfId="32" dataCellStyle="Moneda"/>
    <tableColumn id="19" name="V ZONA FRAN" dataDxfId="31" totalsRowDxfId="30" dataCellStyle="Moneda"/>
    <tableColumn id="20" name="V CTA A 3ERO" dataDxfId="29" totalsRowDxfId="28" dataCellStyle="Moneda"/>
    <tableColumn id="21" name="TOTAL VENTA" totalsRowFunction="sum" dataDxfId="27" totalsRowDxfId="26" dataCellStyle="Moneda">
      <calculatedColumnFormula>+Tabla3[[#This Row],[V GRAVADAS]]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25">
  <tableColumns count="9">
    <tableColumn id="1" name="MES" totalsRowLabel="Total"/>
    <tableColumn id="2" name="NIT" dataDxfId="24"/>
    <tableColumn id="3" name="FECHA" dataDxfId="23"/>
    <tableColumn id="4" name="TIPO" dataDxfId="22"/>
    <tableColumn id="5" name="SERIE" dataDxfId="21"/>
    <tableColumn id="6" name="DOC" dataDxfId="20"/>
    <tableColumn id="7" name="MONTO" totalsRowFunction="sum" dataDxfId="19" totalsRowDxfId="18"/>
    <tableColumn id="8" name="RETENCION" totalsRowFunction="sum" dataDxfId="17" totalsRowDxfId="16"/>
    <tableColumn id="9" name="ANEXO" dataDxfId="1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399</v>
      </c>
    </row>
    <row r="4" spans="2:10" x14ac:dyDescent="0.25">
      <c r="B4" s="5" t="s">
        <v>2</v>
      </c>
      <c r="D4" s="30" t="str">
        <f>+J4</f>
        <v>25/02/2023</v>
      </c>
      <c r="E4" s="27" t="s">
        <v>443</v>
      </c>
      <c r="F4" s="28" t="str">
        <f>+LEFT(E4,2)</f>
        <v>25</v>
      </c>
      <c r="G4" s="28" t="str">
        <f>+RIGHT(E4,2)</f>
        <v>02</v>
      </c>
      <c r="H4" s="29" t="s">
        <v>415</v>
      </c>
      <c r="I4" s="28" t="s">
        <v>93</v>
      </c>
      <c r="J4" s="28" t="str">
        <f>+F4&amp;I4&amp;G4&amp;I4&amp;H4</f>
        <v>25/02/2023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432</v>
      </c>
    </row>
    <row r="9" spans="2:10" x14ac:dyDescent="0.25">
      <c r="B9" s="5" t="s">
        <v>85</v>
      </c>
      <c r="D9" s="24" t="str">
        <f>IFERROR(VLOOKUP(D8,'[1]BASE DE PROVEEDORES'!$A:$B,2,0),"No Existe")</f>
        <v>VARRELL S.A DE C.V.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2">
        <f>IFERROR(VLOOKUP(D8,'[1]BASE DE PROVEEDORES'!$A:$C,3,0),"ACTUALICE")</f>
        <v>0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14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A2" sqref="A2:D20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6"/>
      <c r="B2" s="97"/>
      <c r="C2" s="97"/>
      <c r="D2" s="98"/>
      <c r="E2" s="105"/>
      <c r="F2" s="106"/>
      <c r="G2" s="86" t="s">
        <v>369</v>
      </c>
      <c r="H2" s="86" t="s">
        <v>370</v>
      </c>
      <c r="I2" s="86" t="s">
        <v>371</v>
      </c>
      <c r="J2" s="86" t="s">
        <v>372</v>
      </c>
      <c r="K2" s="86" t="s">
        <v>373</v>
      </c>
      <c r="L2" s="88" t="s">
        <v>374</v>
      </c>
      <c r="M2" s="89"/>
    </row>
    <row r="3" spans="1:13" ht="15.75" thickBot="1" x14ac:dyDescent="0.3">
      <c r="A3" s="99"/>
      <c r="B3" s="100"/>
      <c r="C3" s="100"/>
      <c r="D3" s="101"/>
      <c r="E3" s="51"/>
      <c r="F3" s="51"/>
      <c r="G3" s="87"/>
      <c r="H3" s="87"/>
      <c r="I3" s="87"/>
      <c r="J3" s="87"/>
      <c r="K3" s="87"/>
      <c r="L3" s="90"/>
      <c r="M3" s="91"/>
    </row>
    <row r="4" spans="1:13" x14ac:dyDescent="0.25">
      <c r="A4" s="99"/>
      <c r="B4" s="100"/>
      <c r="C4" s="100"/>
      <c r="D4" s="101"/>
      <c r="E4" s="51"/>
      <c r="F4" s="51"/>
      <c r="G4" s="52">
        <f>+Tabla3[[#Totals],[V EXENTA]]</f>
        <v>0</v>
      </c>
      <c r="H4" s="52">
        <f>+Tabla2[[#Totals],[V. GRAVADA]]</f>
        <v>0</v>
      </c>
      <c r="I4" s="52">
        <f>+Tabla3[[#Totals],[V GRAVADAS]]</f>
        <v>2182.1999999999998</v>
      </c>
      <c r="J4" s="52">
        <f>+Tabla3[[#Totals],[EX SERVICE]]</f>
        <v>0</v>
      </c>
      <c r="K4" s="53"/>
      <c r="L4" s="54"/>
      <c r="M4" s="55"/>
    </row>
    <row r="5" spans="1:13" x14ac:dyDescent="0.25">
      <c r="A5" s="99"/>
      <c r="B5" s="100"/>
      <c r="C5" s="100"/>
      <c r="D5" s="101"/>
      <c r="E5" s="51"/>
      <c r="F5" s="51"/>
      <c r="G5" s="52"/>
      <c r="H5" s="52"/>
      <c r="I5" s="56">
        <f>+I4/1.13</f>
        <v>1931.1504424778761</v>
      </c>
      <c r="J5" s="52"/>
      <c r="K5" s="53"/>
      <c r="L5" s="54"/>
      <c r="M5" s="55"/>
    </row>
    <row r="6" spans="1:13" x14ac:dyDescent="0.25">
      <c r="A6" s="99"/>
      <c r="B6" s="100"/>
      <c r="C6" s="100"/>
      <c r="D6" s="101"/>
      <c r="E6" s="51"/>
      <c r="F6" s="51"/>
      <c r="G6" s="52"/>
      <c r="H6" s="52"/>
      <c r="I6" s="52"/>
      <c r="J6" s="52"/>
      <c r="K6" s="53"/>
      <c r="L6" s="54"/>
      <c r="M6" s="55"/>
    </row>
    <row r="7" spans="1:13" ht="15.75" thickBot="1" x14ac:dyDescent="0.3">
      <c r="A7" s="99"/>
      <c r="B7" s="100"/>
      <c r="C7" s="100"/>
      <c r="D7" s="101"/>
      <c r="E7" s="51"/>
      <c r="F7" s="51"/>
      <c r="G7" s="52"/>
      <c r="H7" s="52"/>
      <c r="I7" s="52"/>
      <c r="J7" s="52"/>
      <c r="K7" s="53"/>
      <c r="L7" s="54"/>
      <c r="M7" s="55"/>
    </row>
    <row r="8" spans="1:13" ht="15.75" thickBot="1" x14ac:dyDescent="0.3">
      <c r="A8" s="99"/>
      <c r="B8" s="100"/>
      <c r="C8" s="100"/>
      <c r="D8" s="101"/>
      <c r="E8" s="51"/>
      <c r="F8" s="51"/>
      <c r="G8" s="52"/>
      <c r="H8" s="52"/>
      <c r="I8" s="56">
        <f>+I7/1.13</f>
        <v>0</v>
      </c>
      <c r="J8" s="52"/>
      <c r="K8" s="53"/>
      <c r="L8" s="57" t="s">
        <v>375</v>
      </c>
      <c r="M8" s="55"/>
    </row>
    <row r="9" spans="1:13" ht="15.75" thickBot="1" x14ac:dyDescent="0.3">
      <c r="A9" s="99"/>
      <c r="B9" s="100"/>
      <c r="C9" s="100"/>
      <c r="D9" s="101"/>
      <c r="E9" s="51"/>
      <c r="F9" s="51"/>
      <c r="G9" s="58">
        <f>SUM(G4:G8)</f>
        <v>0</v>
      </c>
      <c r="H9" s="58">
        <f>+H4+H7</f>
        <v>0</v>
      </c>
      <c r="I9" s="58">
        <f>+I8+I5</f>
        <v>1931.1504424778761</v>
      </c>
      <c r="J9" s="58">
        <f>+J4</f>
        <v>0</v>
      </c>
      <c r="K9" s="58">
        <f>SUM(G9:J9)</f>
        <v>1931.1504424778761</v>
      </c>
      <c r="L9" s="59">
        <f>+K9*0.0175</f>
        <v>33.795132743362835</v>
      </c>
      <c r="M9" s="55"/>
    </row>
    <row r="10" spans="1:13" x14ac:dyDescent="0.25">
      <c r="A10" s="99"/>
      <c r="B10" s="100"/>
      <c r="C10" s="100"/>
      <c r="D10" s="101"/>
      <c r="E10" s="51"/>
      <c r="F10" s="51"/>
      <c r="G10" s="60"/>
      <c r="H10" s="60"/>
      <c r="I10" s="60"/>
      <c r="J10" s="60"/>
      <c r="K10" s="60"/>
      <c r="L10" s="92"/>
      <c r="M10" s="94">
        <f>+L9+L10</f>
        <v>33.795132743362835</v>
      </c>
    </row>
    <row r="11" spans="1:13" ht="15.75" thickBot="1" x14ac:dyDescent="0.3">
      <c r="A11" s="99"/>
      <c r="B11" s="100"/>
      <c r="C11" s="100"/>
      <c r="D11" s="101"/>
      <c r="E11" s="51"/>
      <c r="F11" s="51"/>
      <c r="G11" s="60"/>
      <c r="H11" s="60"/>
      <c r="I11" s="60"/>
      <c r="J11" s="60"/>
      <c r="K11" s="60" t="s">
        <v>376</v>
      </c>
      <c r="L11" s="93"/>
      <c r="M11" s="95"/>
    </row>
    <row r="12" spans="1:13" ht="15.75" thickBot="1" x14ac:dyDescent="0.3">
      <c r="A12" s="99"/>
      <c r="B12" s="100"/>
      <c r="C12" s="100"/>
      <c r="D12" s="101"/>
      <c r="E12" s="51"/>
      <c r="F12" s="51"/>
      <c r="G12" s="60"/>
      <c r="H12" s="60"/>
      <c r="I12" s="60"/>
      <c r="J12" s="60"/>
      <c r="K12" s="60"/>
      <c r="L12" s="61"/>
      <c r="M12" s="55"/>
    </row>
    <row r="13" spans="1:13" ht="15.75" thickBot="1" x14ac:dyDescent="0.3">
      <c r="A13" s="99"/>
      <c r="B13" s="100"/>
      <c r="C13" s="100"/>
      <c r="D13" s="101"/>
      <c r="E13" s="62"/>
      <c r="F13" s="63" t="s">
        <v>377</v>
      </c>
      <c r="G13" s="58" t="s">
        <v>378</v>
      </c>
      <c r="H13" s="64"/>
      <c r="I13" s="65" t="s">
        <v>379</v>
      </c>
      <c r="J13" s="60"/>
      <c r="K13" s="60">
        <f>+K9+G9</f>
        <v>1931.1504424778761</v>
      </c>
      <c r="L13" s="61"/>
      <c r="M13" s="55"/>
    </row>
    <row r="14" spans="1:13" x14ac:dyDescent="0.25">
      <c r="A14" s="99"/>
      <c r="B14" s="100"/>
      <c r="C14" s="100"/>
      <c r="D14" s="101"/>
      <c r="E14" s="51" t="s">
        <v>380</v>
      </c>
      <c r="F14" s="52">
        <f>+Tabla1[[#Totals],[C. GRAVADA]]</f>
        <v>1275.2299999999996</v>
      </c>
      <c r="G14" s="52">
        <f>+Tabla1[[#Totals],[C. EXENTAS]]</f>
        <v>36.889999999999993</v>
      </c>
      <c r="H14" s="53" t="s">
        <v>380</v>
      </c>
      <c r="I14" s="66">
        <f>+H9+I9</f>
        <v>1931.1504424778761</v>
      </c>
      <c r="J14" s="60"/>
      <c r="K14" s="60">
        <f>+K13/K9</f>
        <v>1</v>
      </c>
      <c r="L14" s="61">
        <f>+K14*F15-F15</f>
        <v>0</v>
      </c>
      <c r="M14" s="55"/>
    </row>
    <row r="15" spans="1:13" x14ac:dyDescent="0.25">
      <c r="A15" s="99"/>
      <c r="B15" s="100"/>
      <c r="C15" s="100"/>
      <c r="D15" s="101"/>
      <c r="E15" s="51" t="s">
        <v>381</v>
      </c>
      <c r="F15" s="52">
        <f>+F14*0.13</f>
        <v>165.77989999999994</v>
      </c>
      <c r="G15" s="52"/>
      <c r="H15" s="53" t="s">
        <v>381</v>
      </c>
      <c r="I15" s="66">
        <f>+I14*0.13</f>
        <v>251.04955752212391</v>
      </c>
      <c r="J15" s="60"/>
      <c r="K15" s="60"/>
      <c r="L15" s="61"/>
      <c r="M15" s="55"/>
    </row>
    <row r="16" spans="1:13" ht="15.75" thickBot="1" x14ac:dyDescent="0.3">
      <c r="A16" s="99"/>
      <c r="B16" s="100"/>
      <c r="C16" s="100"/>
      <c r="D16" s="101"/>
      <c r="E16" s="51"/>
      <c r="F16" s="52"/>
      <c r="G16" s="52"/>
      <c r="H16" s="53"/>
      <c r="I16" s="66"/>
      <c r="J16" s="60"/>
      <c r="K16" s="60"/>
      <c r="L16" s="67">
        <f>+L9+L10+J18</f>
        <v>119.06479026548681</v>
      </c>
      <c r="M16" s="55"/>
    </row>
    <row r="17" spans="1:13" ht="15.75" thickTop="1" x14ac:dyDescent="0.25">
      <c r="A17" s="99"/>
      <c r="B17" s="100"/>
      <c r="C17" s="100"/>
      <c r="D17" s="101"/>
      <c r="E17" s="51"/>
      <c r="F17" s="68"/>
      <c r="G17" s="69" t="s">
        <v>382</v>
      </c>
      <c r="H17" s="53"/>
      <c r="I17" s="70" t="s">
        <v>383</v>
      </c>
      <c r="J17" s="60"/>
      <c r="K17" s="60"/>
      <c r="L17" s="61"/>
      <c r="M17" s="55"/>
    </row>
    <row r="18" spans="1:13" ht="15.75" thickBot="1" x14ac:dyDescent="0.3">
      <c r="A18" s="99"/>
      <c r="B18" s="100"/>
      <c r="C18" s="100"/>
      <c r="D18" s="101"/>
      <c r="E18" s="51"/>
      <c r="F18" s="71">
        <f>+F15+F16</f>
        <v>165.77989999999994</v>
      </c>
      <c r="G18" s="72">
        <f>+L14</f>
        <v>0</v>
      </c>
      <c r="H18" s="73">
        <f>+I15-G19</f>
        <v>85.269657522123964</v>
      </c>
      <c r="I18" s="74">
        <f>+Tabla4[[#Totals],[RETENCION]]</f>
        <v>0</v>
      </c>
      <c r="J18" s="75">
        <f>+H18-I18</f>
        <v>85.269657522123964</v>
      </c>
      <c r="K18" s="60"/>
      <c r="L18" s="61"/>
      <c r="M18" s="55"/>
    </row>
    <row r="19" spans="1:13" ht="15.75" thickBot="1" x14ac:dyDescent="0.3">
      <c r="A19" s="99"/>
      <c r="B19" s="100"/>
      <c r="C19" s="100"/>
      <c r="D19" s="101"/>
      <c r="E19" s="51"/>
      <c r="F19" s="51"/>
      <c r="G19" s="76">
        <f>+F18-G18</f>
        <v>165.77989999999994</v>
      </c>
      <c r="H19" s="60"/>
      <c r="I19" s="60"/>
      <c r="J19" s="60"/>
      <c r="K19" s="60"/>
      <c r="L19" s="61"/>
      <c r="M19" s="55"/>
    </row>
    <row r="20" spans="1:13" ht="15.75" thickBot="1" x14ac:dyDescent="0.3">
      <c r="A20" s="102"/>
      <c r="B20" s="103"/>
      <c r="C20" s="103"/>
      <c r="D20" s="104"/>
      <c r="E20" s="77"/>
      <c r="F20" s="77"/>
      <c r="G20" s="78"/>
      <c r="H20" s="78"/>
      <c r="I20" s="78"/>
      <c r="J20" s="78"/>
      <c r="K20" s="78"/>
      <c r="L20" s="79"/>
      <c r="M20" s="80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9" priority="2" operator="containsText" text="DATO">
      <formula>NOT(ISERROR(SEARCH("DATO",L2)))</formula>
    </cfRule>
  </conditionalFormatting>
  <conditionalFormatting sqref="L13:L14">
    <cfRule type="containsText" dxfId="8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34"/>
  <sheetViews>
    <sheetView workbookViewId="0">
      <pane ySplit="3" topLeftCell="A4" activePane="bottomLeft" state="frozen"/>
      <selection pane="bottomLeft" activeCell="G2" sqref="G2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6" t="s">
        <v>368</v>
      </c>
      <c r="G1" s="33"/>
      <c r="H1" s="50"/>
      <c r="I1" s="50"/>
    </row>
    <row r="2" spans="1:18" x14ac:dyDescent="0.25">
      <c r="F2" s="33" t="s">
        <v>446</v>
      </c>
      <c r="G2" s="33"/>
      <c r="H2" s="50"/>
      <c r="I2" s="50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399</v>
      </c>
      <c r="B4" t="s">
        <v>444</v>
      </c>
      <c r="C4" t="s">
        <v>1</v>
      </c>
      <c r="D4" t="s">
        <v>0</v>
      </c>
      <c r="E4">
        <v>588</v>
      </c>
      <c r="F4" t="s">
        <v>432</v>
      </c>
      <c r="G4" t="s">
        <v>434</v>
      </c>
      <c r="H4" s="3">
        <v>0</v>
      </c>
      <c r="I4" s="3">
        <v>0</v>
      </c>
      <c r="J4" s="3">
        <v>0</v>
      </c>
      <c r="K4" s="3">
        <v>64.2</v>
      </c>
      <c r="L4" s="3">
        <v>0</v>
      </c>
      <c r="M4" s="3">
        <v>0</v>
      </c>
      <c r="N4" s="3">
        <v>0</v>
      </c>
      <c r="O4" s="3">
        <v>8.3460000000000001</v>
      </c>
      <c r="P4" s="3">
        <v>72.546000000000006</v>
      </c>
      <c r="R4">
        <v>3</v>
      </c>
    </row>
    <row r="5" spans="1:18" x14ac:dyDescent="0.25">
      <c r="A5" t="s">
        <v>399</v>
      </c>
      <c r="B5" t="s">
        <v>442</v>
      </c>
      <c r="C5" t="s">
        <v>1</v>
      </c>
      <c r="D5" t="s">
        <v>0</v>
      </c>
      <c r="E5">
        <v>294004</v>
      </c>
      <c r="F5" t="s">
        <v>406</v>
      </c>
      <c r="G5" t="s">
        <v>407</v>
      </c>
      <c r="H5" s="3">
        <v>0</v>
      </c>
      <c r="I5" s="3">
        <v>0</v>
      </c>
      <c r="J5" s="3">
        <v>0</v>
      </c>
      <c r="K5" s="3">
        <v>101.27</v>
      </c>
      <c r="L5" s="3">
        <v>0</v>
      </c>
      <c r="M5" s="3">
        <v>0</v>
      </c>
      <c r="N5" s="3">
        <v>0</v>
      </c>
      <c r="O5" s="3">
        <v>13.165100000000001</v>
      </c>
      <c r="P5" s="3">
        <v>114.43509999999999</v>
      </c>
      <c r="R5">
        <v>3</v>
      </c>
    </row>
    <row r="6" spans="1:18" x14ac:dyDescent="0.25">
      <c r="A6" t="s">
        <v>399</v>
      </c>
      <c r="B6" t="s">
        <v>441</v>
      </c>
      <c r="C6" t="s">
        <v>1</v>
      </c>
      <c r="D6" t="s">
        <v>0</v>
      </c>
      <c r="E6">
        <v>573172</v>
      </c>
      <c r="F6" t="s">
        <v>394</v>
      </c>
      <c r="G6" t="s">
        <v>395</v>
      </c>
      <c r="H6" s="3">
        <v>0</v>
      </c>
      <c r="I6" s="3">
        <v>0</v>
      </c>
      <c r="J6" s="3">
        <v>0</v>
      </c>
      <c r="K6" s="3">
        <v>13.58</v>
      </c>
      <c r="L6" s="3">
        <v>0</v>
      </c>
      <c r="M6" s="3">
        <v>0</v>
      </c>
      <c r="N6" s="3">
        <v>0</v>
      </c>
      <c r="O6" s="3">
        <v>1.7654000000000001</v>
      </c>
      <c r="P6" s="3">
        <v>15.3454</v>
      </c>
      <c r="R6">
        <v>3</v>
      </c>
    </row>
    <row r="7" spans="1:18" x14ac:dyDescent="0.25">
      <c r="A7" t="s">
        <v>399</v>
      </c>
      <c r="B7" t="s">
        <v>440</v>
      </c>
      <c r="C7" t="s">
        <v>1</v>
      </c>
      <c r="D7" t="s">
        <v>0</v>
      </c>
      <c r="E7">
        <v>876838</v>
      </c>
      <c r="F7" t="s">
        <v>390</v>
      </c>
      <c r="G7" t="s">
        <v>391</v>
      </c>
      <c r="H7" s="3">
        <v>0</v>
      </c>
      <c r="I7" s="3">
        <v>0</v>
      </c>
      <c r="J7" s="3">
        <v>0</v>
      </c>
      <c r="K7" s="3">
        <v>20.93</v>
      </c>
      <c r="L7" s="3">
        <v>0</v>
      </c>
      <c r="M7" s="3">
        <v>0</v>
      </c>
      <c r="N7" s="3">
        <v>0</v>
      </c>
      <c r="O7" s="3">
        <v>2.7208999999999999</v>
      </c>
      <c r="P7" s="3">
        <v>23.6509</v>
      </c>
      <c r="R7">
        <v>3</v>
      </c>
    </row>
    <row r="8" spans="1:18" x14ac:dyDescent="0.25">
      <c r="A8" t="s">
        <v>96</v>
      </c>
      <c r="B8" t="s">
        <v>431</v>
      </c>
      <c r="C8" t="s">
        <v>1</v>
      </c>
      <c r="D8" t="s">
        <v>0</v>
      </c>
      <c r="E8">
        <v>15265</v>
      </c>
      <c r="F8" t="s">
        <v>438</v>
      </c>
      <c r="G8" t="s">
        <v>439</v>
      </c>
      <c r="H8" s="3">
        <v>0</v>
      </c>
      <c r="I8" s="3">
        <v>0</v>
      </c>
      <c r="J8" s="3">
        <v>0</v>
      </c>
      <c r="K8" s="3">
        <v>20.61</v>
      </c>
      <c r="L8" s="3">
        <v>0</v>
      </c>
      <c r="M8" s="3">
        <v>0</v>
      </c>
      <c r="N8" s="3">
        <v>0</v>
      </c>
      <c r="O8" s="3">
        <v>2.6793</v>
      </c>
      <c r="P8" s="3">
        <v>23.289300000000001</v>
      </c>
      <c r="R8">
        <v>3</v>
      </c>
    </row>
    <row r="9" spans="1:18" x14ac:dyDescent="0.25">
      <c r="A9" t="s">
        <v>96</v>
      </c>
      <c r="B9" t="s">
        <v>430</v>
      </c>
      <c r="C9" t="s">
        <v>1</v>
      </c>
      <c r="D9" t="s">
        <v>0</v>
      </c>
      <c r="E9">
        <v>33412</v>
      </c>
      <c r="F9" t="s">
        <v>402</v>
      </c>
      <c r="G9" t="s">
        <v>403</v>
      </c>
      <c r="H9" s="3">
        <v>1.37</v>
      </c>
      <c r="I9" s="3">
        <v>0</v>
      </c>
      <c r="J9" s="3">
        <v>0</v>
      </c>
      <c r="K9" s="3">
        <v>16.489999999999998</v>
      </c>
      <c r="L9" s="3">
        <v>0</v>
      </c>
      <c r="M9" s="3">
        <v>0</v>
      </c>
      <c r="N9" s="3">
        <v>0</v>
      </c>
      <c r="O9" s="3">
        <v>2.1436999999999999</v>
      </c>
      <c r="P9" s="3">
        <v>20.003699999999998</v>
      </c>
      <c r="R9">
        <v>3</v>
      </c>
    </row>
    <row r="10" spans="1:18" x14ac:dyDescent="0.25">
      <c r="A10" t="s">
        <v>96</v>
      </c>
      <c r="B10" t="s">
        <v>430</v>
      </c>
      <c r="C10" t="s">
        <v>1</v>
      </c>
      <c r="D10" t="s">
        <v>0</v>
      </c>
      <c r="E10">
        <v>2903</v>
      </c>
      <c r="F10" t="s">
        <v>436</v>
      </c>
      <c r="G10" t="s">
        <v>437</v>
      </c>
      <c r="H10" s="3">
        <v>0</v>
      </c>
      <c r="I10" s="3">
        <v>0</v>
      </c>
      <c r="J10" s="3">
        <v>0</v>
      </c>
      <c r="K10" s="3">
        <v>44.25</v>
      </c>
      <c r="L10" s="3">
        <v>0</v>
      </c>
      <c r="M10" s="3">
        <v>0</v>
      </c>
      <c r="N10" s="3">
        <v>0</v>
      </c>
      <c r="O10" s="3">
        <v>5.7525000000000004</v>
      </c>
      <c r="P10" s="3">
        <v>50.002499999999998</v>
      </c>
      <c r="R10">
        <v>3</v>
      </c>
    </row>
    <row r="11" spans="1:18" x14ac:dyDescent="0.25">
      <c r="A11" t="s">
        <v>96</v>
      </c>
      <c r="B11" t="s">
        <v>431</v>
      </c>
      <c r="C11" t="s">
        <v>1</v>
      </c>
      <c r="D11" t="s">
        <v>0</v>
      </c>
      <c r="E11">
        <v>4546</v>
      </c>
      <c r="F11" t="s">
        <v>411</v>
      </c>
      <c r="G11" t="s">
        <v>412</v>
      </c>
      <c r="H11" s="3">
        <v>0</v>
      </c>
      <c r="I11" s="3">
        <v>0</v>
      </c>
      <c r="J11" s="3">
        <v>0</v>
      </c>
      <c r="K11" s="3">
        <v>287.61</v>
      </c>
      <c r="L11" s="3">
        <v>0</v>
      </c>
      <c r="M11" s="3">
        <v>0</v>
      </c>
      <c r="N11" s="3">
        <v>0</v>
      </c>
      <c r="O11" s="3">
        <v>37.389300000000006</v>
      </c>
      <c r="P11" s="3">
        <v>324.99930000000001</v>
      </c>
      <c r="R11">
        <v>3</v>
      </c>
    </row>
    <row r="12" spans="1:18" x14ac:dyDescent="0.25">
      <c r="A12" t="s">
        <v>96</v>
      </c>
      <c r="B12" t="s">
        <v>435</v>
      </c>
      <c r="C12" t="s">
        <v>1</v>
      </c>
      <c r="D12" t="s">
        <v>0</v>
      </c>
      <c r="E12">
        <v>852165</v>
      </c>
      <c r="F12" t="s">
        <v>390</v>
      </c>
      <c r="G12" t="s">
        <v>391</v>
      </c>
      <c r="H12" s="3">
        <v>0</v>
      </c>
      <c r="I12" s="3">
        <v>0</v>
      </c>
      <c r="J12" s="3">
        <v>0</v>
      </c>
      <c r="K12" s="3">
        <v>179.54</v>
      </c>
      <c r="L12" s="3">
        <v>0</v>
      </c>
      <c r="M12" s="3">
        <v>0</v>
      </c>
      <c r="N12" s="3">
        <v>0</v>
      </c>
      <c r="O12" s="3">
        <v>23.340199999999999</v>
      </c>
      <c r="P12" s="3">
        <v>202.8802</v>
      </c>
      <c r="R12">
        <v>3</v>
      </c>
    </row>
    <row r="13" spans="1:18" x14ac:dyDescent="0.25">
      <c r="A13" t="s">
        <v>96</v>
      </c>
      <c r="B13" t="s">
        <v>425</v>
      </c>
      <c r="C13" t="s">
        <v>1</v>
      </c>
      <c r="D13" t="s">
        <v>0</v>
      </c>
      <c r="E13">
        <v>3490078</v>
      </c>
      <c r="F13" t="s">
        <v>406</v>
      </c>
      <c r="G13" t="s">
        <v>407</v>
      </c>
      <c r="H13" s="3">
        <v>0</v>
      </c>
      <c r="I13" s="3">
        <v>0</v>
      </c>
      <c r="J13" s="3">
        <v>0</v>
      </c>
      <c r="K13" s="3">
        <v>58.26</v>
      </c>
      <c r="L13" s="3">
        <v>0</v>
      </c>
      <c r="M13" s="3">
        <v>0</v>
      </c>
      <c r="N13" s="3">
        <v>0</v>
      </c>
      <c r="O13" s="3">
        <v>7.5738000000000003</v>
      </c>
      <c r="P13" s="3">
        <v>65.833799999999997</v>
      </c>
      <c r="R13">
        <v>3</v>
      </c>
    </row>
    <row r="14" spans="1:18" x14ac:dyDescent="0.25">
      <c r="A14" t="s">
        <v>96</v>
      </c>
      <c r="B14" t="s">
        <v>433</v>
      </c>
      <c r="C14" t="s">
        <v>1</v>
      </c>
      <c r="D14" t="s">
        <v>0</v>
      </c>
      <c r="E14">
        <v>505</v>
      </c>
      <c r="F14" t="s">
        <v>432</v>
      </c>
      <c r="G14" t="s">
        <v>434</v>
      </c>
      <c r="H14" s="3">
        <v>0</v>
      </c>
      <c r="I14" s="3">
        <v>0</v>
      </c>
      <c r="J14" s="3">
        <v>0</v>
      </c>
      <c r="K14" s="3">
        <v>58.34</v>
      </c>
      <c r="L14" s="3">
        <v>0</v>
      </c>
      <c r="M14" s="3">
        <v>0</v>
      </c>
      <c r="N14" s="3">
        <v>0</v>
      </c>
      <c r="O14" s="3">
        <v>7.5842000000000009</v>
      </c>
      <c r="P14" s="3">
        <v>65.924199999999999</v>
      </c>
      <c r="R14">
        <v>3</v>
      </c>
    </row>
    <row r="15" spans="1:18" x14ac:dyDescent="0.25">
      <c r="A15" t="s">
        <v>96</v>
      </c>
      <c r="B15" t="s">
        <v>431</v>
      </c>
      <c r="C15" t="s">
        <v>1</v>
      </c>
      <c r="D15" t="s">
        <v>0</v>
      </c>
      <c r="E15">
        <v>2171</v>
      </c>
      <c r="F15" t="s">
        <v>392</v>
      </c>
      <c r="G15" t="s">
        <v>393</v>
      </c>
      <c r="H15" s="3">
        <v>1.04</v>
      </c>
      <c r="I15" s="3">
        <v>0</v>
      </c>
      <c r="J15" s="3">
        <v>0</v>
      </c>
      <c r="K15" s="3">
        <v>12.35</v>
      </c>
      <c r="L15" s="3">
        <v>0</v>
      </c>
      <c r="M15" s="3">
        <v>0</v>
      </c>
      <c r="N15" s="3">
        <v>0</v>
      </c>
      <c r="O15" s="3">
        <v>1.6054999999999999</v>
      </c>
      <c r="P15" s="3">
        <v>14.9955</v>
      </c>
      <c r="R15">
        <v>3</v>
      </c>
    </row>
    <row r="16" spans="1:18" x14ac:dyDescent="0.25">
      <c r="A16" t="s">
        <v>96</v>
      </c>
      <c r="B16" t="s">
        <v>430</v>
      </c>
      <c r="C16" t="s">
        <v>1</v>
      </c>
      <c r="D16" t="s">
        <v>0</v>
      </c>
      <c r="E16">
        <v>2212</v>
      </c>
      <c r="F16" t="s">
        <v>392</v>
      </c>
      <c r="G16" t="s">
        <v>393</v>
      </c>
      <c r="H16" s="3">
        <v>3.05</v>
      </c>
      <c r="I16" s="3">
        <v>0</v>
      </c>
      <c r="J16" s="3">
        <v>0</v>
      </c>
      <c r="K16" s="3">
        <v>36.24</v>
      </c>
      <c r="L16" s="3">
        <v>0</v>
      </c>
      <c r="M16" s="3">
        <v>0</v>
      </c>
      <c r="N16" s="3">
        <v>0</v>
      </c>
      <c r="O16" s="3">
        <v>4.7112000000000007</v>
      </c>
      <c r="P16" s="3">
        <v>44.001199999999997</v>
      </c>
      <c r="R16">
        <v>3</v>
      </c>
    </row>
    <row r="17" spans="1:18" x14ac:dyDescent="0.25">
      <c r="A17" t="s">
        <v>96</v>
      </c>
      <c r="B17" t="s">
        <v>429</v>
      </c>
      <c r="C17" t="s">
        <v>1</v>
      </c>
      <c r="D17" t="s">
        <v>0</v>
      </c>
      <c r="E17">
        <v>2165216</v>
      </c>
      <c r="F17" t="s">
        <v>400</v>
      </c>
      <c r="G17" t="s">
        <v>401</v>
      </c>
      <c r="H17" s="3">
        <v>1.7399999999999998</v>
      </c>
      <c r="I17" s="3">
        <v>0</v>
      </c>
      <c r="J17" s="3">
        <v>0</v>
      </c>
      <c r="K17" s="3">
        <v>20.58</v>
      </c>
      <c r="L17" s="3">
        <v>0</v>
      </c>
      <c r="M17" s="3">
        <v>0</v>
      </c>
      <c r="N17" s="3">
        <v>0</v>
      </c>
      <c r="O17" s="3">
        <v>2.6753999999999998</v>
      </c>
      <c r="P17" s="3">
        <v>24.995399999999997</v>
      </c>
      <c r="R17">
        <v>3</v>
      </c>
    </row>
    <row r="18" spans="1:18" x14ac:dyDescent="0.25">
      <c r="A18" t="s">
        <v>96</v>
      </c>
      <c r="B18" t="s">
        <v>428</v>
      </c>
      <c r="C18" t="s">
        <v>1</v>
      </c>
      <c r="D18" t="s">
        <v>0</v>
      </c>
      <c r="E18">
        <v>1250880</v>
      </c>
      <c r="F18" t="s">
        <v>400</v>
      </c>
      <c r="G18" t="s">
        <v>401</v>
      </c>
      <c r="H18" s="3">
        <v>2.1800000000000002</v>
      </c>
      <c r="I18" s="3">
        <v>0</v>
      </c>
      <c r="J18" s="3">
        <v>0</v>
      </c>
      <c r="K18" s="3">
        <v>24.62</v>
      </c>
      <c r="L18" s="3">
        <v>0</v>
      </c>
      <c r="M18" s="3">
        <v>0</v>
      </c>
      <c r="N18" s="3">
        <v>0</v>
      </c>
      <c r="O18" s="3">
        <v>3.2006000000000001</v>
      </c>
      <c r="P18" s="3">
        <v>30.000600000000002</v>
      </c>
      <c r="R18">
        <v>3</v>
      </c>
    </row>
    <row r="19" spans="1:18" x14ac:dyDescent="0.25">
      <c r="A19" t="s">
        <v>96</v>
      </c>
      <c r="B19" t="s">
        <v>414</v>
      </c>
      <c r="C19" t="s">
        <v>1</v>
      </c>
      <c r="D19" t="s">
        <v>0</v>
      </c>
      <c r="E19">
        <v>1254030</v>
      </c>
      <c r="F19" t="s">
        <v>400</v>
      </c>
      <c r="G19" t="s">
        <v>401</v>
      </c>
      <c r="H19" s="3">
        <v>2.1800000000000002</v>
      </c>
      <c r="I19" s="3">
        <v>0</v>
      </c>
      <c r="J19" s="3">
        <v>0</v>
      </c>
      <c r="K19" s="3">
        <v>24.62</v>
      </c>
      <c r="L19" s="3">
        <v>0</v>
      </c>
      <c r="M19" s="3">
        <v>0</v>
      </c>
      <c r="N19" s="3">
        <v>0</v>
      </c>
      <c r="O19" s="3">
        <v>3.2006000000000001</v>
      </c>
      <c r="P19" s="3">
        <v>30.000600000000002</v>
      </c>
      <c r="R19">
        <v>3</v>
      </c>
    </row>
    <row r="20" spans="1:18" x14ac:dyDescent="0.25">
      <c r="A20" t="s">
        <v>96</v>
      </c>
      <c r="B20" t="s">
        <v>427</v>
      </c>
      <c r="C20" t="s">
        <v>1</v>
      </c>
      <c r="D20" t="s">
        <v>0</v>
      </c>
      <c r="E20">
        <v>1258308</v>
      </c>
      <c r="F20" t="s">
        <v>400</v>
      </c>
      <c r="G20" t="s">
        <v>401</v>
      </c>
      <c r="H20" s="3">
        <v>1.69</v>
      </c>
      <c r="I20" s="3">
        <v>0</v>
      </c>
      <c r="J20" s="3">
        <v>0</v>
      </c>
      <c r="K20" s="3">
        <v>20.63</v>
      </c>
      <c r="L20" s="3">
        <v>0</v>
      </c>
      <c r="M20" s="3">
        <v>0</v>
      </c>
      <c r="N20" s="3">
        <v>0</v>
      </c>
      <c r="O20" s="3">
        <v>2.6819000000000002</v>
      </c>
      <c r="P20" s="3">
        <v>25.001899999999999</v>
      </c>
      <c r="R20">
        <v>3</v>
      </c>
    </row>
    <row r="21" spans="1:18" x14ac:dyDescent="0.25">
      <c r="A21" t="s">
        <v>96</v>
      </c>
      <c r="B21" t="s">
        <v>426</v>
      </c>
      <c r="C21" t="s">
        <v>1</v>
      </c>
      <c r="D21" t="s">
        <v>0</v>
      </c>
      <c r="E21">
        <v>1257666</v>
      </c>
      <c r="F21" t="s">
        <v>400</v>
      </c>
      <c r="G21" t="s">
        <v>401</v>
      </c>
      <c r="H21" s="3">
        <v>1.7399999999999998</v>
      </c>
      <c r="I21" s="3">
        <v>0</v>
      </c>
      <c r="J21" s="3">
        <v>0</v>
      </c>
      <c r="K21" s="3">
        <v>20.58</v>
      </c>
      <c r="L21" s="3">
        <v>0</v>
      </c>
      <c r="M21" s="3">
        <v>0</v>
      </c>
      <c r="N21" s="3">
        <v>0</v>
      </c>
      <c r="O21" s="3">
        <v>2.6753999999999998</v>
      </c>
      <c r="P21" s="3">
        <v>24.995399999999997</v>
      </c>
      <c r="R21">
        <v>3</v>
      </c>
    </row>
    <row r="22" spans="1:18" x14ac:dyDescent="0.25">
      <c r="A22" t="s">
        <v>96</v>
      </c>
      <c r="B22" t="s">
        <v>425</v>
      </c>
      <c r="C22" t="s">
        <v>1</v>
      </c>
      <c r="D22" t="s">
        <v>0</v>
      </c>
      <c r="E22">
        <v>1259453</v>
      </c>
      <c r="F22" t="s">
        <v>400</v>
      </c>
      <c r="G22" t="s">
        <v>401</v>
      </c>
      <c r="H22" s="3">
        <v>2.02</v>
      </c>
      <c r="I22" s="3">
        <v>0</v>
      </c>
      <c r="J22" s="3">
        <v>0</v>
      </c>
      <c r="K22" s="3">
        <v>24.76</v>
      </c>
      <c r="L22" s="3">
        <v>0</v>
      </c>
      <c r="M22" s="3">
        <v>0</v>
      </c>
      <c r="N22" s="3">
        <v>0</v>
      </c>
      <c r="O22" s="3">
        <v>3.2188000000000003</v>
      </c>
      <c r="P22" s="3">
        <v>29.998800000000003</v>
      </c>
      <c r="R22">
        <v>3</v>
      </c>
    </row>
    <row r="23" spans="1:18" x14ac:dyDescent="0.25">
      <c r="A23" t="s">
        <v>96</v>
      </c>
      <c r="B23" t="s">
        <v>408</v>
      </c>
      <c r="C23" t="s">
        <v>1</v>
      </c>
      <c r="D23" t="s">
        <v>0</v>
      </c>
      <c r="E23">
        <v>1247111</v>
      </c>
      <c r="F23" t="s">
        <v>400</v>
      </c>
      <c r="G23" t="s">
        <v>401</v>
      </c>
      <c r="H23" s="3">
        <v>2.1800000000000002</v>
      </c>
      <c r="I23" s="3">
        <v>0</v>
      </c>
      <c r="J23" s="3">
        <v>0</v>
      </c>
      <c r="K23" s="3">
        <v>24.62</v>
      </c>
      <c r="L23" s="3">
        <v>0</v>
      </c>
      <c r="M23" s="3">
        <v>0</v>
      </c>
      <c r="N23" s="3">
        <v>0</v>
      </c>
      <c r="O23" s="3">
        <v>3.2006000000000001</v>
      </c>
      <c r="P23" s="3">
        <v>30.000600000000002</v>
      </c>
      <c r="R23">
        <v>3</v>
      </c>
    </row>
    <row r="24" spans="1:18" x14ac:dyDescent="0.25">
      <c r="A24" t="s">
        <v>96</v>
      </c>
      <c r="B24" t="s">
        <v>424</v>
      </c>
      <c r="C24" t="s">
        <v>1</v>
      </c>
      <c r="D24" t="s">
        <v>0</v>
      </c>
      <c r="E24">
        <v>1247932</v>
      </c>
      <c r="F24" t="s">
        <v>400</v>
      </c>
      <c r="G24" t="s">
        <v>401</v>
      </c>
      <c r="H24" s="3">
        <v>2.1799999999999997</v>
      </c>
      <c r="I24" s="3">
        <v>0</v>
      </c>
      <c r="J24" s="3">
        <v>0</v>
      </c>
      <c r="K24" s="3">
        <v>24.62</v>
      </c>
      <c r="L24" s="3">
        <v>0</v>
      </c>
      <c r="M24" s="3">
        <v>0</v>
      </c>
      <c r="N24" s="3">
        <v>0</v>
      </c>
      <c r="O24" s="3">
        <v>3.2006000000000001</v>
      </c>
      <c r="P24" s="3">
        <v>30.000600000000002</v>
      </c>
      <c r="R24">
        <v>3</v>
      </c>
    </row>
    <row r="25" spans="1:18" x14ac:dyDescent="0.25">
      <c r="A25" t="s">
        <v>96</v>
      </c>
      <c r="B25" t="s">
        <v>423</v>
      </c>
      <c r="C25" t="s">
        <v>1</v>
      </c>
      <c r="D25" t="s">
        <v>0</v>
      </c>
      <c r="E25">
        <v>1248555</v>
      </c>
      <c r="F25" t="s">
        <v>400</v>
      </c>
      <c r="G25" t="s">
        <v>401</v>
      </c>
      <c r="H25" s="3">
        <v>2.1800000000000002</v>
      </c>
      <c r="I25" s="3">
        <v>0</v>
      </c>
      <c r="J25" s="3">
        <v>0</v>
      </c>
      <c r="K25" s="3">
        <v>24.62</v>
      </c>
      <c r="L25" s="3">
        <v>0</v>
      </c>
      <c r="M25" s="3">
        <v>0</v>
      </c>
      <c r="N25" s="3">
        <v>0</v>
      </c>
      <c r="O25" s="3">
        <v>3.2006000000000001</v>
      </c>
      <c r="P25" s="3">
        <v>30.000600000000002</v>
      </c>
      <c r="R25">
        <v>3</v>
      </c>
    </row>
    <row r="26" spans="1:18" x14ac:dyDescent="0.25">
      <c r="A26" t="s">
        <v>96</v>
      </c>
      <c r="B26" t="s">
        <v>409</v>
      </c>
      <c r="C26" t="s">
        <v>1</v>
      </c>
      <c r="D26" t="s">
        <v>0</v>
      </c>
      <c r="E26">
        <v>2164389</v>
      </c>
      <c r="F26" t="s">
        <v>400</v>
      </c>
      <c r="G26" t="s">
        <v>401</v>
      </c>
      <c r="H26" s="3">
        <v>1.45</v>
      </c>
      <c r="I26" s="3">
        <v>0</v>
      </c>
      <c r="J26" s="3">
        <v>0</v>
      </c>
      <c r="K26" s="3">
        <v>16.420000000000002</v>
      </c>
      <c r="L26" s="3">
        <v>0</v>
      </c>
      <c r="M26" s="3">
        <v>0</v>
      </c>
      <c r="N26" s="3">
        <v>0</v>
      </c>
      <c r="O26" s="3">
        <v>2.1346000000000003</v>
      </c>
      <c r="P26" s="3">
        <v>20.0046</v>
      </c>
      <c r="R26">
        <v>3</v>
      </c>
    </row>
    <row r="27" spans="1:18" x14ac:dyDescent="0.25">
      <c r="A27" t="s">
        <v>96</v>
      </c>
      <c r="B27" t="s">
        <v>413</v>
      </c>
      <c r="C27" t="s">
        <v>1</v>
      </c>
      <c r="D27" t="s">
        <v>0</v>
      </c>
      <c r="E27">
        <v>1253581</v>
      </c>
      <c r="F27" t="s">
        <v>400</v>
      </c>
      <c r="G27" t="s">
        <v>401</v>
      </c>
      <c r="H27" s="3">
        <v>1.46</v>
      </c>
      <c r="I27" s="3">
        <v>0</v>
      </c>
      <c r="J27" s="3">
        <v>0</v>
      </c>
      <c r="K27" s="3">
        <v>16.41</v>
      </c>
      <c r="L27" s="3">
        <v>0</v>
      </c>
      <c r="M27" s="3">
        <v>0</v>
      </c>
      <c r="N27" s="3">
        <v>0</v>
      </c>
      <c r="O27" s="3">
        <v>2.1333000000000002</v>
      </c>
      <c r="P27" s="3">
        <v>20.003300000000003</v>
      </c>
      <c r="R27">
        <v>3</v>
      </c>
    </row>
    <row r="28" spans="1:18" x14ac:dyDescent="0.25">
      <c r="A28" t="s">
        <v>96</v>
      </c>
      <c r="B28" t="s">
        <v>410</v>
      </c>
      <c r="C28" t="s">
        <v>1</v>
      </c>
      <c r="D28" t="s">
        <v>0</v>
      </c>
      <c r="E28">
        <v>1254930</v>
      </c>
      <c r="F28" t="s">
        <v>400</v>
      </c>
      <c r="G28" t="s">
        <v>401</v>
      </c>
      <c r="H28" s="3">
        <v>2.1800000000000002</v>
      </c>
      <c r="I28" s="3">
        <v>0</v>
      </c>
      <c r="J28" s="3">
        <v>0</v>
      </c>
      <c r="K28" s="3">
        <v>24.62</v>
      </c>
      <c r="L28" s="3">
        <v>0</v>
      </c>
      <c r="M28" s="3">
        <v>0</v>
      </c>
      <c r="N28" s="3">
        <v>0</v>
      </c>
      <c r="O28" s="3">
        <v>3.2006000000000001</v>
      </c>
      <c r="P28" s="3">
        <v>30.000600000000002</v>
      </c>
      <c r="R28">
        <v>3</v>
      </c>
    </row>
    <row r="29" spans="1:18" x14ac:dyDescent="0.25">
      <c r="A29" t="s">
        <v>96</v>
      </c>
      <c r="B29" s="1" t="s">
        <v>422</v>
      </c>
      <c r="C29" t="s">
        <v>1</v>
      </c>
      <c r="D29" t="s">
        <v>0</v>
      </c>
      <c r="E29">
        <v>732471</v>
      </c>
      <c r="F29" t="s">
        <v>404</v>
      </c>
      <c r="G29" t="s">
        <v>405</v>
      </c>
      <c r="H29" s="3">
        <v>2.04</v>
      </c>
      <c r="I29" s="3">
        <v>0</v>
      </c>
      <c r="J29" s="3">
        <v>0</v>
      </c>
      <c r="K29" s="3">
        <v>24.74</v>
      </c>
      <c r="L29" s="3">
        <v>0</v>
      </c>
      <c r="M29" s="3">
        <v>0</v>
      </c>
      <c r="N29" s="3">
        <v>0</v>
      </c>
      <c r="O29" s="3">
        <v>3.2161999999999997</v>
      </c>
      <c r="P29" s="3">
        <v>29.996199999999998</v>
      </c>
      <c r="R29">
        <v>3</v>
      </c>
    </row>
    <row r="30" spans="1:18" x14ac:dyDescent="0.25">
      <c r="A30" t="s">
        <v>96</v>
      </c>
      <c r="B30" t="s">
        <v>421</v>
      </c>
      <c r="C30" t="s">
        <v>1</v>
      </c>
      <c r="D30" t="s">
        <v>0</v>
      </c>
      <c r="E30">
        <v>724624</v>
      </c>
      <c r="F30" t="s">
        <v>404</v>
      </c>
      <c r="G30" t="s">
        <v>405</v>
      </c>
      <c r="H30" s="3">
        <v>2.2000000000000002</v>
      </c>
      <c r="I30" s="3">
        <v>0</v>
      </c>
      <c r="J30" s="3">
        <v>0</v>
      </c>
      <c r="K30" s="3">
        <v>24.6</v>
      </c>
      <c r="L30" s="3">
        <v>0</v>
      </c>
      <c r="M30" s="3">
        <v>0</v>
      </c>
      <c r="N30" s="3">
        <v>0</v>
      </c>
      <c r="O30" s="3">
        <v>3.1980000000000004</v>
      </c>
      <c r="P30" s="3">
        <v>29.998000000000001</v>
      </c>
      <c r="R30">
        <v>3</v>
      </c>
    </row>
    <row r="31" spans="1:18" x14ac:dyDescent="0.25">
      <c r="A31" t="s">
        <v>96</v>
      </c>
      <c r="B31" t="s">
        <v>420</v>
      </c>
      <c r="C31" t="s">
        <v>1</v>
      </c>
      <c r="D31" t="s">
        <v>0</v>
      </c>
      <c r="E31">
        <v>724093</v>
      </c>
      <c r="F31" t="s">
        <v>404</v>
      </c>
      <c r="G31" t="s">
        <v>405</v>
      </c>
      <c r="H31" s="3">
        <v>2.1800000000000002</v>
      </c>
      <c r="I31" s="3">
        <v>0</v>
      </c>
      <c r="J31" s="3">
        <v>0</v>
      </c>
      <c r="K31" s="3">
        <v>24.62</v>
      </c>
      <c r="L31" s="3">
        <v>0</v>
      </c>
      <c r="M31" s="3">
        <v>0</v>
      </c>
      <c r="N31" s="3">
        <v>0</v>
      </c>
      <c r="O31" s="3">
        <v>3.2006000000000001</v>
      </c>
      <c r="P31" s="3">
        <v>30.000600000000002</v>
      </c>
      <c r="R31">
        <v>3</v>
      </c>
    </row>
    <row r="32" spans="1:18" x14ac:dyDescent="0.25">
      <c r="A32" t="s">
        <v>96</v>
      </c>
      <c r="B32" t="s">
        <v>419</v>
      </c>
      <c r="C32" t="s">
        <v>1</v>
      </c>
      <c r="D32" t="s">
        <v>0</v>
      </c>
      <c r="E32">
        <v>726505</v>
      </c>
      <c r="F32" t="s">
        <v>404</v>
      </c>
      <c r="G32" t="s">
        <v>405</v>
      </c>
      <c r="H32" s="3">
        <v>1.83</v>
      </c>
      <c r="I32" s="3">
        <v>0</v>
      </c>
      <c r="J32" s="3">
        <v>0</v>
      </c>
      <c r="K32" s="3">
        <v>20.5</v>
      </c>
      <c r="L32" s="3">
        <v>0</v>
      </c>
      <c r="M32" s="3">
        <v>0</v>
      </c>
      <c r="N32" s="3">
        <v>0</v>
      </c>
      <c r="O32" s="3">
        <v>2.665</v>
      </c>
      <c r="P32" s="3">
        <v>24.994999999999997</v>
      </c>
      <c r="R32">
        <v>3</v>
      </c>
    </row>
    <row r="34" spans="1:18" x14ac:dyDescent="0.25">
      <c r="A34" t="s">
        <v>94</v>
      </c>
      <c r="H34" s="85">
        <f>SUBTOTAL(109,Tabla1[C. EXENTAS])</f>
        <v>36.889999999999993</v>
      </c>
      <c r="I34" s="85"/>
      <c r="J34" s="85"/>
      <c r="K34" s="85">
        <f>SUBTOTAL(109,Tabla1[C. GRAVADA])</f>
        <v>1275.2299999999996</v>
      </c>
      <c r="L34" s="85"/>
      <c r="M34" s="85"/>
      <c r="N34" s="85"/>
      <c r="O34" s="85">
        <f>SUBTOTAL(109,Tabla1[IVA])</f>
        <v>165.7799</v>
      </c>
      <c r="P34" s="85">
        <f>SUBTOTAL(109,Tabla1[TOTAL C.])</f>
        <v>1477.8999000000006</v>
      </c>
      <c r="Q34" s="84"/>
      <c r="R34">
        <f>SUBTOTAL(109,Tabla1[ANEXO 3])</f>
        <v>87</v>
      </c>
    </row>
  </sheetData>
  <dataConsolidate/>
  <conditionalFormatting sqref="E35:E1048576 E1:E33">
    <cfRule type="duplicateValues" dxfId="13" priority="1"/>
    <cfRule type="duplicateValues" dxfId="12" priority="2"/>
  </conditionalFormatting>
  <pageMargins left="0.70866141732283472" right="0.70866141732283472" top="0.74803149606299213" bottom="0.74803149606299213" header="0.31496062992125984" footer="0.31496062992125984"/>
  <pageSetup paperSize="9" firstPageNumber="26" orientation="portrait" useFirstPageNumber="1" r:id="rId1"/>
  <headerFooter>
    <oddHeader>&amp;L&amp;P</oddHeader>
  </headerFooter>
  <drawing r:id="rId2"/>
  <legacyDrawing r:id="rId3"/>
  <controls>
    <mc:AlternateContent xmlns:mc="http://schemas.openxmlformats.org/markup-compatibility/2006">
      <mc:Choice Requires="x14">
        <control shapeId="14337" r:id="rId4" name="TextBox1">
          <controlPr defaultSize="0" autoLine="0" autoPict="0" r:id="rId5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4" name="TextBox1"/>
      </mc:Fallback>
    </mc:AlternateContent>
  </controls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tabSelected="1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96</v>
      </c>
    </row>
    <row r="3" spans="2:4" x14ac:dyDescent="0.25">
      <c r="B3" s="35" t="s">
        <v>2</v>
      </c>
      <c r="C3" s="36"/>
      <c r="D3" s="46" t="s">
        <v>98</v>
      </c>
    </row>
    <row r="4" spans="2:4" x14ac:dyDescent="0.25">
      <c r="B4" s="35" t="s">
        <v>3</v>
      </c>
      <c r="C4" s="36"/>
      <c r="D4" s="40" t="s">
        <v>1</v>
      </c>
    </row>
    <row r="5" spans="2:4" x14ac:dyDescent="0.25">
      <c r="B5" s="35" t="s">
        <v>4</v>
      </c>
      <c r="C5" s="36"/>
      <c r="D5" s="40" t="s">
        <v>0</v>
      </c>
    </row>
    <row r="6" spans="2:4" x14ac:dyDescent="0.25">
      <c r="B6" s="37" t="s">
        <v>28</v>
      </c>
      <c r="C6" s="36"/>
      <c r="D6" s="39" t="s">
        <v>99</v>
      </c>
    </row>
    <row r="7" spans="2:4" x14ac:dyDescent="0.25">
      <c r="B7" s="35" t="s">
        <v>27</v>
      </c>
      <c r="C7" s="36"/>
      <c r="D7" s="39" t="s">
        <v>100</v>
      </c>
    </row>
    <row r="8" spans="2:4" x14ac:dyDescent="0.25">
      <c r="B8" s="35" t="s">
        <v>26</v>
      </c>
      <c r="C8" s="36"/>
      <c r="D8" s="47"/>
    </row>
    <row r="9" spans="2:4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8"/>
    </row>
    <row r="11" spans="2:4" x14ac:dyDescent="0.25">
      <c r="B11" s="37" t="s">
        <v>86</v>
      </c>
      <c r="C11" s="36"/>
      <c r="D11" s="42" t="str">
        <f>IFERROR(VLOOKUP(D10,'base de clientes'!A:B,2,0),"No existe")</f>
        <v>No existe</v>
      </c>
    </row>
    <row r="12" spans="2:4" x14ac:dyDescent="0.25">
      <c r="B12" s="37" t="s">
        <v>88</v>
      </c>
      <c r="C12" s="36"/>
      <c r="D12" s="43">
        <v>0</v>
      </c>
    </row>
    <row r="13" spans="2:4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9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x14ac:dyDescent="0.25">
      <c r="B16" s="35" t="s">
        <v>21</v>
      </c>
      <c r="C16" s="36"/>
      <c r="D16" s="43">
        <v>0</v>
      </c>
    </row>
    <row r="17" spans="2:4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44" t="str">
        <f>IFERROR(VLOOKUP(D10,'base de clientes'!A:C,3,0),"ACTUALICE")</f>
        <v>ACTUALICE</v>
      </c>
    </row>
    <row r="20" spans="2:4" ht="15.75" thickBot="1" x14ac:dyDescent="0.3">
      <c r="B20" s="35" t="s">
        <v>18</v>
      </c>
      <c r="C20" s="36"/>
      <c r="D20" s="45" t="s">
        <v>1</v>
      </c>
    </row>
  </sheetData>
  <conditionalFormatting sqref="D19">
    <cfRule type="containsText" dxfId="11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0866141732283472" right="0.70866141732283472" top="0.74803149606299213" bottom="0.74803149606299213" header="0.31496062992125984" footer="0.31496062992125984"/>
  <pageSetup orientation="landscape" horizontalDpi="4294967294" r:id="rId1"/>
  <headerFooter>
    <oddHeader>&amp;RFOLIO &amp;P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5"/>
  <sheetViews>
    <sheetView showGridLines="0" topLeftCell="E1" workbookViewId="0">
      <selection activeCell="E3" sqref="E3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96</v>
      </c>
      <c r="F3" t="s">
        <v>98</v>
      </c>
      <c r="G3" t="s">
        <v>1</v>
      </c>
      <c r="H3" t="s">
        <v>0</v>
      </c>
      <c r="I3" t="s">
        <v>99</v>
      </c>
      <c r="J3" t="s">
        <v>100</v>
      </c>
      <c r="L3">
        <v>0</v>
      </c>
      <c r="N3" t="s">
        <v>445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 t="s">
        <v>97</v>
      </c>
      <c r="W3" t="s">
        <v>1</v>
      </c>
    </row>
    <row r="5" spans="5:23" x14ac:dyDescent="0.25">
      <c r="E5" t="s">
        <v>94</v>
      </c>
      <c r="O5" s="2"/>
      <c r="P5" s="2"/>
      <c r="Q5" s="31">
        <f>SUBTOTAL(109,Tabla2[V. GRAVADA])</f>
        <v>0</v>
      </c>
      <c r="R5" s="31">
        <f>SUBTOTAL(109,Tabla2[D.FISCAL])</f>
        <v>0</v>
      </c>
      <c r="S5" s="2"/>
      <c r="T5" s="2"/>
      <c r="U5" s="31">
        <f>SUBTOTAL(109,Tabla2[VENTA TOTAL])</f>
        <v>0</v>
      </c>
      <c r="V5" s="2"/>
      <c r="W5">
        <f>SUBTOTAL(103,Tabla2[ANEXO])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54"/>
  <sheetViews>
    <sheetView topLeftCell="A113" workbookViewId="0">
      <selection activeCell="A124" sqref="A12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101</v>
      </c>
      <c r="B21" t="s">
        <v>102</v>
      </c>
      <c r="C21" s="1" t="s">
        <v>97</v>
      </c>
    </row>
    <row r="22" spans="1:3" x14ac:dyDescent="0.25">
      <c r="A22" s="1" t="s">
        <v>103</v>
      </c>
      <c r="B22" t="s">
        <v>104</v>
      </c>
      <c r="C22" s="1" t="s">
        <v>97</v>
      </c>
    </row>
    <row r="23" spans="1:3" x14ac:dyDescent="0.25">
      <c r="A23" s="1" t="s">
        <v>105</v>
      </c>
      <c r="B23" t="s">
        <v>106</v>
      </c>
      <c r="C23" s="1" t="s">
        <v>97</v>
      </c>
    </row>
    <row r="24" spans="1:3" x14ac:dyDescent="0.25">
      <c r="A24" s="1" t="s">
        <v>107</v>
      </c>
      <c r="B24" t="s">
        <v>108</v>
      </c>
      <c r="C24" s="1" t="s">
        <v>97</v>
      </c>
    </row>
    <row r="25" spans="1:3" x14ac:dyDescent="0.25">
      <c r="A25" s="1" t="s">
        <v>109</v>
      </c>
      <c r="B25" t="s">
        <v>110</v>
      </c>
      <c r="C25" s="1" t="s">
        <v>97</v>
      </c>
    </row>
    <row r="26" spans="1:3" x14ac:dyDescent="0.25">
      <c r="A26" s="1" t="s">
        <v>111</v>
      </c>
      <c r="B26" t="s">
        <v>112</v>
      </c>
      <c r="C26" s="1" t="s">
        <v>97</v>
      </c>
    </row>
    <row r="27" spans="1:3" x14ac:dyDescent="0.25">
      <c r="A27" s="1" t="s">
        <v>113</v>
      </c>
      <c r="B27" t="s">
        <v>114</v>
      </c>
      <c r="C27" s="1" t="s">
        <v>97</v>
      </c>
    </row>
    <row r="28" spans="1:3" x14ac:dyDescent="0.25">
      <c r="A28" s="1" t="s">
        <v>115</v>
      </c>
      <c r="B28" t="s">
        <v>116</v>
      </c>
      <c r="C28" s="1" t="s">
        <v>97</v>
      </c>
    </row>
    <row r="29" spans="1:3" x14ac:dyDescent="0.25">
      <c r="A29" s="1" t="s">
        <v>117</v>
      </c>
      <c r="B29" t="s">
        <v>118</v>
      </c>
      <c r="C29" s="1" t="s">
        <v>97</v>
      </c>
    </row>
    <row r="30" spans="1:3" x14ac:dyDescent="0.25">
      <c r="A30" s="1" t="s">
        <v>119</v>
      </c>
      <c r="B30" t="s">
        <v>120</v>
      </c>
      <c r="C30" s="1" t="s">
        <v>97</v>
      </c>
    </row>
    <row r="31" spans="1:3" x14ac:dyDescent="0.25">
      <c r="A31" s="1" t="s">
        <v>121</v>
      </c>
      <c r="B31" t="s">
        <v>122</v>
      </c>
      <c r="C31" s="1" t="s">
        <v>97</v>
      </c>
    </row>
    <row r="32" spans="1:3" x14ac:dyDescent="0.25">
      <c r="A32" s="1" t="s">
        <v>123</v>
      </c>
      <c r="B32" t="s">
        <v>124</v>
      </c>
      <c r="C32" s="1" t="s">
        <v>97</v>
      </c>
    </row>
    <row r="33" spans="1:3" x14ac:dyDescent="0.25">
      <c r="A33" s="1" t="s">
        <v>125</v>
      </c>
      <c r="B33" t="s">
        <v>126</v>
      </c>
      <c r="C33" s="1" t="s">
        <v>97</v>
      </c>
    </row>
    <row r="34" spans="1:3" x14ac:dyDescent="0.25">
      <c r="A34" s="1" t="s">
        <v>127</v>
      </c>
      <c r="B34" t="s">
        <v>128</v>
      </c>
      <c r="C34" s="1" t="s">
        <v>97</v>
      </c>
    </row>
    <row r="35" spans="1:3" x14ac:dyDescent="0.25">
      <c r="A35" s="1" t="s">
        <v>129</v>
      </c>
      <c r="B35" t="s">
        <v>130</v>
      </c>
      <c r="C35" s="1" t="s">
        <v>97</v>
      </c>
    </row>
    <row r="36" spans="1:3" x14ac:dyDescent="0.25">
      <c r="A36" s="1" t="s">
        <v>131</v>
      </c>
      <c r="B36" t="s">
        <v>132</v>
      </c>
      <c r="C36" s="1" t="s">
        <v>97</v>
      </c>
    </row>
    <row r="37" spans="1:3" x14ac:dyDescent="0.25">
      <c r="A37" s="1" t="s">
        <v>133</v>
      </c>
      <c r="B37" t="s">
        <v>134</v>
      </c>
      <c r="C37" s="1" t="s">
        <v>97</v>
      </c>
    </row>
    <row r="38" spans="1:3" x14ac:dyDescent="0.25">
      <c r="A38" s="1" t="s">
        <v>135</v>
      </c>
      <c r="B38" t="s">
        <v>136</v>
      </c>
      <c r="C38" s="1" t="s">
        <v>97</v>
      </c>
    </row>
    <row r="39" spans="1:3" x14ac:dyDescent="0.25">
      <c r="A39" s="1" t="s">
        <v>137</v>
      </c>
      <c r="B39" t="s">
        <v>138</v>
      </c>
      <c r="C39" s="1" t="s">
        <v>97</v>
      </c>
    </row>
    <row r="40" spans="1:3" x14ac:dyDescent="0.25">
      <c r="A40" s="1" t="s">
        <v>139</v>
      </c>
      <c r="B40" t="s">
        <v>140</v>
      </c>
      <c r="C40" s="1" t="s">
        <v>97</v>
      </c>
    </row>
    <row r="41" spans="1:3" x14ac:dyDescent="0.25">
      <c r="A41" s="1" t="s">
        <v>141</v>
      </c>
      <c r="B41" t="s">
        <v>142</v>
      </c>
      <c r="C41" s="1" t="s">
        <v>97</v>
      </c>
    </row>
    <row r="42" spans="1:3" x14ac:dyDescent="0.25">
      <c r="A42" s="1" t="s">
        <v>143</v>
      </c>
      <c r="B42" t="s">
        <v>144</v>
      </c>
      <c r="C42" s="1" t="s">
        <v>97</v>
      </c>
    </row>
    <row r="43" spans="1:3" x14ac:dyDescent="0.25">
      <c r="A43" s="1" t="s">
        <v>145</v>
      </c>
      <c r="B43" t="s">
        <v>146</v>
      </c>
      <c r="C43" s="1" t="s">
        <v>97</v>
      </c>
    </row>
    <row r="44" spans="1:3" x14ac:dyDescent="0.25">
      <c r="A44" s="1" t="s">
        <v>147</v>
      </c>
      <c r="B44" t="s">
        <v>148</v>
      </c>
      <c r="C44" s="1" t="s">
        <v>97</v>
      </c>
    </row>
    <row r="45" spans="1:3" x14ac:dyDescent="0.25">
      <c r="A45" s="1" t="s">
        <v>149</v>
      </c>
      <c r="B45" t="s">
        <v>150</v>
      </c>
      <c r="C45" s="1" t="s">
        <v>97</v>
      </c>
    </row>
    <row r="46" spans="1:3" x14ac:dyDescent="0.25">
      <c r="A46" s="1" t="s">
        <v>151</v>
      </c>
      <c r="B46" t="s">
        <v>152</v>
      </c>
      <c r="C46" s="1" t="s">
        <v>97</v>
      </c>
    </row>
    <row r="47" spans="1:3" x14ac:dyDescent="0.25">
      <c r="A47" s="1" t="s">
        <v>153</v>
      </c>
      <c r="B47" t="s">
        <v>154</v>
      </c>
      <c r="C47" s="1" t="s">
        <v>97</v>
      </c>
    </row>
    <row r="48" spans="1:3" x14ac:dyDescent="0.25">
      <c r="A48" s="1" t="s">
        <v>155</v>
      </c>
      <c r="B48" s="1" t="s">
        <v>29</v>
      </c>
      <c r="C48" s="1" t="s">
        <v>97</v>
      </c>
    </row>
    <row r="49" spans="1:3" x14ac:dyDescent="0.25">
      <c r="A49" s="1" t="s">
        <v>156</v>
      </c>
      <c r="B49" t="s">
        <v>157</v>
      </c>
      <c r="C49" s="1" t="s">
        <v>97</v>
      </c>
    </row>
    <row r="50" spans="1:3" x14ac:dyDescent="0.25">
      <c r="A50" s="1" t="s">
        <v>158</v>
      </c>
      <c r="B50" t="s">
        <v>159</v>
      </c>
      <c r="C50" s="1" t="s">
        <v>97</v>
      </c>
    </row>
    <row r="51" spans="1:3" x14ac:dyDescent="0.25">
      <c r="A51" s="1" t="s">
        <v>160</v>
      </c>
      <c r="B51" t="s">
        <v>161</v>
      </c>
      <c r="C51" s="1" t="s">
        <v>97</v>
      </c>
    </row>
    <row r="52" spans="1:3" x14ac:dyDescent="0.25">
      <c r="A52" s="1" t="s">
        <v>162</v>
      </c>
      <c r="B52" t="s">
        <v>163</v>
      </c>
      <c r="C52" s="1" t="s">
        <v>97</v>
      </c>
    </row>
    <row r="53" spans="1:3" x14ac:dyDescent="0.25">
      <c r="A53" s="1" t="s">
        <v>164</v>
      </c>
      <c r="B53" t="s">
        <v>165</v>
      </c>
      <c r="C53" s="1" t="s">
        <v>97</v>
      </c>
    </row>
    <row r="54" spans="1:3" x14ac:dyDescent="0.25">
      <c r="A54" s="1" t="s">
        <v>166</v>
      </c>
      <c r="B54" t="s">
        <v>167</v>
      </c>
      <c r="C54" s="1" t="s">
        <v>97</v>
      </c>
    </row>
    <row r="55" spans="1:3" x14ac:dyDescent="0.25">
      <c r="A55" s="1" t="s">
        <v>168</v>
      </c>
      <c r="B55" t="s">
        <v>169</v>
      </c>
      <c r="C55" s="1" t="s">
        <v>97</v>
      </c>
    </row>
    <row r="56" spans="1:3" x14ac:dyDescent="0.25">
      <c r="A56" s="1" t="s">
        <v>170</v>
      </c>
      <c r="B56" t="s">
        <v>171</v>
      </c>
      <c r="C56" s="1" t="s">
        <v>97</v>
      </c>
    </row>
    <row r="57" spans="1:3" x14ac:dyDescent="0.25">
      <c r="A57" s="1" t="s">
        <v>172</v>
      </c>
      <c r="B57" t="s">
        <v>173</v>
      </c>
      <c r="C57" s="1" t="s">
        <v>97</v>
      </c>
    </row>
    <row r="58" spans="1:3" x14ac:dyDescent="0.25">
      <c r="A58" s="1" t="s">
        <v>174</v>
      </c>
      <c r="B58" t="s">
        <v>175</v>
      </c>
      <c r="C58" s="1" t="s">
        <v>97</v>
      </c>
    </row>
    <row r="59" spans="1:3" x14ac:dyDescent="0.25">
      <c r="A59" s="1" t="s">
        <v>176</v>
      </c>
      <c r="B59" t="s">
        <v>177</v>
      </c>
      <c r="C59" s="1" t="s">
        <v>97</v>
      </c>
    </row>
    <row r="60" spans="1:3" x14ac:dyDescent="0.25">
      <c r="A60" s="1" t="s">
        <v>178</v>
      </c>
      <c r="B60" t="s">
        <v>179</v>
      </c>
      <c r="C60" s="1" t="s">
        <v>97</v>
      </c>
    </row>
    <row r="61" spans="1:3" x14ac:dyDescent="0.25">
      <c r="A61" s="1" t="s">
        <v>180</v>
      </c>
      <c r="B61" t="s">
        <v>181</v>
      </c>
      <c r="C61" s="1" t="s">
        <v>97</v>
      </c>
    </row>
    <row r="62" spans="1:3" x14ac:dyDescent="0.25">
      <c r="A62" s="1" t="s">
        <v>182</v>
      </c>
      <c r="B62" t="s">
        <v>183</v>
      </c>
      <c r="C62" s="1" t="s">
        <v>97</v>
      </c>
    </row>
    <row r="63" spans="1:3" x14ac:dyDescent="0.25">
      <c r="A63" s="1" t="s">
        <v>184</v>
      </c>
      <c r="B63" t="s">
        <v>185</v>
      </c>
      <c r="C63" s="1" t="s">
        <v>97</v>
      </c>
    </row>
    <row r="64" spans="1:3" x14ac:dyDescent="0.25">
      <c r="A64" s="1" t="s">
        <v>186</v>
      </c>
      <c r="B64" t="s">
        <v>187</v>
      </c>
      <c r="C64" s="1" t="s">
        <v>97</v>
      </c>
    </row>
    <row r="65" spans="1:3" x14ac:dyDescent="0.25">
      <c r="A65" s="1" t="s">
        <v>188</v>
      </c>
      <c r="B65" t="s">
        <v>189</v>
      </c>
      <c r="C65" s="1" t="s">
        <v>97</v>
      </c>
    </row>
    <row r="66" spans="1:3" x14ac:dyDescent="0.25">
      <c r="A66" s="1" t="s">
        <v>190</v>
      </c>
      <c r="B66" t="s">
        <v>191</v>
      </c>
      <c r="C66" s="1" t="s">
        <v>97</v>
      </c>
    </row>
    <row r="67" spans="1:3" x14ac:dyDescent="0.25">
      <c r="A67" s="1" t="s">
        <v>192</v>
      </c>
      <c r="B67" t="s">
        <v>193</v>
      </c>
      <c r="C67" s="1" t="s">
        <v>97</v>
      </c>
    </row>
    <row r="68" spans="1:3" x14ac:dyDescent="0.25">
      <c r="A68" s="1" t="s">
        <v>194</v>
      </c>
      <c r="B68" t="s">
        <v>195</v>
      </c>
      <c r="C68" s="1" t="s">
        <v>97</v>
      </c>
    </row>
    <row r="69" spans="1:3" x14ac:dyDescent="0.25">
      <c r="A69" s="1" t="s">
        <v>196</v>
      </c>
      <c r="B69" t="s">
        <v>197</v>
      </c>
      <c r="C69" s="1" t="s">
        <v>97</v>
      </c>
    </row>
    <row r="70" spans="1:3" x14ac:dyDescent="0.25">
      <c r="A70" s="1" t="s">
        <v>198</v>
      </c>
      <c r="B70" t="s">
        <v>199</v>
      </c>
      <c r="C70" s="1" t="s">
        <v>97</v>
      </c>
    </row>
    <row r="71" spans="1:3" x14ac:dyDescent="0.25">
      <c r="A71" s="1" t="s">
        <v>200</v>
      </c>
      <c r="B71" t="s">
        <v>201</v>
      </c>
      <c r="C71" s="1" t="s">
        <v>97</v>
      </c>
    </row>
    <row r="72" spans="1:3" x14ac:dyDescent="0.25">
      <c r="A72" s="1" t="s">
        <v>202</v>
      </c>
      <c r="B72" t="s">
        <v>203</v>
      </c>
      <c r="C72" s="1" t="s">
        <v>97</v>
      </c>
    </row>
    <row r="73" spans="1:3" x14ac:dyDescent="0.25">
      <c r="A73" s="1" t="s">
        <v>204</v>
      </c>
      <c r="B73" t="s">
        <v>205</v>
      </c>
      <c r="C73" s="1" t="s">
        <v>97</v>
      </c>
    </row>
    <row r="74" spans="1:3" x14ac:dyDescent="0.25">
      <c r="A74" s="1" t="s">
        <v>206</v>
      </c>
      <c r="B74" t="s">
        <v>207</v>
      </c>
      <c r="C74" s="1" t="s">
        <v>97</v>
      </c>
    </row>
    <row r="75" spans="1:3" x14ac:dyDescent="0.25">
      <c r="A75" s="1" t="s">
        <v>208</v>
      </c>
      <c r="B75" t="s">
        <v>209</v>
      </c>
      <c r="C75" s="1" t="s">
        <v>97</v>
      </c>
    </row>
    <row r="76" spans="1:3" x14ac:dyDescent="0.25">
      <c r="A76" s="1" t="s">
        <v>210</v>
      </c>
      <c r="B76" t="s">
        <v>211</v>
      </c>
      <c r="C76" s="1" t="s">
        <v>97</v>
      </c>
    </row>
    <row r="77" spans="1:3" x14ac:dyDescent="0.25">
      <c r="A77" s="1" t="s">
        <v>212</v>
      </c>
      <c r="B77" t="s">
        <v>213</v>
      </c>
      <c r="C77" s="1" t="s">
        <v>97</v>
      </c>
    </row>
    <row r="78" spans="1:3" x14ac:dyDescent="0.25">
      <c r="A78" s="1" t="s">
        <v>214</v>
      </c>
      <c r="B78" s="25" t="s">
        <v>215</v>
      </c>
      <c r="C78" s="1" t="s">
        <v>97</v>
      </c>
    </row>
    <row r="79" spans="1:3" x14ac:dyDescent="0.25">
      <c r="A79" s="1" t="s">
        <v>216</v>
      </c>
      <c r="B79" t="s">
        <v>217</v>
      </c>
      <c r="C79" s="1" t="s">
        <v>97</v>
      </c>
    </row>
    <row r="80" spans="1:3" x14ac:dyDescent="0.25">
      <c r="A80" s="1" t="s">
        <v>218</v>
      </c>
      <c r="B80" t="s">
        <v>219</v>
      </c>
      <c r="C80" s="1" t="s">
        <v>97</v>
      </c>
    </row>
    <row r="81" spans="1:3" x14ac:dyDescent="0.25">
      <c r="A81" s="1" t="s">
        <v>220</v>
      </c>
      <c r="B81" t="s">
        <v>221</v>
      </c>
      <c r="C81" s="1" t="s">
        <v>97</v>
      </c>
    </row>
    <row r="82" spans="1:3" x14ac:dyDescent="0.25">
      <c r="A82" s="1" t="s">
        <v>222</v>
      </c>
      <c r="B82" t="s">
        <v>223</v>
      </c>
      <c r="C82" s="1" t="s">
        <v>97</v>
      </c>
    </row>
    <row r="83" spans="1:3" x14ac:dyDescent="0.25">
      <c r="A83" s="1" t="s">
        <v>224</v>
      </c>
      <c r="B83" t="s">
        <v>225</v>
      </c>
      <c r="C83" s="1" t="s">
        <v>97</v>
      </c>
    </row>
    <row r="84" spans="1:3" x14ac:dyDescent="0.25">
      <c r="A84" s="1" t="s">
        <v>226</v>
      </c>
      <c r="B84" t="s">
        <v>227</v>
      </c>
      <c r="C84" s="1" t="s">
        <v>97</v>
      </c>
    </row>
    <row r="85" spans="1:3" x14ac:dyDescent="0.25">
      <c r="A85" s="1" t="s">
        <v>228</v>
      </c>
      <c r="B85" t="s">
        <v>229</v>
      </c>
      <c r="C85" s="1" t="s">
        <v>97</v>
      </c>
    </row>
    <row r="86" spans="1:3" x14ac:dyDescent="0.25">
      <c r="A86" s="1" t="s">
        <v>230</v>
      </c>
      <c r="B86" t="s">
        <v>231</v>
      </c>
      <c r="C86" s="1" t="s">
        <v>97</v>
      </c>
    </row>
    <row r="87" spans="1:3" x14ac:dyDescent="0.25">
      <c r="A87" s="1" t="s">
        <v>232</v>
      </c>
      <c r="B87" t="s">
        <v>233</v>
      </c>
      <c r="C87" s="1" t="s">
        <v>97</v>
      </c>
    </row>
    <row r="88" spans="1:3" x14ac:dyDescent="0.25">
      <c r="A88" s="1" t="s">
        <v>234</v>
      </c>
      <c r="B88" t="s">
        <v>235</v>
      </c>
      <c r="C88" s="1" t="s">
        <v>97</v>
      </c>
    </row>
    <row r="89" spans="1:3" x14ac:dyDescent="0.25">
      <c r="A89" s="1" t="s">
        <v>236</v>
      </c>
      <c r="B89" t="s">
        <v>237</v>
      </c>
      <c r="C89" s="1" t="s">
        <v>97</v>
      </c>
    </row>
    <row r="90" spans="1:3" x14ac:dyDescent="0.25">
      <c r="A90" s="1" t="s">
        <v>238</v>
      </c>
      <c r="B90" t="s">
        <v>239</v>
      </c>
      <c r="C90" s="1" t="s">
        <v>97</v>
      </c>
    </row>
    <row r="91" spans="1:3" x14ac:dyDescent="0.25">
      <c r="A91" s="1" t="s">
        <v>240</v>
      </c>
      <c r="B91" t="s">
        <v>241</v>
      </c>
      <c r="C91" s="1" t="s">
        <v>97</v>
      </c>
    </row>
    <row r="92" spans="1:3" x14ac:dyDescent="0.25">
      <c r="A92" s="1" t="s">
        <v>242</v>
      </c>
      <c r="B92" s="26" t="s">
        <v>243</v>
      </c>
      <c r="C92" s="1" t="s">
        <v>97</v>
      </c>
    </row>
    <row r="93" spans="1:3" x14ac:dyDescent="0.25">
      <c r="A93" s="1" t="s">
        <v>244</v>
      </c>
      <c r="B93" t="s">
        <v>245</v>
      </c>
      <c r="C93" s="1" t="s">
        <v>97</v>
      </c>
    </row>
    <row r="94" spans="1:3" x14ac:dyDescent="0.25">
      <c r="A94" s="1" t="s">
        <v>246</v>
      </c>
      <c r="B94" t="s">
        <v>247</v>
      </c>
      <c r="C94" s="1" t="s">
        <v>97</v>
      </c>
    </row>
    <row r="95" spans="1:3" x14ac:dyDescent="0.25">
      <c r="A95" s="1" t="s">
        <v>248</v>
      </c>
      <c r="B95" t="s">
        <v>249</v>
      </c>
      <c r="C95" s="1" t="s">
        <v>97</v>
      </c>
    </row>
    <row r="96" spans="1:3" x14ac:dyDescent="0.25">
      <c r="A96" s="1" t="s">
        <v>250</v>
      </c>
      <c r="B96" t="s">
        <v>251</v>
      </c>
      <c r="C96" s="1" t="s">
        <v>97</v>
      </c>
    </row>
    <row r="97" spans="1:3" x14ac:dyDescent="0.25">
      <c r="A97" s="1" t="s">
        <v>252</v>
      </c>
      <c r="B97" t="s">
        <v>253</v>
      </c>
      <c r="C97" s="1" t="s">
        <v>97</v>
      </c>
    </row>
    <row r="98" spans="1:3" x14ac:dyDescent="0.25">
      <c r="A98" s="1" t="s">
        <v>254</v>
      </c>
      <c r="B98" t="s">
        <v>255</v>
      </c>
      <c r="C98" s="1" t="s">
        <v>97</v>
      </c>
    </row>
    <row r="99" spans="1:3" x14ac:dyDescent="0.25">
      <c r="A99" s="1" t="s">
        <v>256</v>
      </c>
      <c r="B99" t="s">
        <v>257</v>
      </c>
      <c r="C99" s="1" t="s">
        <v>97</v>
      </c>
    </row>
    <row r="100" spans="1:3" x14ac:dyDescent="0.25">
      <c r="A100" s="1" t="s">
        <v>258</v>
      </c>
      <c r="B100" t="s">
        <v>259</v>
      </c>
      <c r="C100" s="1" t="s">
        <v>97</v>
      </c>
    </row>
    <row r="101" spans="1:3" x14ac:dyDescent="0.25">
      <c r="A101" s="1" t="s">
        <v>260</v>
      </c>
      <c r="B101" t="s">
        <v>261</v>
      </c>
      <c r="C101" s="1" t="s">
        <v>97</v>
      </c>
    </row>
    <row r="102" spans="1:3" x14ac:dyDescent="0.25">
      <c r="A102" s="1" t="s">
        <v>262</v>
      </c>
      <c r="B102" t="s">
        <v>263</v>
      </c>
      <c r="C102" s="1" t="s">
        <v>97</v>
      </c>
    </row>
    <row r="103" spans="1:3" x14ac:dyDescent="0.25">
      <c r="A103" s="1" t="s">
        <v>264</v>
      </c>
      <c r="B103" t="s">
        <v>265</v>
      </c>
      <c r="C103" s="1" t="s">
        <v>97</v>
      </c>
    </row>
    <row r="104" spans="1:3" x14ac:dyDescent="0.25">
      <c r="A104" s="1" t="s">
        <v>266</v>
      </c>
      <c r="B104" t="s">
        <v>267</v>
      </c>
      <c r="C104" s="1" t="s">
        <v>97</v>
      </c>
    </row>
    <row r="105" spans="1:3" x14ac:dyDescent="0.25">
      <c r="A105" s="1" t="s">
        <v>268</v>
      </c>
      <c r="B105" t="s">
        <v>269</v>
      </c>
      <c r="C105" s="1" t="s">
        <v>97</v>
      </c>
    </row>
    <row r="106" spans="1:3" x14ac:dyDescent="0.25">
      <c r="A106" s="1" t="s">
        <v>270</v>
      </c>
      <c r="B106" t="s">
        <v>271</v>
      </c>
      <c r="C106" s="1" t="s">
        <v>97</v>
      </c>
    </row>
    <row r="107" spans="1:3" x14ac:dyDescent="0.25">
      <c r="A107" s="1" t="s">
        <v>272</v>
      </c>
      <c r="B107" t="s">
        <v>273</v>
      </c>
      <c r="C107" s="1" t="s">
        <v>97</v>
      </c>
    </row>
    <row r="108" spans="1:3" x14ac:dyDescent="0.25">
      <c r="A108" s="1" t="s">
        <v>274</v>
      </c>
      <c r="B108" t="s">
        <v>275</v>
      </c>
      <c r="C108" s="1" t="s">
        <v>97</v>
      </c>
    </row>
    <row r="109" spans="1:3" x14ac:dyDescent="0.25">
      <c r="A109" s="1" t="s">
        <v>276</v>
      </c>
      <c r="B109" t="s">
        <v>277</v>
      </c>
      <c r="C109" s="1" t="s">
        <v>97</v>
      </c>
    </row>
    <row r="110" spans="1:3" x14ac:dyDescent="0.25">
      <c r="A110" s="1" t="s">
        <v>278</v>
      </c>
      <c r="B110" t="s">
        <v>279</v>
      </c>
      <c r="C110" s="1" t="s">
        <v>97</v>
      </c>
    </row>
    <row r="111" spans="1:3" x14ac:dyDescent="0.25">
      <c r="A111" s="1" t="s">
        <v>280</v>
      </c>
      <c r="B111" t="s">
        <v>281</v>
      </c>
      <c r="C111" s="1" t="s">
        <v>97</v>
      </c>
    </row>
    <row r="112" spans="1:3" x14ac:dyDescent="0.25">
      <c r="A112" s="1" t="s">
        <v>282</v>
      </c>
      <c r="B112" t="s">
        <v>283</v>
      </c>
      <c r="C112" s="1" t="s">
        <v>97</v>
      </c>
    </row>
    <row r="113" spans="1:3" x14ac:dyDescent="0.25">
      <c r="A113" s="1" t="s">
        <v>284</v>
      </c>
      <c r="B113" t="s">
        <v>285</v>
      </c>
      <c r="C113" s="1" t="s">
        <v>97</v>
      </c>
    </row>
    <row r="114" spans="1:3" x14ac:dyDescent="0.25">
      <c r="A114" s="1" t="s">
        <v>286</v>
      </c>
      <c r="B114" t="s">
        <v>287</v>
      </c>
      <c r="C114" s="1" t="s">
        <v>97</v>
      </c>
    </row>
    <row r="115" spans="1:3" x14ac:dyDescent="0.25">
      <c r="A115" s="1" t="s">
        <v>288</v>
      </c>
      <c r="B115" t="s">
        <v>289</v>
      </c>
      <c r="C115" s="1" t="s">
        <v>97</v>
      </c>
    </row>
    <row r="116" spans="1:3" x14ac:dyDescent="0.25">
      <c r="A116" s="1" t="s">
        <v>290</v>
      </c>
      <c r="B116" t="s">
        <v>291</v>
      </c>
      <c r="C116" s="1" t="s">
        <v>97</v>
      </c>
    </row>
    <row r="117" spans="1:3" x14ac:dyDescent="0.25">
      <c r="A117" s="1" t="s">
        <v>292</v>
      </c>
      <c r="B117" t="s">
        <v>293</v>
      </c>
      <c r="C117" s="1" t="s">
        <v>97</v>
      </c>
    </row>
    <row r="118" spans="1:3" x14ac:dyDescent="0.25">
      <c r="A118" s="1" t="s">
        <v>294</v>
      </c>
      <c r="B118" t="s">
        <v>295</v>
      </c>
      <c r="C118" s="1" t="s">
        <v>97</v>
      </c>
    </row>
    <row r="119" spans="1:3" x14ac:dyDescent="0.25">
      <c r="A119" s="1" t="s">
        <v>296</v>
      </c>
      <c r="B119" t="s">
        <v>297</v>
      </c>
      <c r="C119" s="1" t="s">
        <v>97</v>
      </c>
    </row>
    <row r="120" spans="1:3" x14ac:dyDescent="0.25">
      <c r="A120" s="1" t="s">
        <v>298</v>
      </c>
      <c r="B120" t="s">
        <v>299</v>
      </c>
      <c r="C120" s="1" t="s">
        <v>97</v>
      </c>
    </row>
    <row r="121" spans="1:3" x14ac:dyDescent="0.25">
      <c r="A121" s="1" t="s">
        <v>300</v>
      </c>
      <c r="B121" t="s">
        <v>301</v>
      </c>
      <c r="C121" s="1" t="s">
        <v>97</v>
      </c>
    </row>
    <row r="122" spans="1:3" x14ac:dyDescent="0.25">
      <c r="A122" s="1" t="s">
        <v>302</v>
      </c>
      <c r="B122" t="s">
        <v>303</v>
      </c>
      <c r="C122" s="1" t="s">
        <v>97</v>
      </c>
    </row>
    <row r="123" spans="1:3" x14ac:dyDescent="0.25">
      <c r="A123" s="1" t="s">
        <v>304</v>
      </c>
      <c r="B123" t="s">
        <v>305</v>
      </c>
      <c r="C123" s="1" t="s">
        <v>97</v>
      </c>
    </row>
    <row r="124" spans="1:3" x14ac:dyDescent="0.25">
      <c r="A124" s="1" t="s">
        <v>306</v>
      </c>
      <c r="B124" t="s">
        <v>307</v>
      </c>
      <c r="C124" s="1" t="s">
        <v>97</v>
      </c>
    </row>
    <row r="125" spans="1:3" x14ac:dyDescent="0.25">
      <c r="A125" s="1" t="s">
        <v>308</v>
      </c>
      <c r="B125" t="s">
        <v>309</v>
      </c>
      <c r="C125" s="1" t="s">
        <v>97</v>
      </c>
    </row>
    <row r="126" spans="1:3" x14ac:dyDescent="0.25">
      <c r="A126" s="1" t="s">
        <v>310</v>
      </c>
      <c r="B126" t="s">
        <v>311</v>
      </c>
      <c r="C126" s="1" t="s">
        <v>97</v>
      </c>
    </row>
    <row r="127" spans="1:3" x14ac:dyDescent="0.25">
      <c r="A127" s="1" t="s">
        <v>312</v>
      </c>
      <c r="B127" t="s">
        <v>313</v>
      </c>
      <c r="C127" s="1" t="s">
        <v>97</v>
      </c>
    </row>
    <row r="128" spans="1:3" x14ac:dyDescent="0.25">
      <c r="A128" s="1" t="s">
        <v>314</v>
      </c>
      <c r="B128" t="s">
        <v>315</v>
      </c>
      <c r="C128" s="1" t="s">
        <v>97</v>
      </c>
    </row>
    <row r="129" spans="1:3" x14ac:dyDescent="0.25">
      <c r="A129" s="1" t="s">
        <v>316</v>
      </c>
      <c r="B129" t="s">
        <v>317</v>
      </c>
      <c r="C129" s="1" t="s">
        <v>97</v>
      </c>
    </row>
    <row r="130" spans="1:3" x14ac:dyDescent="0.25">
      <c r="A130" s="1" t="s">
        <v>318</v>
      </c>
      <c r="B130" t="s">
        <v>319</v>
      </c>
      <c r="C130" s="1" t="s">
        <v>97</v>
      </c>
    </row>
    <row r="131" spans="1:3" x14ac:dyDescent="0.25">
      <c r="A131" s="1" t="s">
        <v>320</v>
      </c>
      <c r="B131" t="s">
        <v>321</v>
      </c>
      <c r="C131" s="1" t="s">
        <v>97</v>
      </c>
    </row>
    <row r="132" spans="1:3" x14ac:dyDescent="0.25">
      <c r="A132" s="1" t="s">
        <v>322</v>
      </c>
      <c r="B132" t="s">
        <v>323</v>
      </c>
      <c r="C132" s="1" t="s">
        <v>97</v>
      </c>
    </row>
    <row r="133" spans="1:3" x14ac:dyDescent="0.25">
      <c r="A133" s="1" t="s">
        <v>324</v>
      </c>
      <c r="B133" t="s">
        <v>325</v>
      </c>
      <c r="C133" s="1" t="s">
        <v>97</v>
      </c>
    </row>
    <row r="134" spans="1:3" x14ac:dyDescent="0.25">
      <c r="A134" s="1" t="s">
        <v>326</v>
      </c>
      <c r="B134" t="s">
        <v>327</v>
      </c>
      <c r="C134" s="1" t="s">
        <v>97</v>
      </c>
    </row>
    <row r="135" spans="1:3" x14ac:dyDescent="0.25">
      <c r="A135" s="1" t="s">
        <v>328</v>
      </c>
      <c r="B135" t="s">
        <v>329</v>
      </c>
      <c r="C135" s="1" t="s">
        <v>97</v>
      </c>
    </row>
    <row r="136" spans="1:3" x14ac:dyDescent="0.25">
      <c r="A136" s="1" t="s">
        <v>330</v>
      </c>
      <c r="B136" t="s">
        <v>331</v>
      </c>
      <c r="C136" s="1" t="s">
        <v>97</v>
      </c>
    </row>
    <row r="137" spans="1:3" x14ac:dyDescent="0.25">
      <c r="A137" s="1" t="s">
        <v>332</v>
      </c>
      <c r="B137" t="s">
        <v>333</v>
      </c>
      <c r="C137" s="1" t="s">
        <v>97</v>
      </c>
    </row>
    <row r="138" spans="1:3" x14ac:dyDescent="0.25">
      <c r="A138" s="1" t="s">
        <v>334</v>
      </c>
      <c r="B138" t="s">
        <v>335</v>
      </c>
      <c r="C138" s="1" t="s">
        <v>97</v>
      </c>
    </row>
    <row r="139" spans="1:3" x14ac:dyDescent="0.25">
      <c r="A139" s="1" t="s">
        <v>336</v>
      </c>
      <c r="B139" t="s">
        <v>337</v>
      </c>
      <c r="C139" s="1" t="s">
        <v>97</v>
      </c>
    </row>
    <row r="140" spans="1:3" x14ac:dyDescent="0.25">
      <c r="A140" s="1" t="s">
        <v>338</v>
      </c>
      <c r="B140" t="s">
        <v>339</v>
      </c>
      <c r="C140" s="1" t="s">
        <v>97</v>
      </c>
    </row>
    <row r="141" spans="1:3" x14ac:dyDescent="0.25">
      <c r="A141" s="1" t="s">
        <v>340</v>
      </c>
      <c r="B141" t="s">
        <v>341</v>
      </c>
      <c r="C141" s="1" t="s">
        <v>97</v>
      </c>
    </row>
    <row r="142" spans="1:3" x14ac:dyDescent="0.25">
      <c r="A142" s="1" t="s">
        <v>342</v>
      </c>
      <c r="B142" t="s">
        <v>343</v>
      </c>
      <c r="C142" s="1" t="s">
        <v>97</v>
      </c>
    </row>
    <row r="143" spans="1:3" x14ac:dyDescent="0.25">
      <c r="A143" s="1" t="s">
        <v>344</v>
      </c>
      <c r="B143" t="s">
        <v>345</v>
      </c>
      <c r="C143" s="1" t="s">
        <v>97</v>
      </c>
    </row>
    <row r="144" spans="1:3" x14ac:dyDescent="0.25">
      <c r="A144" s="1" t="s">
        <v>346</v>
      </c>
      <c r="B144" t="s">
        <v>347</v>
      </c>
      <c r="C144" s="1" t="s">
        <v>97</v>
      </c>
    </row>
    <row r="145" spans="1:3" x14ac:dyDescent="0.25">
      <c r="A145" s="1" t="s">
        <v>348</v>
      </c>
      <c r="B145" t="s">
        <v>349</v>
      </c>
      <c r="C145" s="1" t="s">
        <v>97</v>
      </c>
    </row>
    <row r="146" spans="1:3" x14ac:dyDescent="0.25">
      <c r="A146" s="1" t="s">
        <v>350</v>
      </c>
      <c r="B146" t="s">
        <v>351</v>
      </c>
      <c r="C146" s="1" t="s">
        <v>97</v>
      </c>
    </row>
    <row r="147" spans="1:3" x14ac:dyDescent="0.25">
      <c r="A147" s="1" t="s">
        <v>352</v>
      </c>
      <c r="B147" t="s">
        <v>353</v>
      </c>
      <c r="C147" s="1" t="s">
        <v>97</v>
      </c>
    </row>
    <row r="148" spans="1:3" x14ac:dyDescent="0.25">
      <c r="A148" s="1" t="s">
        <v>354</v>
      </c>
      <c r="B148" t="s">
        <v>355</v>
      </c>
      <c r="C148" s="1" t="s">
        <v>97</v>
      </c>
    </row>
    <row r="149" spans="1:3" x14ac:dyDescent="0.25">
      <c r="A149" s="1" t="s">
        <v>356</v>
      </c>
      <c r="B149" t="s">
        <v>357</v>
      </c>
      <c r="C149" s="1" t="s">
        <v>97</v>
      </c>
    </row>
    <row r="150" spans="1:3" x14ac:dyDescent="0.25">
      <c r="A150" s="1" t="s">
        <v>358</v>
      </c>
      <c r="B150" t="s">
        <v>359</v>
      </c>
      <c r="C150" s="1" t="s">
        <v>97</v>
      </c>
    </row>
    <row r="151" spans="1:3" x14ac:dyDescent="0.25">
      <c r="A151" s="1" t="s">
        <v>360</v>
      </c>
      <c r="B151" t="s">
        <v>361</v>
      </c>
      <c r="C151" s="1" t="s">
        <v>97</v>
      </c>
    </row>
    <row r="152" spans="1:3" x14ac:dyDescent="0.25">
      <c r="A152" s="1" t="s">
        <v>362</v>
      </c>
      <c r="B152" t="s">
        <v>363</v>
      </c>
      <c r="C152" s="1" t="s">
        <v>97</v>
      </c>
    </row>
    <row r="153" spans="1:3" x14ac:dyDescent="0.25">
      <c r="A153" s="1" t="s">
        <v>364</v>
      </c>
      <c r="B153" t="s">
        <v>365</v>
      </c>
      <c r="C153" s="1" t="s">
        <v>97</v>
      </c>
    </row>
    <row r="154" spans="1:3" x14ac:dyDescent="0.25">
      <c r="A154" s="1" t="s">
        <v>366</v>
      </c>
      <c r="B154" t="s">
        <v>367</v>
      </c>
      <c r="C154" s="1" t="s">
        <v>97</v>
      </c>
    </row>
  </sheetData>
  <conditionalFormatting sqref="A1:A1048576">
    <cfRule type="duplicateValues" dxfId="10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4" sqref="D4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96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/>
    </row>
    <row r="7" spans="2:4" x14ac:dyDescent="0.25">
      <c r="B7" s="6" t="s">
        <v>83</v>
      </c>
      <c r="D7" s="14"/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7"/>
  <sheetViews>
    <sheetView showGridLines="0" workbookViewId="0">
      <selection activeCell="F4" sqref="F4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0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4.140625" style="3" bestFit="1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x14ac:dyDescent="0.25">
      <c r="A3" t="s">
        <v>96</v>
      </c>
      <c r="B3" s="1" t="s">
        <v>417</v>
      </c>
      <c r="C3" t="s">
        <v>1</v>
      </c>
      <c r="D3" t="s">
        <v>92</v>
      </c>
      <c r="E3" t="s">
        <v>396</v>
      </c>
      <c r="F3" t="s">
        <v>397</v>
      </c>
      <c r="G3" s="83">
        <v>388</v>
      </c>
      <c r="H3" s="83">
        <v>388</v>
      </c>
      <c r="I3" s="83">
        <v>388</v>
      </c>
      <c r="J3" s="83">
        <v>388</v>
      </c>
      <c r="L3" s="3" t="s">
        <v>398</v>
      </c>
      <c r="M3" s="3" t="s">
        <v>398</v>
      </c>
      <c r="N3" s="3" t="s">
        <v>398</v>
      </c>
      <c r="O3" s="3">
        <v>1018.36</v>
      </c>
      <c r="P3" s="3" t="s">
        <v>398</v>
      </c>
      <c r="Q3" s="3" t="s">
        <v>398</v>
      </c>
      <c r="R3" s="3" t="s">
        <v>398</v>
      </c>
      <c r="S3" s="3" t="s">
        <v>398</v>
      </c>
      <c r="T3" s="3" t="s">
        <v>398</v>
      </c>
      <c r="U3" s="82">
        <f>+Tabla3[[#This Row],[V GRAVADAS]]</f>
        <v>1018.36</v>
      </c>
      <c r="V3" t="s">
        <v>70</v>
      </c>
    </row>
    <row r="4" spans="1:22" x14ac:dyDescent="0.25">
      <c r="A4" t="s">
        <v>399</v>
      </c>
      <c r="B4" s="1" t="s">
        <v>418</v>
      </c>
      <c r="C4" t="s">
        <v>1</v>
      </c>
      <c r="D4" t="s">
        <v>92</v>
      </c>
      <c r="E4" t="s">
        <v>396</v>
      </c>
      <c r="F4" t="s">
        <v>397</v>
      </c>
      <c r="G4" s="83">
        <v>389</v>
      </c>
      <c r="H4" s="83">
        <v>389</v>
      </c>
      <c r="I4" s="83">
        <v>389</v>
      </c>
      <c r="J4" s="83">
        <v>389</v>
      </c>
      <c r="L4" s="3" t="s">
        <v>398</v>
      </c>
      <c r="M4" s="3" t="s">
        <v>398</v>
      </c>
      <c r="N4" s="3" t="s">
        <v>398</v>
      </c>
      <c r="O4" s="3">
        <v>0</v>
      </c>
      <c r="P4" s="3" t="s">
        <v>398</v>
      </c>
      <c r="Q4" s="3" t="s">
        <v>398</v>
      </c>
      <c r="R4" s="3" t="s">
        <v>398</v>
      </c>
      <c r="S4" s="3" t="s">
        <v>398</v>
      </c>
      <c r="T4" s="3" t="s">
        <v>398</v>
      </c>
      <c r="U4" s="82">
        <f>+Tabla3[[#This Row],[V GRAVADAS]]</f>
        <v>0</v>
      </c>
      <c r="V4" t="s">
        <v>70</v>
      </c>
    </row>
    <row r="5" spans="1:22" x14ac:dyDescent="0.25">
      <c r="A5" t="s">
        <v>399</v>
      </c>
      <c r="B5" s="1" t="s">
        <v>418</v>
      </c>
      <c r="C5" t="s">
        <v>1</v>
      </c>
      <c r="D5" t="s">
        <v>92</v>
      </c>
      <c r="E5" t="s">
        <v>396</v>
      </c>
      <c r="F5" t="s">
        <v>397</v>
      </c>
      <c r="G5" s="83">
        <v>390</v>
      </c>
      <c r="H5" s="83">
        <v>390</v>
      </c>
      <c r="I5" s="83">
        <v>390</v>
      </c>
      <c r="J5" s="83">
        <v>390</v>
      </c>
      <c r="L5" s="3" t="s">
        <v>398</v>
      </c>
      <c r="M5" s="3" t="s">
        <v>398</v>
      </c>
      <c r="N5" s="3" t="s">
        <v>398</v>
      </c>
      <c r="O5" s="3">
        <v>1163.8399999999999</v>
      </c>
      <c r="P5" s="3" t="s">
        <v>398</v>
      </c>
      <c r="Q5" s="3" t="s">
        <v>398</v>
      </c>
      <c r="R5" s="3" t="s">
        <v>398</v>
      </c>
      <c r="S5" s="3" t="s">
        <v>398</v>
      </c>
      <c r="T5" s="3" t="s">
        <v>398</v>
      </c>
      <c r="U5" s="82">
        <f>+Tabla3[[#This Row],[V GRAVADAS]]</f>
        <v>1163.8399999999999</v>
      </c>
      <c r="V5" t="s">
        <v>70</v>
      </c>
    </row>
    <row r="6" spans="1:22" x14ac:dyDescent="0.25">
      <c r="A6" t="s">
        <v>94</v>
      </c>
      <c r="L6" s="2"/>
      <c r="M6" s="2"/>
      <c r="N6" s="2"/>
      <c r="O6" s="31">
        <f>SUBTOTAL(109,Tabla3[V GRAVADAS])</f>
        <v>2182.1999999999998</v>
      </c>
      <c r="P6" s="2"/>
      <c r="Q6" s="2"/>
      <c r="R6" s="31">
        <f>SUBTOTAL(109,Tabla3[EX SERVICE])</f>
        <v>0</v>
      </c>
      <c r="S6" s="2"/>
      <c r="T6" s="2"/>
      <c r="U6" s="31">
        <f>SUBTOTAL(109,Tabla3[TOTAL VENTA])</f>
        <v>2182.1999999999998</v>
      </c>
      <c r="V6">
        <f>SUBTOTAL(103,Tabla3[ANEXO])</f>
        <v>3</v>
      </c>
    </row>
    <row r="7" spans="1:22" x14ac:dyDescent="0.25">
      <c r="O7" s="3">
        <f>+Tabla3[[#Totals],[V GRAVADAS]]/1.13</f>
        <v>1931.1504424778761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637"/>
  <sheetViews>
    <sheetView workbookViewId="0">
      <selection activeCell="B1" sqref="B1:B3"/>
    </sheetView>
  </sheetViews>
  <sheetFormatPr baseColWidth="10" defaultRowHeight="15" x14ac:dyDescent="0.25"/>
  <cols>
    <col min="3" max="3" width="11.42578125" style="3"/>
  </cols>
  <sheetData>
    <row r="1" spans="1:7" x14ac:dyDescent="0.25">
      <c r="A1">
        <v>388</v>
      </c>
      <c r="B1">
        <v>1018.36</v>
      </c>
      <c r="C1" s="1" t="s">
        <v>92</v>
      </c>
      <c r="D1" s="1" t="s">
        <v>92</v>
      </c>
      <c r="E1" s="1" t="s">
        <v>415</v>
      </c>
      <c r="F1" s="1" t="s">
        <v>93</v>
      </c>
      <c r="G1" t="str">
        <f>+C1&amp;F1&amp;D1&amp;F1&amp;E1</f>
        <v>01/01/2023</v>
      </c>
    </row>
    <row r="2" spans="1:7" x14ac:dyDescent="0.25">
      <c r="A2">
        <v>389</v>
      </c>
      <c r="B2">
        <v>0</v>
      </c>
      <c r="C2" s="1" t="s">
        <v>92</v>
      </c>
      <c r="D2" s="1" t="s">
        <v>92</v>
      </c>
      <c r="E2" s="1" t="s">
        <v>415</v>
      </c>
      <c r="F2" s="1" t="s">
        <v>93</v>
      </c>
      <c r="G2" t="str">
        <f>+C2&amp;F2&amp;D2&amp;F2&amp;E2</f>
        <v>01/01/2023</v>
      </c>
    </row>
    <row r="3" spans="1:7" x14ac:dyDescent="0.25">
      <c r="A3">
        <v>390</v>
      </c>
      <c r="B3">
        <v>1163.8399999999999</v>
      </c>
      <c r="C3" s="1" t="s">
        <v>92</v>
      </c>
      <c r="D3" s="1" t="s">
        <v>416</v>
      </c>
      <c r="E3" s="1" t="s">
        <v>415</v>
      </c>
      <c r="F3" s="1" t="s">
        <v>93</v>
      </c>
      <c r="G3" t="str">
        <f>+C3&amp;F3&amp;D3&amp;F3&amp;E3</f>
        <v>01/02/2023</v>
      </c>
    </row>
    <row r="98" spans="3:5" x14ac:dyDescent="0.25">
      <c r="C98" s="3">
        <v>10464.49</v>
      </c>
      <c r="E98" s="31"/>
    </row>
    <row r="148" spans="3:3" x14ac:dyDescent="0.25">
      <c r="C148" s="3">
        <v>10721.05</v>
      </c>
    </row>
    <row r="198" spans="3:3" x14ac:dyDescent="0.25">
      <c r="C198" s="3">
        <v>11024.04</v>
      </c>
    </row>
    <row r="248" spans="3:3" x14ac:dyDescent="0.25">
      <c r="C248" s="3">
        <v>12779.6</v>
      </c>
    </row>
    <row r="298" spans="3:5" x14ac:dyDescent="0.25">
      <c r="C298" s="3">
        <v>15068.38</v>
      </c>
      <c r="E298" s="31"/>
    </row>
    <row r="348" spans="3:3" x14ac:dyDescent="0.25">
      <c r="C348" s="3">
        <v>16239.95</v>
      </c>
    </row>
    <row r="398" spans="3:3" x14ac:dyDescent="0.25">
      <c r="C398" s="3">
        <v>11780.4</v>
      </c>
    </row>
    <row r="448" spans="3:3" x14ac:dyDescent="0.25">
      <c r="C448" s="3">
        <v>11858.96</v>
      </c>
    </row>
    <row r="498" spans="3:3" x14ac:dyDescent="0.25">
      <c r="C498" s="3">
        <v>14383.05</v>
      </c>
    </row>
    <row r="548" spans="3:3" x14ac:dyDescent="0.25">
      <c r="C548" s="3">
        <v>11336.95</v>
      </c>
    </row>
    <row r="598" spans="3:3" x14ac:dyDescent="0.25">
      <c r="C598" s="3">
        <v>7937.18</v>
      </c>
    </row>
    <row r="635" spans="2:4" x14ac:dyDescent="0.25">
      <c r="C635" s="3">
        <v>7277.81</v>
      </c>
    </row>
    <row r="637" spans="2:4" x14ac:dyDescent="0.25">
      <c r="B637">
        <f>SUM(B1:B636)</f>
        <v>2182.1999999999998</v>
      </c>
      <c r="C637">
        <f>SUM(C1:C636)</f>
        <v>140871.85999999999</v>
      </c>
      <c r="D637">
        <f>+B637-C637</f>
        <v>-138689.65999999997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1"/>
    <col min="8" max="8" width="13.28515625" style="81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384</v>
      </c>
      <c r="E1" s="1" t="s">
        <v>83</v>
      </c>
      <c r="F1" s="1" t="s">
        <v>385</v>
      </c>
      <c r="G1" s="81" t="s">
        <v>386</v>
      </c>
      <c r="H1" s="81" t="s">
        <v>387</v>
      </c>
      <c r="I1" s="1" t="s">
        <v>18</v>
      </c>
    </row>
    <row r="2" spans="1:9" x14ac:dyDescent="0.25">
      <c r="D2" s="1" t="s">
        <v>388</v>
      </c>
      <c r="I2" s="1" t="s">
        <v>389</v>
      </c>
    </row>
    <row r="3" spans="1:9" x14ac:dyDescent="0.25">
      <c r="A3" t="s">
        <v>94</v>
      </c>
      <c r="B3"/>
      <c r="C3"/>
      <c r="D3"/>
      <c r="E3"/>
      <c r="F3"/>
      <c r="G3" s="81">
        <f>SUBTOTAL(109,Tabla4[MONTO])</f>
        <v>0</v>
      </c>
      <c r="H3" s="81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2023-05-18T14:30:26Z</cp:lastPrinted>
  <dcterms:created xsi:type="dcterms:W3CDTF">2021-04-05T22:54:25Z</dcterms:created>
  <dcterms:modified xsi:type="dcterms:W3CDTF">2023-05-18T17:50:13Z</dcterms:modified>
</cp:coreProperties>
</file>