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8C4F1C90-05EB-6A55-5F09-09C24B55AC0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3\EDGAR NAVARRO\2023\"/>
    </mc:Choice>
  </mc:AlternateContent>
  <xr:revisionPtr revIDLastSave="0" documentId="13_ncr:1_{48492A78-9909-4995-98AD-AC9EEB4F9F4C}" xr6:coauthVersionLast="47" xr6:coauthVersionMax="47" xr10:uidLastSave="{00000000-0000-0000-0000-000000000000}"/>
  <bookViews>
    <workbookView xWindow="-120" yWindow="-120" windowWidth="29040" windowHeight="15990" firstSheet="4" activeTab="18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state="hidden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RETENCIONES'!$A$1:$J$3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6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1" i="7" l="1"/>
  <c r="O51" i="7" s="1"/>
  <c r="P51" i="7" s="1"/>
  <c r="D9" i="6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I5" i="31" l="1"/>
  <c r="E15" i="29" s="1"/>
  <c r="J5" i="31"/>
  <c r="K5" i="31"/>
  <c r="L5" i="31"/>
  <c r="M5" i="31"/>
  <c r="N5" i="31"/>
  <c r="O5" i="31"/>
  <c r="P5" i="31"/>
  <c r="H5" i="31"/>
  <c r="S5" i="31"/>
  <c r="I4" i="13" l="1"/>
  <c r="D17" i="6"/>
  <c r="E5" i="29" l="1"/>
  <c r="E9" i="29"/>
  <c r="E6" i="29" l="1"/>
  <c r="P5" i="30"/>
  <c r="N5" i="30"/>
  <c r="M5" i="30"/>
  <c r="L5" i="30"/>
  <c r="K5" i="30"/>
  <c r="E12" i="29"/>
  <c r="E10" i="29"/>
  <c r="E8" i="29"/>
  <c r="E4" i="29"/>
  <c r="F11" i="29" l="1"/>
  <c r="F7" i="29"/>
  <c r="I4" i="29" l="1"/>
  <c r="I5" i="29"/>
  <c r="E4" i="13"/>
  <c r="I6" i="29" l="1"/>
  <c r="F4" i="13" l="1"/>
  <c r="T249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249" i="7" l="1"/>
  <c r="J4" i="13" l="1"/>
  <c r="H4" i="13"/>
  <c r="M30" i="10" l="1"/>
  <c r="N30" i="10"/>
  <c r="O30" i="10"/>
  <c r="O31" i="10" s="1"/>
  <c r="O32" i="10" s="1"/>
  <c r="P30" i="10"/>
  <c r="Q30" i="10"/>
  <c r="R30" i="10"/>
  <c r="S30" i="10"/>
  <c r="T30" i="10"/>
  <c r="U30" i="10"/>
  <c r="L30" i="10"/>
  <c r="D9" i="9"/>
  <c r="D10" i="9" s="1"/>
  <c r="D11" i="9" s="1"/>
  <c r="D22" i="9" l="1"/>
  <c r="D18" i="5" l="1"/>
  <c r="L5" i="8"/>
  <c r="M5" i="8"/>
  <c r="N5" i="8"/>
  <c r="O5" i="8"/>
  <c r="P5" i="8"/>
  <c r="Q5" i="8"/>
  <c r="K5" i="8"/>
  <c r="J249" i="7" l="1"/>
  <c r="K249" i="7"/>
  <c r="L249" i="7"/>
  <c r="M249" i="7"/>
  <c r="N249" i="7"/>
  <c r="O249" i="7"/>
  <c r="P249" i="7"/>
  <c r="I249" i="7"/>
  <c r="H249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<sst xmlns="http://schemas.openxmlformats.org/spreadsheetml/2006/main" count="27852" uniqueCount="9279">
  <si>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</si>
  <si>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</si>
  <si>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</si>
  <si>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</si>
  <si>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</si>
  <si>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</si>
  <si>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</si>
  <si>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</si>
  <si>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</si>
  <si>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</si>
  <si>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</si>
  <si>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</si>
  <si>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</si>
  <si>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</si>
  <si>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</si>
  <si>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</si>
  <si>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</si>
  <si>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</si>
  <si>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</si>
  <si>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</si>
  <si>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</si>
  <si>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</si>
  <si>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</si>
  <si>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</si>
  <si>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</si>
  <si>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</si>
  <si>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</si>
  <si>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</si>
  <si>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</si>
  <si>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</si>
  <si>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</si>
  <si>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</si>
  <si>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</si>
  <si>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</si>
  <si>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</si>
  <si>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</si>
  <si>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</si>
  <si>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</si>
  <si>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</si>
  <si>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</si>
  <si>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</si>
  <si>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</si>
  <si>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</si>
  <si>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</si>
  <si>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</si>
  <si>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</si>
  <si>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</si>
  <si>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</si>
  <si>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</si>
  <si>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</si>
  <si>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</si>
  <si>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</si>
  <si>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</si>
  <si>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</si>
  <si>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</si>
  <si>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</si>
  <si>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</si>
  <si>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</si>
  <si>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</si>
  <si>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</si>
  <si>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</si>
  <si>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</si>
  <si>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</si>
  <si>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</si>
  <si>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</si>
  <si>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</si>
  <si>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</si>
  <si>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</si>
  <si>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</si>
  <si>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</si>
  <si>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</si>
  <si>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</si>
  <si>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</si>
  <si>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</si>
  <si>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</si>
  <si>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</si>
  <si>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</si>
  <si>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</si>
  <si>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</si>
  <si>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</si>
  <si>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</si>
  <si>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</si>
  <si>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</si>
  <si>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</si>
  <si>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</si>
  <si>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</si>
  <si>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</si>
  <si>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</si>
  <si>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</si>
  <si>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</si>
  <si>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</si>
  <si>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</si>
  <si>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</si>
  <si>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</si>
  <si>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</si>
  <si>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</si>
  <si>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</si>
  <si>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</si>
  <si>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</si>
  <si>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</si>
  <si>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</si>
  <si>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</si>
  <si>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</si>
  <si>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</si>
  <si>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</si>
  <si>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</si>
  <si>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</si>
  <si>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</si>
  <si>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</si>
  <si>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</si>
  <si>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</si>
  <si>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</si>
  <si>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</si>
  <si>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</si>
  <si>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</si>
  <si>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</si>
  <si>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</si>
  <si>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</si>
  <si>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</si>
  <si>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</si>
  <si>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</si>
  <si>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</si>
  <si>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</si>
  <si>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</si>
  <si>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</si>
  <si>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</si>
  <si>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</si>
  <si>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</si>
  <si>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</si>
  <si>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</si>
  <si>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</si>
  <si>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</si>
  <si>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</si>
  <si>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</si>
  <si>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</si>
  <si>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</si>
  <si>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</si>
  <si>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</si>
  <si>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</si>
  <si>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</si>
  <si>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</si>
  <si>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</si>
  <si>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</si>
  <si>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</si>
  <si>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</si>
  <si>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</si>
  <si>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</si>
  <si>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</si>
  <si>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</si>
  <si>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</si>
  <si>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</si>
  <si>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</si>
  <si>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</si>
  <si>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</si>
  <si>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</si>
  <si>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</si>
  <si>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</si>
  <si>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</si>
  <si>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</si>
  <si>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</si>
  <si>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</si>
  <si>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</si>
  <si>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</si>
  <si>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</si>
  <si>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</si>
  <si>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</si>
  <si>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</si>
  <si>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</si>
  <si>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</si>
  <si>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</si>
  <si>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</si>
  <si>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</si>
  <si>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</si>
  <si>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</si>
  <si>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</si>
  <si>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</si>
  <si>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</si>
  <si>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</si>
  <si>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</si>
  <si>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</si>
  <si>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</si>
  <si>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</si>
  <si>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</si>
  <si>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</si>
  <si>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</si>
  <si>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</si>
  <si>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</si>
  <si>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</si>
  <si>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</si>
  <si>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</si>
  <si>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</si>
  <si>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</si>
  <si>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</si>
  <si>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</si>
  <si>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</si>
  <si>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</si>
  <si>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</si>
  <si>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</si>
  <si>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</si>
  <si>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</si>
  <si>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</si>
  <si>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</si>
  <si>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</si>
  <si>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</si>
  <si>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</si>
  <si>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</si>
  <si>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</si>
  <si>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</si>
  <si>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</si>
  <si>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</si>
  <si>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</si>
  <si>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</si>
  <si>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</si>
  <si>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</si>
  <si>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</si>
  <si>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</si>
  <si>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</si>
  <si>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</si>
  <si>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</si>
  <si>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</si>
  <si>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</si>
  <si>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</si>
  <si>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</si>
  <si>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</si>
  <si>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</si>
  <si>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</si>
  <si>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</si>
  <si>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</si>
  <si>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</si>
  <si>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</si>
  <si>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</si>
  <si>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</si>
  <si>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</si>
  <si>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</si>
  <si>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</si>
  <si>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</si>
  <si>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</si>
  <si>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</si>
  <si>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</si>
  <si>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</si>
  <si>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</si>
  <si>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</si>
  <si>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</si>
  <si>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</si>
  <si>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</si>
  <si>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</si>
  <si>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</si>
  <si>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</si>
  <si>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</si>
  <si>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</si>
  <si>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</si>
  <si>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</si>
  <si>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</si>
  <si>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</si>
  <si>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</si>
  <si>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</si>
  <si>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</si>
  <si>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</si>
  <si>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</si>
  <si>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</si>
  <si>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</si>
  <si>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</si>
  <si>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</si>
  <si>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</si>
  <si>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</si>
  <si>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</si>
  <si>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</si>
  <si>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</si>
  <si>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</si>
  <si>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</si>
  <si>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</si>
  <si>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</si>
  <si>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</si>
  <si>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</si>
  <si>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</si>
  <si>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</si>
  <si>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</si>
  <si>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</si>
  <si>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</si>
  <si>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</si>
  <si>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</si>
  <si>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</si>
  <si>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</si>
  <si>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</si>
  <si>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</si>
  <si>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</si>
  <si>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</si>
  <si>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</si>
  <si>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</si>
  <si>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</si>
  <si>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</si>
  <si>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</si>
  <si>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</si>
  <si>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</si>
  <si>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</si>
  <si>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</si>
  <si>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</si>
  <si>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</si>
  <si>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</si>
  <si>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</si>
  <si>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</si>
  <si>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</si>
  <si>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</si>
  <si>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</si>
  <si>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</si>
  <si>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</si>
  <si>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</si>
  <si>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</si>
  <si>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</si>
  <si>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</si>
  <si>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</si>
  <si>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</si>
  <si>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</si>
  <si>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</si>
  <si>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</si>
  <si>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</si>
  <si>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</si>
  <si>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</si>
  <si>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</si>
  <si>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</si>
  <si>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</si>
  <si>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</si>
  <si>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</si>
  <si>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</si>
  <si>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</si>
  <si>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</si>
  <si>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</si>
  <si>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</si>
  <si>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</si>
  <si>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</si>
  <si>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</si>
  <si>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</si>
  <si>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</si>
  <si>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</si>
  <si>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</si>
  <si>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</si>
  <si>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</si>
  <si>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</si>
  <si>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</si>
  <si>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</si>
  <si>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</si>
  <si>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</si>
  <si>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</si>
  <si>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</si>
  <si>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</si>
  <si>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</si>
  <si>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</si>
  <si>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</si>
  <si>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</si>
  <si>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</si>
  <si>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</si>
  <si>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</si>
  <si>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</si>
  <si>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</si>
  <si>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</si>
  <si>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</si>
  <si>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</si>
  <si>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</si>
  <si>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</si>
  <si>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</si>
  <si>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</si>
  <si>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</si>
  <si>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</si>
  <si>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</si>
  <si>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</si>
  <si>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</si>
  <si>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</si>
  <si>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</si>
  <si>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</si>
  <si>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</si>
  <si>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</si>
  <si>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</si>
  <si>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</si>
  <si>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</si>
  <si>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</si>
  <si>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</si>
  <si>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</si>
  <si>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</si>
  <si>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</si>
  <si>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</si>
  <si>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</si>
  <si>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</si>
  <si>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</si>
  <si>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</si>
  <si>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</si>
  <si>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</si>
  <si>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</si>
  <si>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</si>
  <si>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</si>
  <si>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</si>
  <si>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</si>
  <si>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</si>
  <si>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</si>
  <si>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</si>
  <si>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</si>
  <si>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</si>
  <si>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</si>
  <si>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</si>
  <si>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</si>
  <si>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</si>
  <si>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</si>
  <si>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</si>
  <si>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</si>
  <si>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</si>
  <si>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</si>
  <si>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</si>
  <si>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</si>
  <si>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</si>
  <si>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</si>
  <si>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</si>
  <si>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</si>
  <si>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</si>
  <si>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</si>
  <si>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</si>
  <si>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</si>
  <si>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</si>
  <si>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</si>
  <si>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</si>
  <si>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</si>
  <si>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</si>
  <si>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</si>
  <si>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</si>
  <si>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</si>
  <si>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</si>
  <si>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</si>
  <si>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</si>
  <si>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</si>
  <si>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</si>
  <si>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</si>
  <si>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</si>
  <si>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</si>
  <si>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</si>
  <si>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</si>
  <si>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</si>
  <si>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</si>
  <si>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</si>
  <si>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</si>
  <si>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</si>
  <si>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</si>
  <si>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</si>
  <si>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</si>
  <si>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</si>
  <si>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</si>
  <si>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</si>
  <si>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</si>
  <si>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</si>
  <si>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</si>
  <si>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</si>
  <si>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</si>
  <si>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</si>
  <si>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</si>
  <si>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</si>
  <si>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</si>
  <si>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</si>
  <si>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</si>
  <si>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</si>
  <si>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</si>
  <si>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</si>
  <si>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</si>
  <si>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</si>
  <si>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</si>
  <si>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</si>
  <si>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</si>
  <si>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</si>
  <si>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</si>
  <si>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</si>
  <si>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</si>
  <si>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</si>
  <si>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</si>
  <si>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</si>
  <si>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</si>
  <si>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</si>
  <si>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</si>
  <si>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</si>
  <si>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</si>
  <si>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</si>
  <si>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</si>
  <si>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</si>
  <si>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</si>
  <si>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</si>
  <si>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</si>
  <si>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</si>
  <si>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</si>
  <si>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</si>
  <si>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</si>
  <si>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</si>
  <si>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</si>
  <si>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</si>
  <si>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</si>
  <si>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</si>
  <si>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</si>
  <si>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</si>
  <si>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</si>
  <si>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</si>
  <si>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</si>
  <si>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</si>
  <si>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</si>
  <si>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</si>
  <si>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</si>
  <si>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</si>
  <si>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</si>
  <si>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</si>
  <si>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</si>
  <si>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</si>
  <si>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</si>
  <si>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</si>
  <si>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</si>
  <si>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</si>
  <si>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</si>
  <si>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</si>
  <si>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</si>
  <si>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</si>
  <si>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</si>
  <si>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</si>
  <si>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</si>
  <si>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</si>
  <si>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</si>
  <si>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</si>
  <si>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</si>
  <si>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</si>
  <si>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</si>
  <si>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</si>
  <si>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</si>
  <si>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</si>
  <si>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</si>
  <si>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</si>
  <si>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</si>
  <si>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</si>
  <si>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</si>
  <si>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</si>
  <si>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</si>
  <si>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</si>
  <si>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</si>
  <si>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</si>
  <si>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</si>
  <si>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</si>
  <si>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</si>
  <si>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</si>
  <si>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</si>
  <si>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</si>
  <si>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</si>
  <si>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</si>
  <si>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</si>
  <si>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</si>
  <si>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</si>
  <si>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</si>
  <si>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</si>
  <si>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</si>
  <si>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</si>
  <si>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</si>
  <si>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</si>
  <si>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</si>
  <si>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</si>
  <si>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</si>
  <si>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</si>
  <si>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</si>
  <si>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</si>
  <si>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</si>
  <si>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</si>
  <si>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</si>
  <si>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</si>
  <si>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</si>
  <si>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</si>
  <si>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</si>
  <si>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</si>
  <si>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</si>
  <si>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</si>
  <si>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</si>
  <si>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</si>
  <si>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</si>
  <si>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</si>
  <si>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</si>
  <si>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</si>
  <si>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</si>
  <si>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</si>
  <si>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</si>
  <si>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</si>
  <si>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</si>
  <si>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</si>
  <si>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</si>
  <si>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</si>
  <si>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</si>
  <si>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</si>
  <si>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</si>
  <si>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</si>
  <si>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</si>
  <si>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</si>
  <si>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</si>
  <si>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</si>
  <si>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</si>
  <si>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</si>
  <si>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</si>
  <si>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</si>
  <si>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</si>
  <si>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</si>
  <si>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</si>
  <si>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</si>
  <si>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</si>
  <si>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</si>
  <si>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</si>
  <si>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</si>
  <si>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</si>
  <si>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</si>
  <si>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</si>
  <si>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</si>
  <si>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</si>
  <si>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</si>
  <si>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</si>
  <si>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</si>
  <si>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</si>
  <si>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</si>
  <si>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</si>
  <si>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</si>
  <si>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</si>
  <si>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</si>
  <si>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</si>
  <si>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</si>
  <si>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</si>
  <si>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</si>
  <si>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</si>
  <si>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</si>
  <si>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</si>
  <si>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</si>
  <si>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</si>
  <si>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</si>
  <si>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</si>
  <si>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</si>
  <si>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</si>
  <si>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</si>
  <si>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</si>
  <si>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</si>
  <si>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</si>
  <si>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</si>
  <si>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</si>
  <si>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</si>
  <si>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</si>
  <si>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</si>
  <si>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</si>
  <si>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</si>
  <si>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</si>
  <si>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</si>
  <si>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</si>
  <si>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</si>
  <si>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</si>
  <si>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</si>
  <si>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</si>
  <si>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</si>
  <si>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</si>
  <si>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</si>
  <si>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</si>
  <si>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</si>
  <si>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</si>
  <si>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</si>
  <si>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</si>
  <si>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</si>
  <si>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</si>
  <si>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</si>
  <si>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</si>
  <si>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</si>
  <si>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</si>
  <si>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</si>
  <si>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</si>
  <si>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</si>
  <si>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</si>
  <si>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</si>
  <si>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</si>
  <si>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</si>
  <si>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</si>
  <si>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</si>
  <si>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</si>
  <si>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</si>
  <si>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</si>
  <si>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</si>
  <si>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</si>
  <si>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</si>
  <si>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</si>
  <si>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</si>
  <si>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</si>
  <si>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</si>
  <si>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</si>
  <si>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</si>
  <si>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</si>
  <si>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</si>
  <si>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</si>
  <si>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</si>
  <si>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</si>
  <si>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</si>
  <si>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</si>
  <si>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</si>
  <si>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</si>
  <si>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</si>
  <si>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</si>
  <si>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</si>
  <si>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</si>
  <si>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</si>
  <si>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</si>
  <si>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</si>
  <si>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</si>
  <si>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</si>
  <si>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</si>
  <si>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</si>
  <si>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</si>
  <si>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</si>
  <si>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</si>
  <si>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</si>
  <si>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</si>
  <si>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</si>
  <si>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</si>
  <si>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</si>
  <si>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</si>
  <si>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</si>
  <si>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</si>
  <si>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</si>
  <si>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</si>
  <si>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</si>
  <si>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</si>
  <si>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</si>
  <si>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</si>
  <si>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</si>
  <si>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</si>
  <si>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</si>
  <si>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</si>
  <si>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</si>
  <si>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</si>
  <si>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</si>
  <si>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</si>
  <si>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</si>
  <si>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</si>
  <si>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</si>
  <si>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</si>
  <si>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</si>
  <si>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</si>
  <si>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</si>
  <si>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</si>
  <si>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</si>
  <si>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</si>
  <si>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</si>
  <si>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</si>
  <si>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</si>
  <si>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</si>
  <si>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</si>
  <si>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</si>
  <si>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</si>
  <si>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</si>
  <si>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</si>
  <si>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</si>
  <si>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</si>
  <si>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</si>
  <si>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</si>
  <si>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</si>
  <si>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</si>
  <si>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</si>
  <si>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</si>
  <si>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</si>
  <si>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</si>
  <si>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</si>
  <si>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</si>
  <si>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</si>
  <si>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</si>
  <si>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</si>
  <si>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</si>
  <si>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</si>
  <si>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</si>
  <si>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</si>
  <si>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</si>
  <si>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</si>
  <si>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</si>
  <si>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</si>
  <si>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</si>
  <si>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</si>
  <si>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</si>
  <si>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</si>
  <si>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</si>
  <si>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</si>
  <si>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</si>
  <si>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</si>
  <si>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</si>
  <si>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</si>
  <si>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</si>
  <si>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</si>
  <si>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</si>
  <si>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</si>
  <si>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</si>
  <si>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</si>
  <si>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</si>
  <si>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</si>
  <si>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</si>
  <si>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</si>
  <si>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</si>
  <si>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</si>
  <si>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</si>
  <si>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</si>
  <si>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</si>
  <si>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</si>
  <si>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</si>
  <si>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</si>
  <si>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</si>
  <si>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</si>
  <si>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</si>
  <si>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</si>
  <si>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</si>
  <si>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</si>
  <si>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</si>
  <si>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</si>
  <si>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</si>
  <si>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</si>
  <si>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</si>
  <si>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</si>
  <si>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</si>
  <si>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</si>
  <si>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</si>
  <si>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</si>
  <si>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</si>
  <si>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</si>
  <si>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</si>
  <si>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</si>
  <si>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</si>
  <si>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</si>
  <si>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</si>
  <si>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</si>
  <si>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</si>
  <si>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</si>
  <si>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</si>
  <si>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</si>
  <si>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</si>
  <si>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</si>
  <si>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</si>
  <si>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</si>
  <si>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</si>
  <si>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</si>
  <si>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</si>
  <si>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</si>
  <si>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</si>
  <si>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</si>
  <si>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</si>
  <si>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</si>
  <si>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</si>
  <si>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</si>
  <si>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</si>
  <si>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</si>
  <si>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</si>
  <si>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</si>
  <si>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</si>
  <si>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</si>
  <si>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</si>
  <si>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</si>
  <si>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</si>
  <si>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</si>
  <si>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</si>
  <si>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</si>
  <si>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</si>
  <si>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</si>
  <si>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</si>
  <si>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</si>
  <si>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</si>
  <si>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</si>
  <si>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</si>
  <si>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</si>
  <si>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</si>
  <si>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</si>
  <si>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</si>
  <si>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</si>
  <si>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</si>
  <si>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</si>
  <si>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</si>
  <si>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</si>
  <si>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</si>
  <si>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</si>
  <si>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</si>
  <si>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</si>
  <si>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</si>
  <si>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</si>
  <si>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</si>
  <si>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</si>
  <si>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</si>
  <si>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</si>
  <si>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</si>
  <si>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</si>
  <si>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</si>
  <si>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</si>
  <si>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</si>
  <si>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</si>
  <si>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</si>
  <si>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</si>
  <si>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</si>
  <si>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</si>
  <si>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</si>
  <si>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</si>
  <si>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</si>
  <si>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</si>
  <si>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</si>
  <si>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</si>
  <si>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</si>
  <si>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</si>
  <si>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</si>
  <si>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</si>
  <si>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</si>
  <si>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</si>
  <si>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</si>
  <si>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</si>
  <si>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</si>
  <si>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</si>
  <si>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</si>
  <si>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</si>
  <si>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</si>
  <si>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</si>
  <si>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</si>
  <si>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</si>
  <si>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</si>
  <si>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</si>
  <si>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</si>
  <si>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</si>
  <si>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</si>
  <si>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</si>
  <si>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</si>
  <si>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</si>
  <si>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</si>
  <si>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</si>
  <si>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</si>
  <si>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</si>
  <si>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</si>
  <si>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</si>
  <si>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</si>
  <si>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</si>
  <si>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</si>
  <si>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</si>
  <si>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</si>
  <si>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</si>
  <si>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</si>
  <si>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</si>
  <si>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</si>
  <si>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</si>
  <si>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</si>
  <si>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</si>
  <si>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</si>
  <si>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</si>
  <si>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</si>
  <si>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</si>
  <si>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</si>
  <si>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</si>
  <si>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</si>
  <si>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</si>
  <si>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</si>
  <si>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</si>
  <si>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</si>
  <si>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</si>
  <si>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</si>
  <si>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</si>
  <si>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</si>
  <si>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</si>
  <si>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</si>
  <si>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</si>
  <si>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</si>
  <si>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</si>
  <si>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</si>
  <si>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</si>
  <si>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</si>
  <si>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</si>
  <si>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</si>
  <si>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</si>
  <si>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</si>
  <si>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</si>
  <si>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</si>
  <si>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</si>
  <si>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</si>
  <si>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</si>
  <si>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</si>
  <si>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</si>
  <si>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</si>
  <si>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</si>
  <si>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</si>
  <si>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</si>
  <si>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</si>
  <si>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</si>
  <si>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</si>
  <si>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</si>
  <si>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</si>
  <si>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</si>
  <si>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</si>
  <si>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</si>
  <si>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</si>
  <si>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</si>
  <si>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</si>
  <si>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</si>
  <si>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</si>
  <si>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</si>
  <si>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</si>
  <si>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</si>
  <si>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</si>
  <si>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</si>
  <si>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</si>
  <si>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</si>
  <si>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</si>
  <si>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</si>
  <si>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</si>
  <si>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</si>
  <si>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</si>
  <si>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</si>
  <si>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</si>
  <si>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</si>
  <si>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</si>
  <si>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</si>
  <si>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</si>
  <si>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</si>
  <si>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</si>
  <si>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</si>
  <si>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</si>
  <si>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</si>
  <si>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</si>
  <si>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</si>
  <si>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</si>
  <si>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</si>
  <si>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</si>
  <si>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</si>
  <si>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</si>
  <si>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</si>
  <si>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</si>
  <si>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</si>
  <si>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</si>
  <si>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</si>
  <si>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</si>
  <si>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</si>
  <si>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</si>
  <si>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</si>
  <si>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</si>
  <si>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</si>
  <si>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</si>
  <si>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</si>
  <si>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</si>
  <si>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</si>
  <si>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</si>
  <si>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</si>
  <si>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</si>
  <si>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</si>
  <si>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</si>
  <si>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</si>
  <si>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</si>
  <si>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</si>
  <si>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</si>
  <si>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</si>
  <si>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</si>
  <si>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</si>
  <si>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</si>
  <si>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</si>
  <si>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</si>
  <si>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</si>
  <si>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</si>
  <si>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</si>
  <si>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</si>
  <si>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</si>
  <si>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</si>
  <si>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</si>
  <si>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</si>
  <si>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</si>
  <si>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</si>
  <si>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</si>
  <si>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</si>
  <si>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</si>
  <si>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</si>
  <si>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</si>
  <si>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</si>
  <si>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</si>
  <si>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</si>
  <si>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</si>
  <si>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</si>
  <si>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</si>
  <si>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</si>
  <si>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</si>
  <si>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</si>
  <si>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</si>
  <si>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</si>
  <si>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</si>
  <si>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</si>
  <si>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</si>
  <si>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</si>
  <si>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</si>
  <si>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</si>
  <si>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</si>
  <si>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</si>
  <si>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</si>
  <si>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</si>
  <si>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</si>
  <si>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</si>
  <si>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</si>
  <si>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</si>
  <si>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</si>
  <si>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</si>
  <si>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</si>
  <si>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</si>
  <si>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</si>
  <si>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</si>
  <si>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</si>
  <si>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</si>
  <si>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</si>
  <si>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</si>
  <si>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</si>
  <si>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</si>
  <si>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</si>
  <si>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</si>
  <si>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</si>
  <si>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</si>
  <si>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</si>
  <si>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</si>
  <si>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</si>
  <si>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</si>
  <si>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</si>
  <si>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</si>
  <si>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</si>
  <si>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</si>
  <si>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</si>
  <si>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</si>
  <si>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</si>
  <si>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</si>
  <si>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</si>
  <si>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</si>
  <si>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</si>
  <si>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</si>
  <si>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</si>
  <si>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</si>
  <si>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</si>
  <si>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</si>
  <si>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</si>
  <si>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</si>
  <si>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</si>
  <si>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</si>
  <si>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</si>
  <si>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</si>
  <si>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</si>
  <si>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</si>
  <si>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</si>
  <si>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</si>
  <si>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</si>
  <si>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</si>
  <si>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</si>
  <si>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</si>
  <si>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</si>
  <si>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</si>
  <si>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</si>
  <si>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</si>
  <si>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</si>
  <si>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</si>
  <si>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</si>
  <si>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</si>
  <si>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</si>
  <si>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</si>
  <si>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</si>
  <si>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</si>
  <si>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</si>
  <si>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</si>
  <si>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</si>
  <si>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</si>
  <si>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</si>
  <si>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</si>
  <si>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</si>
  <si>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</si>
  <si>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</si>
  <si>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</si>
  <si>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</si>
  <si>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</si>
  <si>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</si>
  <si>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</si>
  <si>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</si>
  <si>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</si>
  <si>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</si>
  <si>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</si>
  <si>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</si>
  <si>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</si>
  <si>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</si>
  <si>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</si>
  <si>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</si>
  <si>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</si>
  <si>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</si>
  <si>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</si>
  <si>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</si>
  <si>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</si>
  <si>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</si>
  <si>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</si>
  <si>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</si>
  <si>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</si>
  <si>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</si>
  <si>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</si>
  <si>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</si>
  <si>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</si>
  <si>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</si>
  <si>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</si>
  <si>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</si>
  <si>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</si>
  <si>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</si>
  <si>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</si>
  <si>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</si>
  <si>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</si>
  <si>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</si>
  <si>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</si>
  <si>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</si>
  <si>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</si>
  <si>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</si>
  <si>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</si>
  <si>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</si>
  <si>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</si>
  <si>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</si>
  <si>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</si>
  <si>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</si>
  <si>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</si>
  <si>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</si>
  <si>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</si>
  <si>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</si>
  <si>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</si>
  <si>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</si>
  <si>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</si>
  <si>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</si>
  <si>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</si>
  <si>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</si>
  <si>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</si>
  <si>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</si>
  <si>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</si>
  <si>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</si>
  <si>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</si>
  <si>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</si>
  <si>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</si>
  <si>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</si>
  <si>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</si>
  <si>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</si>
  <si>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</si>
  <si>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</si>
  <si>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</si>
  <si>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</si>
  <si>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</si>
  <si>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</si>
  <si>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</si>
  <si>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</si>
  <si>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</si>
  <si>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</si>
  <si>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</si>
  <si>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</si>
  <si>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</si>
  <si>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</si>
  <si>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</si>
  <si>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</si>
  <si>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</si>
  <si>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</si>
  <si>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</si>
  <si>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</si>
  <si>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</si>
  <si>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</si>
  <si>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</si>
  <si>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</si>
  <si>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</si>
  <si>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</si>
  <si>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</si>
  <si>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</si>
  <si>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</si>
  <si>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</si>
  <si>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</si>
  <si>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</si>
  <si>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</si>
  <si>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</si>
  <si>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</si>
  <si>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</si>
  <si>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</si>
  <si>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</si>
  <si>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</si>
  <si>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</si>
  <si>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</si>
  <si>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</si>
  <si>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</si>
  <si>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</si>
  <si>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</si>
  <si>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</si>
  <si>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</si>
  <si>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</si>
  <si>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</si>
  <si>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</si>
  <si>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</si>
  <si>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</si>
  <si>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</si>
  <si>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</si>
  <si>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</si>
  <si>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</si>
  <si>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</si>
  <si>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</si>
  <si>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</si>
  <si>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</si>
  <si>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</si>
  <si>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</si>
  <si>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</si>
  <si>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</si>
  <si>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</si>
  <si>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</si>
  <si>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</si>
  <si>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</si>
  <si>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</si>
  <si>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</si>
  <si>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</si>
  <si>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</si>
  <si>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</si>
  <si>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</si>
  <si>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</si>
  <si>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</si>
  <si>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</si>
  <si>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</si>
  <si>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</si>
  <si>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</si>
  <si>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</si>
  <si>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</si>
  <si>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</si>
  <si>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</si>
  <si>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</si>
  <si>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</si>
  <si>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</si>
  <si>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</si>
  <si>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</si>
  <si>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</si>
  <si>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</si>
  <si>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</si>
  <si>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</si>
  <si>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</si>
  <si>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</si>
  <si>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</si>
  <si>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</si>
  <si>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</si>
  <si>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</si>
  <si>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</si>
  <si>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</si>
  <si>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</si>
  <si>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</si>
  <si>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</si>
  <si>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</si>
  <si>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</si>
  <si>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</si>
  <si>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</si>
  <si>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</si>
  <si>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</si>
  <si>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</si>
  <si>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</si>
  <si>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</si>
  <si>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</si>
  <si>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</si>
  <si>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</si>
  <si>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</si>
  <si>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</si>
  <si>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</si>
  <si>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</si>
  <si>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</si>
  <si>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</si>
  <si>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</si>
  <si>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</si>
  <si>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</si>
  <si>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</si>
  <si>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</si>
  <si>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</si>
  <si>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</si>
  <si>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</si>
  <si>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</si>
  <si>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</si>
  <si>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</si>
  <si>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</si>
  <si>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</si>
  <si>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</si>
  <si>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</si>
  <si>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</si>
  <si>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</si>
  <si>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</si>
  <si>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</si>
  <si>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</si>
  <si>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</si>
  <si>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</si>
  <si>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</si>
  <si>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</si>
  <si>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</si>
  <si>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</si>
  <si>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</si>
  <si>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</si>
  <si>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</si>
  <si>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</si>
  <si>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</si>
  <si>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</si>
  <si>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</si>
  <si>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</si>
  <si>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</si>
  <si>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</si>
  <si>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</si>
  <si>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</si>
  <si>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</si>
  <si>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</si>
  <si>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</si>
  <si>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</si>
  <si>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</si>
  <si>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</si>
  <si>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</si>
  <si>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</si>
  <si>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</si>
  <si>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</si>
  <si>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</si>
  <si>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</si>
  <si>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</si>
  <si>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</si>
  <si>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</si>
  <si>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</si>
  <si>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</si>
  <si>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</si>
  <si>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</si>
  <si>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</si>
  <si>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</si>
  <si>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</si>
  <si>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</si>
  <si>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</si>
  <si>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</si>
  <si>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</si>
  <si>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</si>
  <si>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</si>
  <si>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</si>
  <si>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</si>
  <si>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</si>
  <si>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</si>
  <si>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</si>
  <si>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</si>
  <si>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</si>
  <si>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</si>
  <si>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</si>
  <si>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</si>
  <si>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</si>
  <si>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</si>
  <si>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</si>
  <si>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</si>
  <si>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</si>
  <si>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</si>
  <si>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</si>
  <si>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</si>
  <si>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</si>
  <si>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</si>
  <si>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</si>
  <si>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</si>
  <si>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</si>
  <si>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</si>
  <si>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</si>
  <si>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</si>
  <si>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</si>
  <si>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</si>
  <si>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</si>
  <si>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</si>
  <si>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</si>
  <si>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</si>
  <si>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</si>
  <si>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</si>
  <si>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</si>
  <si>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</si>
  <si>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</si>
  <si>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</si>
  <si>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</si>
  <si>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</si>
  <si>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</si>
  <si>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</si>
  <si>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</si>
  <si>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</si>
  <si>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</si>
  <si>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</si>
  <si>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</si>
  <si>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</si>
  <si>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</si>
  <si>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</si>
  <si>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</si>
  <si>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</si>
  <si>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</si>
  <si>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</si>
  <si>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</si>
  <si>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</si>
  <si>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</si>
  <si>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</si>
  <si>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</si>
  <si>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</si>
  <si>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</si>
  <si>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</si>
  <si>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</si>
  <si>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</si>
  <si>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</si>
  <si>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</si>
  <si>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</si>
  <si>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</si>
  <si>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</si>
  <si>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</si>
  <si>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</si>
  <si>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</si>
  <si>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</si>
  <si>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</si>
  <si>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</si>
  <si>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</si>
  <si>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</si>
  <si>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</si>
  <si>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</si>
  <si>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</si>
  <si>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</si>
  <si>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</si>
  <si>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</si>
  <si>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</si>
  <si>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</si>
  <si>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</si>
  <si>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</si>
  <si>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</si>
  <si>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</si>
  <si>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</si>
  <si>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</si>
  <si>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</si>
  <si>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</si>
  <si>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</si>
  <si>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</si>
  <si>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</si>
  <si>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</si>
  <si>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</si>
  <si>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</si>
  <si>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</si>
  <si>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</si>
  <si>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</si>
  <si>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</si>
  <si>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</si>
  <si>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</si>
  <si>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</si>
  <si>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</si>
  <si>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</si>
  <si>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</si>
  <si>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</si>
  <si>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</si>
  <si>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</si>
  <si>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</si>
  <si>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</si>
  <si>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</si>
  <si>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</si>
  <si>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</si>
  <si>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</si>
  <si>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</si>
  <si>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</si>
  <si>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</si>
  <si>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</si>
  <si>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</si>
  <si>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</si>
  <si>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</si>
  <si>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</si>
  <si>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</si>
  <si>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</si>
  <si>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</si>
  <si>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</si>
  <si>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</si>
  <si>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</si>
  <si>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</si>
  <si>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</si>
  <si>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</si>
  <si>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</si>
  <si>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</si>
  <si>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</si>
  <si>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</si>
  <si>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</si>
  <si>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</si>
  <si>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</si>
  <si>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</si>
  <si>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</si>
  <si>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</si>
  <si>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</si>
  <si>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</si>
  <si>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</si>
  <si>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</si>
  <si>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</si>
  <si>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</si>
  <si>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</si>
  <si>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</si>
  <si>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</si>
  <si>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</si>
  <si>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</si>
  <si>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</si>
  <si>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</si>
  <si>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</si>
  <si>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</si>
  <si>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</si>
  <si>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</si>
  <si>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</si>
  <si>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</si>
  <si>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</si>
  <si>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</si>
  <si>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</si>
  <si>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</si>
  <si>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</si>
  <si>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</si>
  <si>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</si>
  <si>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</si>
  <si>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</si>
  <si>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</si>
  <si>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</si>
  <si>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</si>
  <si>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</si>
  <si>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</si>
  <si>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</si>
  <si>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</si>
  <si>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</si>
  <si>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</si>
  <si>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</si>
  <si>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</si>
  <si>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</si>
  <si>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</si>
  <si>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</si>
  <si>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</si>
  <si>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</si>
  <si>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</si>
  <si>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</si>
  <si>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</si>
  <si>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</si>
  <si>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</si>
  <si>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</si>
  <si>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</si>
  <si>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</si>
  <si>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</si>
  <si>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</si>
  <si>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</si>
  <si>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</si>
  <si>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</si>
  <si>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</si>
  <si>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</si>
  <si>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</si>
  <si>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</si>
  <si>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</si>
  <si>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</si>
  <si>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</si>
  <si>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</si>
  <si>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</si>
  <si>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</si>
  <si>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</si>
  <si>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</si>
  <si>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</si>
  <si>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</si>
  <si>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</si>
  <si>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</si>
  <si>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</si>
  <si>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</si>
  <si>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</si>
  <si>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</si>
  <si>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</si>
  <si>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</si>
  <si>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</si>
  <si>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</si>
  <si>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</si>
  <si>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</si>
  <si>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</si>
  <si>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</si>
  <si>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</si>
  <si>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</si>
  <si>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</si>
  <si>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</si>
  <si>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</si>
  <si>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</si>
  <si>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</si>
  <si>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</si>
  <si>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</si>
  <si>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</si>
  <si>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</si>
  <si>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</si>
  <si>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</si>
  <si>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</si>
  <si>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</si>
  <si>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</si>
  <si>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</si>
  <si>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</si>
  <si>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</si>
  <si>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</si>
  <si>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</si>
  <si>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</si>
  <si>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</si>
  <si>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</si>
  <si>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</si>
  <si>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</si>
  <si>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</si>
  <si>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</si>
  <si>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</si>
  <si>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</si>
  <si>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</si>
  <si>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</si>
  <si>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</si>
  <si>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</si>
  <si>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</si>
  <si>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</si>
  <si>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</si>
  <si>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</si>
  <si>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</si>
  <si>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</si>
  <si>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</si>
  <si>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</si>
  <si>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</si>
  <si>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</si>
  <si>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</si>
  <si>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</si>
  <si>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</si>
  <si>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</si>
  <si>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</si>
  <si>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</si>
  <si>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</si>
  <si>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</si>
  <si>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</si>
  <si>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</si>
  <si>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</si>
  <si>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</si>
  <si>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</si>
  <si>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</si>
  <si>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</si>
  <si>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</si>
  <si>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</si>
  <si>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</si>
  <si>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</si>
  <si>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</si>
  <si>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</si>
  <si>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</si>
  <si>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</si>
  <si>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</si>
  <si>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</si>
  <si>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</si>
  <si>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</si>
  <si>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</si>
  <si>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</si>
  <si>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</si>
  <si>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</si>
  <si>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</si>
  <si>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</si>
  <si>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</si>
  <si>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</si>
  <si>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</si>
  <si>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</si>
  <si>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</si>
  <si>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</si>
  <si>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</si>
  <si>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</si>
  <si>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</si>
  <si>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</si>
  <si>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</si>
  <si>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</si>
  <si>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</si>
  <si>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</si>
  <si>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</si>
  <si>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</si>
  <si>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</si>
  <si>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</si>
  <si>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</si>
  <si>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</si>
  <si>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</si>
  <si>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</si>
  <si>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</si>
  <si>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</si>
  <si>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</si>
  <si>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</si>
  <si>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</si>
  <si>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</si>
  <si>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</si>
  <si>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</si>
  <si>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</si>
  <si>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</si>
  <si>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</si>
  <si>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</si>
  <si>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</si>
  <si>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</si>
  <si>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</si>
  <si>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</si>
  <si>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</si>
  <si>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</si>
  <si>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</si>
  <si>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</si>
  <si>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</si>
  <si>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</si>
  <si>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</si>
  <si>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</si>
  <si>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</si>
  <si>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</si>
  <si>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</si>
  <si>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</si>
  <si>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</si>
  <si>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</si>
  <si>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</si>
  <si>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</si>
  <si>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</si>
  <si>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</si>
  <si>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</si>
  <si>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</si>
  <si>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</si>
  <si>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</si>
  <si>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</si>
  <si>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</si>
  <si>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</si>
  <si>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</si>
  <si>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</si>
  <si>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</si>
  <si>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</si>
  <si>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</si>
  <si>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</si>
  <si>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</si>
  <si>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</si>
  <si>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</si>
  <si>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</si>
  <si>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</si>
  <si>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</si>
  <si>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</si>
  <si>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</si>
  <si>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</si>
  <si>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</si>
  <si>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</si>
  <si>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</si>
  <si>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</si>
  <si>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</si>
  <si>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</si>
  <si>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</si>
  <si>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</si>
  <si>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</si>
  <si>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</si>
  <si>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</si>
  <si>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</si>
  <si>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</si>
  <si>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</si>
  <si>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</si>
  <si>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</si>
  <si>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</si>
  <si>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</si>
  <si>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</si>
  <si>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</si>
  <si>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</si>
  <si>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</si>
  <si>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</si>
  <si>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</si>
  <si>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</si>
  <si>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</si>
  <si>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</si>
  <si>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</si>
  <si>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</si>
  <si>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</si>
  <si>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</si>
  <si>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</si>
  <si>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</si>
  <si>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</si>
  <si>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</si>
  <si>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</si>
  <si>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</si>
  <si>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</si>
  <si>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</si>
  <si>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</si>
  <si>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</si>
  <si>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</si>
  <si>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</si>
  <si>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</si>
  <si>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</si>
  <si>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</si>
  <si>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</si>
  <si>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</si>
  <si>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</si>
  <si>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</si>
  <si>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</si>
  <si>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</si>
  <si>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</si>
  <si>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</si>
  <si>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</si>
  <si>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</si>
  <si>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</si>
  <si>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</si>
  <si>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</si>
  <si>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</si>
  <si>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</si>
  <si>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</si>
  <si>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</si>
  <si>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</si>
  <si>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</si>
  <si>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</si>
  <si>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</si>
  <si>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</si>
  <si>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</si>
  <si>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</si>
  <si>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</si>
  <si>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</si>
  <si>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</si>
  <si>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</si>
  <si>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</si>
  <si>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</si>
  <si>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</si>
  <si>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</si>
  <si>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</si>
  <si>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</si>
  <si>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</si>
  <si>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</si>
  <si>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</si>
  <si>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</si>
  <si>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</si>
  <si>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</si>
  <si>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</si>
  <si>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</si>
  <si>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</si>
  <si>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</si>
  <si>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</si>
  <si>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</si>
  <si>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</si>
  <si>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</si>
  <si>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</si>
  <si>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</si>
  <si>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</si>
  <si>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</si>
  <si>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</si>
  <si>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</si>
  <si>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</si>
  <si>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</si>
  <si>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</si>
  <si>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</si>
  <si>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</si>
  <si>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</si>
  <si>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</si>
  <si>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</si>
  <si>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</si>
  <si>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</si>
  <si>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</si>
  <si>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</si>
  <si>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</si>
  <si>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</si>
  <si>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</si>
  <si>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</si>
  <si>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</si>
  <si>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</si>
  <si>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</si>
  <si>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</si>
  <si>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</si>
  <si>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</si>
  <si>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</si>
  <si>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</si>
  <si>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</si>
  <si>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</si>
  <si>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</si>
  <si>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</si>
  <si>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</si>
  <si>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</si>
  <si>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</si>
  <si>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</si>
  <si>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</si>
  <si>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</si>
  <si>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</si>
  <si>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</si>
  <si>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</si>
  <si>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</si>
  <si>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</si>
  <si>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</si>
  <si>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</si>
  <si>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</si>
  <si>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</si>
  <si>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</si>
  <si>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</si>
  <si>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</si>
  <si>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</si>
  <si>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</si>
  <si>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</si>
  <si>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</si>
  <si>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</si>
  <si>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</si>
  <si>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</si>
  <si>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</si>
  <si>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</si>
  <si>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</si>
  <si>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</si>
  <si>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</si>
  <si>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</si>
  <si>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</si>
  <si>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</si>
  <si>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</si>
  <si>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</si>
  <si>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</si>
  <si>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</si>
  <si>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</si>
  <si>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</si>
  <si>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</si>
  <si>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</si>
  <si>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</si>
  <si>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</si>
  <si>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</si>
  <si>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</si>
  <si>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</si>
  <si>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</si>
  <si>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</si>
  <si>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</si>
  <si>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</si>
  <si>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</si>
  <si>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</si>
  <si>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</si>
  <si>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</si>
  <si>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</si>
  <si>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</si>
  <si>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</si>
  <si>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</si>
  <si>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</si>
  <si>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</si>
  <si>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</si>
  <si>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</si>
  <si>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</si>
  <si>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</si>
  <si>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</si>
  <si>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</si>
  <si>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</si>
  <si>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</si>
  <si>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</si>
  <si>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</si>
  <si>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</si>
  <si>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</si>
  <si>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</si>
  <si>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</si>
  <si>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</si>
  <si>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</si>
  <si>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</si>
  <si>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</si>
  <si>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</si>
  <si>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</si>
  <si>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</si>
  <si>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</si>
  <si>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</si>
  <si>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</si>
  <si>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</si>
  <si>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</si>
  <si>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</si>
  <si>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</si>
  <si>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</si>
  <si>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</si>
  <si>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</si>
  <si>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</si>
  <si>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</si>
  <si>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</si>
  <si>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</si>
  <si>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</si>
  <si>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</si>
  <si>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</si>
  <si>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</si>
  <si>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</si>
  <si>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</si>
  <si>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</si>
  <si>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</si>
  <si>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</si>
  <si>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</si>
  <si>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</si>
  <si>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</si>
  <si>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</si>
  <si>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</si>
  <si>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</si>
  <si>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</si>
  <si>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</si>
  <si>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</si>
  <si>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</si>
  <si>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</si>
  <si>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</si>
  <si>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</si>
  <si>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</si>
  <si>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</si>
  <si>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</si>
  <si>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</si>
  <si>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</si>
  <si>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</si>
  <si>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</si>
  <si>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</si>
  <si>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</si>
  <si>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</si>
  <si>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</si>
  <si>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</si>
  <si>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</si>
  <si>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</si>
  <si>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</si>
  <si>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</si>
  <si>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</si>
  <si>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</si>
  <si>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</si>
  <si>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</si>
  <si>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</si>
  <si>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</si>
  <si>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</si>
  <si>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</si>
  <si>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</si>
  <si>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</si>
  <si>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</si>
  <si>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</si>
  <si>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</si>
  <si>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</si>
  <si>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</si>
  <si>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</si>
  <si>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</si>
  <si>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</si>
  <si>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</si>
  <si>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</si>
  <si>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</si>
  <si>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</si>
  <si>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</si>
  <si>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</si>
  <si>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</si>
  <si>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</si>
  <si>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</si>
  <si>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</si>
  <si>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</si>
  <si>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</si>
  <si>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</si>
  <si>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</si>
  <si>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</si>
  <si>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</si>
  <si>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</si>
  <si>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</si>
  <si>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</si>
  <si>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</si>
  <si>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</si>
  <si>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</si>
  <si>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</si>
  <si>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</si>
  <si>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</si>
  <si>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</si>
  <si>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</si>
  <si>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</si>
  <si>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</si>
  <si>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</si>
  <si>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</si>
  <si>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</si>
  <si>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</si>
  <si>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</si>
  <si>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</si>
  <si>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</si>
  <si>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</si>
  <si>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</si>
  <si>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</si>
  <si>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</si>
  <si>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</si>
  <si>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</si>
  <si>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</si>
  <si>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</si>
  <si>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</si>
  <si>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</si>
  <si>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</si>
  <si>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</si>
  <si>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</si>
  <si>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</si>
  <si>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</si>
  <si>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</si>
  <si>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</si>
  <si>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</si>
  <si>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</si>
  <si>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</si>
  <si>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</si>
  <si>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</si>
  <si>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</si>
  <si>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</si>
  <si>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</si>
  <si>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</si>
  <si>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</si>
  <si>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</si>
  <si>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</si>
  <si>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</si>
  <si>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</si>
  <si>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</si>
  <si>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</si>
  <si>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</si>
  <si>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</si>
  <si>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</si>
  <si>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</si>
  <si>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</si>
  <si>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</si>
  <si>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</si>
  <si>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</si>
  <si>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</si>
  <si>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</si>
  <si>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</si>
  <si>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</si>
  <si>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</si>
  <si>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</si>
  <si>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</si>
  <si>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</si>
  <si>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</si>
  <si>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</si>
  <si>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</si>
  <si>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</si>
  <si>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</si>
  <si>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</si>
  <si>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</si>
  <si>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</si>
  <si>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</si>
  <si>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</si>
  <si>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</si>
  <si>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</si>
  <si>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</si>
  <si>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</si>
  <si>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</si>
  <si>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</si>
  <si>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</si>
  <si>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</si>
  <si>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</si>
  <si>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</si>
  <si>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</si>
  <si>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</si>
  <si>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</si>
  <si>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</si>
  <si>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</si>
  <si>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</si>
  <si>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</si>
  <si>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</si>
  <si>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</si>
  <si>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</si>
  <si>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</si>
  <si>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</si>
  <si>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</si>
  <si>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</si>
  <si>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</si>
  <si>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</si>
  <si>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</si>
  <si>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</si>
  <si>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</si>
  <si>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</si>
  <si>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</si>
  <si>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</si>
  <si>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</si>
  <si>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</si>
  <si>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</si>
  <si>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</si>
  <si>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</si>
  <si>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</si>
  <si>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</si>
  <si>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</si>
  <si>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</si>
  <si>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</si>
  <si>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</si>
  <si>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</si>
  <si>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</si>
  <si>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</si>
  <si>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</si>
  <si>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</si>
  <si>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</si>
  <si>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</si>
  <si>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</si>
  <si>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</si>
  <si>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</si>
  <si>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</si>
  <si>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</si>
  <si>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</si>
  <si>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</si>
  <si>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</si>
  <si>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</si>
  <si>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</si>
  <si>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</si>
  <si>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</si>
  <si>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</si>
  <si>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</si>
  <si>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</si>
  <si>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</si>
  <si>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</si>
  <si>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</si>
  <si>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</si>
  <si>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</si>
  <si>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</si>
  <si>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</si>
  <si>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</si>
  <si>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</si>
  <si>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</si>
  <si>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</si>
  <si>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</si>
  <si>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</si>
  <si>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</si>
  <si>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</si>
  <si>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</si>
  <si>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</si>
  <si>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</si>
  <si>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</si>
  <si>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</si>
  <si>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</si>
  <si>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</si>
  <si>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</si>
  <si>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</si>
  <si>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</si>
  <si>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</si>
  <si>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</si>
  <si>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</si>
  <si>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</si>
  <si>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</si>
  <si>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</si>
  <si>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</si>
  <si>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</si>
  <si>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</si>
  <si>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</si>
  <si>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</si>
  <si>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</si>
  <si>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</si>
  <si>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</si>
  <si>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</si>
  <si>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</si>
  <si>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</si>
  <si>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</si>
  <si>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</si>
  <si>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</si>
  <si>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</si>
  <si>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</si>
  <si>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</si>
  <si>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</si>
  <si>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</si>
  <si>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</si>
  <si>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</si>
  <si>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</si>
  <si>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</si>
  <si>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</si>
  <si>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</si>
  <si>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</si>
  <si>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</si>
  <si>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</si>
  <si>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</si>
  <si>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</si>
  <si>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</si>
  <si>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</si>
  <si>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</si>
  <si>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</si>
  <si>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</si>
  <si>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</si>
  <si>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</si>
  <si>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</si>
  <si>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</si>
  <si>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</si>
  <si>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</si>
  <si>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</si>
  <si>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</si>
  <si>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</si>
  <si>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</si>
  <si>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</si>
  <si>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</si>
  <si>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</si>
  <si>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</si>
  <si>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</si>
  <si>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</si>
  <si>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</si>
  <si>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</si>
  <si>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</si>
  <si>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</si>
  <si>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</si>
  <si>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</si>
  <si>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</si>
  <si>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</si>
  <si>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</si>
  <si>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</si>
  <si>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</si>
  <si>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</si>
  <si>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</si>
  <si>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</si>
  <si>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</si>
  <si>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</si>
  <si>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</si>
  <si>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</si>
  <si>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</si>
  <si>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</si>
  <si>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</si>
  <si>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</si>
  <si>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</si>
  <si>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</si>
  <si>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</si>
  <si>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</si>
  <si>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</si>
  <si>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</si>
  <si>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</si>
  <si>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</si>
  <si>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</si>
  <si>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</si>
  <si>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</si>
  <si>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</si>
  <si>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</si>
  <si>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</si>
  <si>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</si>
  <si>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</si>
  <si>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</si>
  <si>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</si>
  <si>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</si>
  <si>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</si>
  <si>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</si>
  <si>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</si>
  <si>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</si>
  <si>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</si>
  <si>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</si>
  <si>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</si>
  <si>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</si>
  <si>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</si>
  <si>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</si>
  <si>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</si>
  <si>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</si>
  <si>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</si>
  <si>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</si>
  <si>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</si>
  <si>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</si>
  <si>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</si>
  <si>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</si>
  <si>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</si>
  <si>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</si>
  <si>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</si>
  <si>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</si>
  <si>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</si>
  <si>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</si>
  <si>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</si>
  <si>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</si>
  <si>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</si>
  <si>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</si>
  <si>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</si>
  <si>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</si>
  <si>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</si>
  <si>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</si>
  <si>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</si>
  <si>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</si>
  <si>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</si>
  <si>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</si>
  <si>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</si>
  <si>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</si>
  <si>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</si>
  <si>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</si>
  <si>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</si>
  <si>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</si>
  <si>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</si>
  <si>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</si>
  <si>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</si>
  <si>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</si>
  <si>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</si>
  <si>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</si>
  <si>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</si>
  <si>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</si>
  <si>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</si>
  <si>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</si>
  <si>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</si>
  <si>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</si>
  <si>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</si>
  <si>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</si>
  <si>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</si>
  <si>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</si>
  <si>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</si>
  <si>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</si>
  <si>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</si>
  <si>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</si>
  <si>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</si>
  <si>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</si>
  <si>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</si>
  <si>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</si>
  <si>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</si>
  <si>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</si>
  <si>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</si>
  <si>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</si>
  <si>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</si>
  <si>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</si>
  <si>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</si>
  <si>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</si>
  <si>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</si>
  <si>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</si>
  <si>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</si>
  <si>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</si>
  <si>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</si>
  <si>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</si>
  <si>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</si>
  <si>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</si>
  <si>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</si>
  <si>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</si>
  <si>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</si>
  <si>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</si>
  <si>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</si>
  <si>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</si>
  <si>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</si>
  <si>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</si>
  <si>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</si>
  <si>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</si>
  <si>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</si>
  <si>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</si>
  <si>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</si>
  <si>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</si>
  <si>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</si>
  <si>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</si>
  <si>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</si>
  <si>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</si>
  <si>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</si>
  <si>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</si>
  <si>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</si>
  <si>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</si>
  <si>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</si>
  <si>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</si>
  <si>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</si>
  <si>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</si>
  <si>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</si>
  <si>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</si>
  <si>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</si>
  <si>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</si>
  <si>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</si>
  <si>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</si>
  <si>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</si>
  <si>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</si>
  <si>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</si>
  <si>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</si>
  <si>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</si>
  <si>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</si>
  <si>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</si>
  <si>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</si>
  <si>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</si>
  <si>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</si>
  <si>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</si>
  <si>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</si>
  <si>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</si>
  <si>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</si>
  <si>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</si>
  <si>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</si>
  <si>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</si>
  <si>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</si>
  <si>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</si>
  <si>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</si>
  <si>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</si>
  <si>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</si>
  <si>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</si>
  <si>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</si>
  <si>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</si>
  <si>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</si>
  <si>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</si>
  <si>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</si>
  <si>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</si>
  <si>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</si>
  <si>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</si>
  <si>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</si>
  <si>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</si>
  <si>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</si>
  <si>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</si>
  <si>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</si>
  <si>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</si>
  <si>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</si>
  <si>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</si>
  <si>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</si>
  <si>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</si>
  <si>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</si>
  <si>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</si>
  <si>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</si>
  <si>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</si>
  <si>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</si>
  <si>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</si>
  <si>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</si>
  <si>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</si>
  <si>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</si>
  <si>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</si>
  <si>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</si>
  <si>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</si>
  <si>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</si>
  <si>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</si>
  <si>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</si>
  <si>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</si>
  <si>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</si>
  <si>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</si>
  <si>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</si>
  <si>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</si>
  <si>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</si>
  <si>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</si>
  <si>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</si>
  <si>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</si>
  <si>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</si>
  <si>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</si>
  <si>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</si>
  <si>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</si>
  <si>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</si>
  <si>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</si>
  <si>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</si>
  <si>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</si>
  <si>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</si>
  <si>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</si>
  <si>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</si>
  <si>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</si>
  <si>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</si>
  <si>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</si>
  <si>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</si>
  <si>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</si>
  <si>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</si>
  <si>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</si>
  <si>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</si>
  <si>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</si>
  <si>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</si>
  <si>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</si>
  <si>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</si>
  <si>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</si>
  <si>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</si>
  <si>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</si>
  <si>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</si>
  <si>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</si>
  <si>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</si>
  <si>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</si>
  <si>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</si>
  <si>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</si>
  <si>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</si>
  <si>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</si>
  <si>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</si>
  <si>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</si>
  <si>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</si>
  <si>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</si>
  <si>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</si>
  <si>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</si>
  <si>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</si>
  <si>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</si>
  <si>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</si>
  <si>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</si>
  <si>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</si>
  <si>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</si>
  <si>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</si>
  <si>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</si>
  <si>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</si>
  <si>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</si>
  <si>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</si>
  <si>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</si>
  <si>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</si>
  <si>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</si>
  <si>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</si>
  <si>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</si>
  <si>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</si>
  <si>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</si>
  <si>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</si>
  <si>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</si>
  <si>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</si>
  <si>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</si>
  <si>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</si>
  <si>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</si>
  <si>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</si>
  <si>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</si>
  <si>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</si>
  <si>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</si>
  <si>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</si>
  <si>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</si>
  <si>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</si>
  <si>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</si>
  <si>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</si>
  <si>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</si>
  <si>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</si>
  <si>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</si>
  <si>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</si>
  <si>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</si>
  <si>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</si>
  <si>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</si>
  <si>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</si>
  <si>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</si>
  <si>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</si>
  <si>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</si>
  <si>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</si>
  <si>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</si>
  <si>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</si>
  <si>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</si>
  <si>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</si>
  <si>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</si>
  <si>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</si>
  <si>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</si>
  <si>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</si>
  <si>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</si>
  <si>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</si>
  <si>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</si>
  <si>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</si>
  <si>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</si>
  <si>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</si>
  <si>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</si>
  <si>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</si>
  <si>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</si>
  <si>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</si>
  <si>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</si>
  <si>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</si>
  <si>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</si>
  <si>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</si>
  <si>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</si>
  <si>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</si>
  <si>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</si>
  <si>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</si>
  <si>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</si>
  <si>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</si>
  <si>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</si>
  <si>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</si>
  <si>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</si>
  <si>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</si>
  <si>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</si>
  <si>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</si>
  <si>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</si>
  <si>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</si>
  <si>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</si>
  <si>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</si>
  <si>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</si>
  <si>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</si>
  <si>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</si>
  <si>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</si>
  <si>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</si>
  <si>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</si>
  <si>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</si>
  <si>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</si>
  <si>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</si>
  <si>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</si>
  <si>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</si>
  <si>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</si>
  <si>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</si>
  <si>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</si>
  <si>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</si>
  <si>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</si>
  <si>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</si>
  <si>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</si>
  <si>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</si>
  <si>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</si>
  <si>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</si>
  <si>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</si>
  <si>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</si>
  <si>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</si>
  <si>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</si>
  <si>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</si>
  <si>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</si>
  <si>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</si>
  <si>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</si>
  <si>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</si>
  <si>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</si>
  <si>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</si>
  <si>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</si>
  <si>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</si>
  <si>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</si>
  <si>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</si>
  <si>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</si>
  <si>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</si>
  <si>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</si>
  <si>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</si>
  <si>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</si>
  <si>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</si>
  <si>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</si>
  <si>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</si>
  <si>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</si>
  <si>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</si>
  <si>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</si>
  <si>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</si>
  <si>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</si>
  <si>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</si>
  <si>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</si>
  <si>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</si>
  <si>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</si>
  <si>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</si>
  <si>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</si>
  <si>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</si>
  <si>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</si>
  <si>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</si>
  <si>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</si>
  <si>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</si>
  <si>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</si>
  <si>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</si>
  <si>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</si>
  <si>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</si>
  <si>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</si>
  <si>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</si>
  <si>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</si>
  <si>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</si>
  <si>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</si>
  <si>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</si>
  <si>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</si>
  <si>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</si>
  <si>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</si>
  <si>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</si>
  <si>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</si>
  <si>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</si>
  <si>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</si>
  <si>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</si>
  <si>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</si>
  <si>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</si>
  <si>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</si>
  <si>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</si>
  <si>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</si>
  <si>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</si>
  <si>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</si>
  <si>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</si>
  <si>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</si>
  <si>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</si>
  <si>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</si>
  <si>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</si>
  <si>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</si>
  <si>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</si>
  <si>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</si>
  <si>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</si>
  <si>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</si>
  <si>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</si>
  <si>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</si>
  <si>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</si>
  <si>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</si>
  <si>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</si>
  <si>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</si>
  <si>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</si>
  <si>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</si>
  <si>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</si>
  <si>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</si>
  <si>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</si>
  <si>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</si>
  <si>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</si>
  <si>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</si>
  <si>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</si>
  <si>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</si>
  <si>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</si>
  <si>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</si>
  <si>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</si>
  <si>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</si>
  <si>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</si>
  <si>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</si>
  <si>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</si>
  <si>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</si>
  <si>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</si>
  <si>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</si>
  <si>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</si>
  <si>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</si>
  <si>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</si>
  <si>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</si>
  <si>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</si>
  <si>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</si>
  <si>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</si>
  <si>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</si>
  <si>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</si>
  <si>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</si>
  <si>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</si>
  <si>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</si>
  <si>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</si>
  <si>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</si>
  <si>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</si>
  <si>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</si>
  <si>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</si>
  <si>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</si>
  <si>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</si>
  <si>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</si>
  <si>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</si>
  <si>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</si>
  <si>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</si>
  <si>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</si>
  <si>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</si>
  <si>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</si>
  <si>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</si>
  <si>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</si>
  <si>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</si>
  <si>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</si>
  <si>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</si>
  <si>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</si>
  <si>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</si>
  <si>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</si>
  <si>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</si>
  <si>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</si>
  <si>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</si>
  <si>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</si>
  <si>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</si>
  <si>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</si>
  <si>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</si>
  <si>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</si>
  <si>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</si>
  <si>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</si>
  <si>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</si>
  <si>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</si>
  <si>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</si>
  <si>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</si>
  <si>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</si>
  <si>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</si>
  <si>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</si>
  <si>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</si>
  <si>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</si>
  <si>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</si>
  <si>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</si>
  <si>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</si>
  <si>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</si>
  <si>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</si>
  <si>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</si>
  <si>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</si>
  <si>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</si>
  <si>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</si>
  <si>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</si>
  <si>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</si>
  <si>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</si>
  <si>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</si>
  <si>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</si>
  <si>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</si>
  <si>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</si>
  <si>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</si>
  <si>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</si>
  <si>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</si>
  <si>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</si>
  <si>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</si>
  <si>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</si>
  <si>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</si>
  <si>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</si>
  <si>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</si>
  <si>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</si>
  <si>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</si>
  <si>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</si>
  <si>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</si>
  <si>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</si>
  <si>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</si>
  <si>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</si>
  <si>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</si>
  <si>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</si>
  <si>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</si>
  <si>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</si>
  <si>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</si>
  <si>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</si>
  <si>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</si>
  <si>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</si>
  <si>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</si>
  <si>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</si>
  <si>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</si>
  <si>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</si>
  <si>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</si>
  <si>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</si>
  <si>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</si>
  <si>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</si>
  <si>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</si>
  <si>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</si>
  <si>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</si>
  <si>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</si>
  <si>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</si>
  <si>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</si>
  <si>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</si>
  <si>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</si>
  <si>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</si>
  <si>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</si>
  <si>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</si>
  <si>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</si>
  <si>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</si>
  <si>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</si>
  <si>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</si>
  <si>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</si>
  <si>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</si>
  <si>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</si>
  <si>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</si>
  <si>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</si>
  <si>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</si>
  <si>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</si>
  <si>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</si>
  <si>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</si>
  <si>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</si>
  <si>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</si>
  <si>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</si>
  <si>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</si>
  <si>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</si>
  <si>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</si>
  <si>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</si>
  <si>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</si>
  <si>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</si>
  <si>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</si>
  <si>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</si>
  <si>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</si>
  <si>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</si>
  <si>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</si>
  <si>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</si>
  <si>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</si>
  <si>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</si>
  <si>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</si>
  <si>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</si>
  <si>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</si>
  <si>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</si>
  <si>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</si>
  <si>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</si>
  <si>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</si>
  <si>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</si>
  <si>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</si>
  <si>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</si>
  <si>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</si>
  <si>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</si>
  <si>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</si>
  <si>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</si>
  <si>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</si>
  <si>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</si>
  <si>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</si>
  <si>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</si>
  <si>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</si>
  <si>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</si>
  <si>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</si>
  <si>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</si>
  <si>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</si>
  <si>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</si>
  <si>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</si>
  <si>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</si>
  <si>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</si>
  <si>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</si>
  <si>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</si>
  <si>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</si>
  <si>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</si>
  <si>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</si>
  <si>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</si>
  <si>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</si>
  <si>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</si>
  <si>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</si>
  <si>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</si>
  <si>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</si>
  <si>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</si>
  <si>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</si>
  <si>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</si>
  <si>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</si>
  <si>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</si>
  <si>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</si>
  <si>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</si>
  <si>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</si>
  <si>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</si>
  <si>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</si>
  <si>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</si>
  <si>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</si>
  <si>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</si>
  <si>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</si>
  <si>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</si>
  <si>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</si>
  <si>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</si>
  <si>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</si>
  <si>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</si>
  <si>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</si>
  <si>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</si>
  <si>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</si>
  <si>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</si>
  <si>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</si>
  <si>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</si>
  <si>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</si>
  <si>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</si>
  <si>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</si>
  <si>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</si>
  <si>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</si>
  <si>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</si>
  <si>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</si>
  <si>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</si>
  <si>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</si>
  <si>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</si>
  <si>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</si>
  <si>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</si>
  <si>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</si>
  <si>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</si>
  <si>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</si>
  <si>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</si>
  <si>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</si>
  <si>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</si>
  <si>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</si>
  <si>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</si>
  <si>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</si>
  <si>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</si>
  <si>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</si>
  <si>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</si>
  <si>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</si>
  <si>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</si>
  <si>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</si>
  <si>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</si>
  <si>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</si>
  <si>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</si>
  <si>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</si>
  <si>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</si>
  <si>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</si>
  <si>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</si>
  <si>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</si>
  <si>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</si>
  <si>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</si>
  <si>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</si>
  <si>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</si>
  <si>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</si>
  <si>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</si>
  <si>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</si>
  <si>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</si>
  <si>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</si>
  <si>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</si>
  <si>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</si>
  <si>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</si>
  <si>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</si>
  <si>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</si>
  <si>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</si>
  <si>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</si>
  <si>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</si>
  <si>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</si>
  <si>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</si>
  <si>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</si>
  <si>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</si>
  <si>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</si>
  <si>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</si>
  <si>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</si>
  <si>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</si>
  <si>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</si>
  <si>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</si>
  <si>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</si>
  <si>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</si>
  <si>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</si>
  <si>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</si>
  <si>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</si>
  <si>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</si>
  <si>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</si>
  <si>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</si>
  <si>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</si>
  <si>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</si>
  <si>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</si>
  <si>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</si>
  <si>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</si>
  <si>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</si>
  <si>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</si>
  <si>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</si>
  <si>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</si>
  <si>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</si>
  <si>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</si>
  <si>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</si>
  <si>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</si>
  <si>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</si>
  <si>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</si>
  <si>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</si>
  <si>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</si>
  <si>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</si>
  <si>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</si>
  <si>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</si>
  <si>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</si>
  <si>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</si>
  <si>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</si>
  <si>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</si>
  <si>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</si>
  <si>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</si>
  <si>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</si>
  <si>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</si>
  <si>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</si>
  <si>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</si>
  <si>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</si>
  <si>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</si>
  <si>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</si>
  <si>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</si>
  <si>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</si>
  <si>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</si>
  <si>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</si>
  <si>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</si>
  <si>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</si>
  <si>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</si>
  <si>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</si>
  <si>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</si>
  <si>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</si>
  <si>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</si>
  <si>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</si>
  <si>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</si>
  <si>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</si>
  <si>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</si>
  <si>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</si>
  <si>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</si>
  <si>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</si>
  <si>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</si>
  <si>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</si>
  <si>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</si>
  <si>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</si>
  <si>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</si>
  <si>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</si>
  <si>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</si>
  <si>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</si>
  <si>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</si>
  <si>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</si>
  <si>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</si>
  <si>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</si>
  <si>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</si>
  <si>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</si>
  <si>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</si>
  <si>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</si>
  <si>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</si>
  <si>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</si>
  <si>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</si>
  <si>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</si>
  <si>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</si>
  <si>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</si>
  <si>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</si>
  <si>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</si>
  <si>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</si>
  <si>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</si>
  <si>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</si>
  <si>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</si>
  <si>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</si>
  <si>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</si>
  <si>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</si>
  <si>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</si>
  <si>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</si>
  <si>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</si>
  <si>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</si>
  <si>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</si>
  <si>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</si>
  <si>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</si>
  <si>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</si>
  <si>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</si>
  <si>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</si>
  <si>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</si>
  <si>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</si>
  <si>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</si>
  <si>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</si>
  <si>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</si>
  <si>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</si>
  <si>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</si>
  <si>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</si>
  <si>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</si>
  <si>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</si>
  <si>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</si>
  <si>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</si>
  <si>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</si>
  <si>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</si>
  <si>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</si>
  <si>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</si>
  <si>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</si>
  <si>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</si>
  <si>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</si>
  <si>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</si>
  <si>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</si>
  <si>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</si>
  <si>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</si>
  <si>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</si>
  <si>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</si>
  <si>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</si>
  <si>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</si>
  <si>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</si>
  <si>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</si>
  <si>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</si>
  <si>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</si>
  <si>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</si>
  <si>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</si>
  <si>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</si>
  <si>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</si>
  <si>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</si>
  <si>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</si>
  <si>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</si>
  <si>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</si>
  <si>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</si>
  <si>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</si>
  <si>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</si>
  <si>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</si>
  <si>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</si>
  <si>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</si>
  <si>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</si>
  <si>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</si>
  <si>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</si>
  <si>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</si>
  <si>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</si>
  <si>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</si>
  <si>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</si>
  <si>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</si>
  <si>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</si>
  <si>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</si>
  <si>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</si>
  <si>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</si>
  <si>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</si>
  <si>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</si>
  <si>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</si>
  <si>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</si>
  <si>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</si>
  <si>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</si>
  <si>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</si>
  <si>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</si>
  <si>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</si>
  <si>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</si>
  <si>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</si>
  <si>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</si>
  <si>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</si>
  <si>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</si>
  <si>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</si>
  <si>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</si>
  <si>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</si>
  <si>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</si>
  <si>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</si>
  <si>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</si>
  <si>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</si>
  <si>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</si>
  <si>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</si>
  <si>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</si>
  <si>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</si>
  <si>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</si>
  <si>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</si>
  <si>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</si>
  <si>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</si>
  <si>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</si>
  <si>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</si>
  <si>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</si>
  <si>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</si>
  <si>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</si>
  <si>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</si>
  <si>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</si>
  <si>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</si>
  <si>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</si>
  <si>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</si>
  <si>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</si>
  <si>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</si>
  <si>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</si>
  <si>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</si>
  <si>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</si>
  <si>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</si>
  <si>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</si>
  <si>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</si>
  <si>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</si>
  <si>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</si>
  <si>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</si>
  <si>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</si>
  <si>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</si>
  <si>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</si>
  <si>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</si>
  <si>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</si>
  <si>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</si>
  <si>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</si>
  <si>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</si>
  <si>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</si>
  <si>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</si>
  <si>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</si>
  <si>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</si>
  <si>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</si>
  <si>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</si>
  <si>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</si>
  <si>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</si>
  <si>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</si>
  <si>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</si>
  <si>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</si>
  <si>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</si>
  <si>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</si>
  <si>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</si>
  <si>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</si>
  <si>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</si>
  <si>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</si>
  <si>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</si>
  <si>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</si>
  <si>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</si>
  <si>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</si>
  <si>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</si>
  <si>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</si>
  <si>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</si>
  <si>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</si>
  <si>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</si>
  <si>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</si>
  <si>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</si>
  <si>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</si>
  <si>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</si>
  <si>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</si>
  <si>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</si>
  <si>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</si>
  <si>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</si>
  <si>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</si>
  <si>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</si>
  <si>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</si>
  <si>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</si>
  <si>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</si>
  <si>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</si>
  <si>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</si>
  <si>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</si>
  <si>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</si>
  <si>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</si>
  <si>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</si>
  <si>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</si>
  <si>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</si>
  <si>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</si>
  <si>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</si>
  <si>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</si>
  <si>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</si>
  <si>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</si>
  <si>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</si>
  <si>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</si>
  <si>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</si>
  <si>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</si>
  <si>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</si>
  <si>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</si>
  <si>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</si>
  <si>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</si>
  <si>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</si>
  <si>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</si>
  <si>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</si>
  <si>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</si>
  <si>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</si>
  <si>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</si>
  <si>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</si>
  <si>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</si>
  <si>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</si>
  <si>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</si>
  <si>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</si>
  <si>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</si>
  <si>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</si>
  <si>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</si>
  <si>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</si>
  <si>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</si>
  <si>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</si>
  <si>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</si>
  <si>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</si>
  <si>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</si>
  <si>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</si>
  <si>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</si>
  <si>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</si>
  <si>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</si>
  <si>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</si>
  <si>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</si>
  <si>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</si>
  <si>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</si>
  <si>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</si>
  <si>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</si>
  <si>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</si>
  <si>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</si>
  <si>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</si>
  <si>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</si>
  <si>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</si>
  <si>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</si>
  <si>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</si>
  <si>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</si>
  <si>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</si>
  <si>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</si>
  <si>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</si>
  <si>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</si>
  <si>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</si>
  <si>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</si>
  <si>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</si>
  <si>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</si>
  <si>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</si>
  <si>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</si>
  <si>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</si>
  <si>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</si>
  <si>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</si>
  <si>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</si>
  <si>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</si>
  <si>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</si>
  <si>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</si>
  <si>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</si>
  <si>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</si>
  <si>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</si>
  <si>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</si>
  <si>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</si>
  <si>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</si>
  <si>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</si>
  <si>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</si>
  <si>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</si>
  <si>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</si>
  <si>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</si>
  <si>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</si>
  <si>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</si>
  <si>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</si>
  <si>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</si>
  <si>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</si>
  <si>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</si>
  <si>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</si>
  <si>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</si>
  <si>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</si>
  <si>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</si>
  <si>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</si>
  <si>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</si>
  <si>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</si>
  <si>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</si>
  <si>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</si>
  <si>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</si>
  <si>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</si>
  <si>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</si>
  <si>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</si>
  <si>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</si>
  <si>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</si>
  <si>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</si>
  <si>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</si>
  <si>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</si>
  <si>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</si>
  <si>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</si>
  <si>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</si>
  <si>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</si>
  <si>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</si>
  <si>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</si>
  <si>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</si>
  <si>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</si>
  <si>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</si>
  <si>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</si>
  <si>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</si>
  <si>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</si>
  <si>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</si>
  <si>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</si>
  <si>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</si>
  <si>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</si>
  <si>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</si>
  <si>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</si>
  <si>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</si>
  <si>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</si>
  <si>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</si>
  <si>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</si>
  <si>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</si>
  <si>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</si>
  <si>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</si>
  <si>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</si>
  <si>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</si>
  <si>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</si>
  <si>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</si>
  <si>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</si>
  <si>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</si>
  <si>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</si>
  <si>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</si>
  <si>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</si>
  <si>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</si>
  <si>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</si>
  <si>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</si>
  <si>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</si>
  <si>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</si>
  <si>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</si>
  <si>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</si>
  <si>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</si>
  <si>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</si>
  <si>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</si>
  <si>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</si>
  <si>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</si>
  <si>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</si>
  <si>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</si>
  <si>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</si>
  <si>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</si>
  <si>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</si>
  <si>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</si>
  <si>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</si>
  <si>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</si>
  <si>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</si>
  <si>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</si>
  <si>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</si>
  <si>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</si>
  <si>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</si>
  <si>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</si>
  <si>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</si>
  <si>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</si>
  <si>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</si>
  <si>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</si>
  <si>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</si>
  <si>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</si>
  <si>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</si>
  <si>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</si>
  <si>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</si>
  <si>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</si>
  <si>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</si>
  <si>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</si>
  <si>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</si>
  <si>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</si>
  <si>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</si>
  <si>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</si>
  <si>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</si>
  <si>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</si>
  <si>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</si>
  <si>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</si>
  <si>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</si>
  <si>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</si>
  <si>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</si>
  <si>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</si>
  <si>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</si>
  <si>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</si>
  <si>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</si>
  <si>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</si>
  <si>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</si>
  <si>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</si>
  <si>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</si>
  <si>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</si>
  <si>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</si>
  <si>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</si>
  <si>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</si>
  <si>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</si>
  <si>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</si>
  <si>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</si>
  <si>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</si>
  <si>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</si>
  <si>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</si>
  <si>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</si>
  <si>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</si>
  <si>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</si>
  <si>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</si>
  <si>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</si>
  <si>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</si>
  <si>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</si>
  <si>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</si>
  <si>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</si>
  <si>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</si>
  <si>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</si>
  <si>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</si>
  <si>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</si>
  <si>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</si>
  <si>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</si>
  <si>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</si>
  <si>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</si>
  <si>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</si>
  <si>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</si>
  <si>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</si>
  <si>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</si>
  <si>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</si>
  <si>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</si>
  <si>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</si>
  <si>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</si>
  <si>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</si>
  <si>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</si>
  <si>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</si>
  <si>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</si>
  <si>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</si>
  <si>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</si>
  <si>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</si>
  <si>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</si>
  <si>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</si>
  <si>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</si>
  <si>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</si>
  <si>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</si>
  <si>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</si>
  <si>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</si>
  <si>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</si>
  <si>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</si>
  <si>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</si>
  <si>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</si>
  <si>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</si>
  <si>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</si>
  <si>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</si>
  <si>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</si>
  <si>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</si>
  <si>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</si>
  <si>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</si>
  <si>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</si>
  <si>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</si>
  <si>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</si>
  <si>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</si>
  <si>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</si>
  <si>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</si>
  <si>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</si>
  <si>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</si>
  <si>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</si>
  <si>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</si>
  <si>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</si>
  <si>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</si>
  <si>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</si>
  <si>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</si>
  <si>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</si>
  <si>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</si>
  <si>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</si>
  <si>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</si>
  <si>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</si>
  <si>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</si>
  <si>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</si>
  <si>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</si>
  <si>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</si>
  <si>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</si>
  <si>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</si>
  <si>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</si>
  <si>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</si>
  <si>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</si>
  <si>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</si>
  <si>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</si>
  <si>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</si>
  <si>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</si>
  <si>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</si>
  <si>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</si>
  <si>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</si>
  <si>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</si>
  <si>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</si>
  <si>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</si>
  <si>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</si>
  <si>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</si>
  <si>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</si>
  <si>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</si>
  <si>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</si>
  <si>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</si>
  <si>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</si>
  <si>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</si>
  <si>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</si>
  <si>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</si>
  <si>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</si>
  <si>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</si>
  <si>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</si>
  <si>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</si>
  <si>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</si>
  <si>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</si>
  <si>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</si>
  <si>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</si>
  <si>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</si>
  <si>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</si>
  <si>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</si>
  <si>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</si>
  <si>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</si>
  <si>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</si>
  <si>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</si>
  <si>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</si>
  <si>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</si>
  <si>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</si>
  <si>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</si>
  <si>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</si>
  <si>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</si>
  <si>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</si>
  <si>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</si>
  <si>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</si>
  <si>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</si>
  <si>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</si>
  <si>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</si>
  <si>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</si>
  <si>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</si>
  <si>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</si>
  <si>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</si>
  <si>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</si>
  <si>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</si>
  <si>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</si>
  <si>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</si>
  <si>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</si>
  <si>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</si>
  <si>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</si>
  <si>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</si>
  <si>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</si>
  <si>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</si>
  <si>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</si>
  <si>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</si>
  <si>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</si>
  <si>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</si>
  <si>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</si>
  <si>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</si>
  <si>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</si>
  <si>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</si>
  <si>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</si>
  <si>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</si>
  <si>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</si>
  <si>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</si>
  <si>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</si>
  <si>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</si>
  <si>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</si>
  <si>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</si>
  <si>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</si>
  <si>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</si>
  <si>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</si>
  <si>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</si>
  <si>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</si>
  <si>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</si>
  <si>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</si>
  <si>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</si>
  <si>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</si>
  <si>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</si>
  <si>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</si>
  <si>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</si>
  <si>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</si>
  <si>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</si>
  <si>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</si>
  <si>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</si>
  <si>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</si>
  <si>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</si>
  <si>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</si>
  <si>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</si>
  <si>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</si>
  <si>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</si>
  <si>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</si>
  <si>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</si>
  <si>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</si>
  <si>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</si>
  <si>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</si>
  <si>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</si>
  <si>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</si>
  <si>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</si>
  <si>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</si>
  <si>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</si>
  <si>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</si>
  <si>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</si>
  <si>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</si>
  <si>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</si>
  <si>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</si>
  <si>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</si>
  <si>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</si>
  <si>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</si>
  <si>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</si>
  <si>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</si>
  <si>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</si>
  <si>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</si>
  <si>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</si>
  <si>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</si>
  <si>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</si>
  <si>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</si>
  <si>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</si>
  <si>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</si>
  <si>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</si>
  <si>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</si>
  <si>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</si>
  <si>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</si>
  <si>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</si>
  <si>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</si>
  <si>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</si>
  <si>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</si>
  <si>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</si>
  <si>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</si>
  <si>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</si>
  <si>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</si>
  <si>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</si>
  <si>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</si>
  <si>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</si>
  <si>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</si>
  <si>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</si>
  <si>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</si>
  <si>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</si>
  <si>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</si>
  <si>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</si>
  <si>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</si>
  <si>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</si>
  <si>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</si>
  <si>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</si>
  <si>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</si>
  <si>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</si>
  <si>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</si>
  <si>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</si>
  <si>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</si>
  <si>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</si>
  <si>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</si>
  <si>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</si>
  <si>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</si>
  <si>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</si>
  <si>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</si>
  <si>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</si>
  <si>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</si>
  <si>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</si>
  <si>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</si>
  <si>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</si>
  <si>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</si>
  <si>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</si>
  <si>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</si>
  <si>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</si>
  <si>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</si>
  <si>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</si>
  <si>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</si>
  <si>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</si>
  <si>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</si>
  <si>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</si>
  <si>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</si>
  <si>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</si>
  <si>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</si>
  <si>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</si>
  <si>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</si>
  <si>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</si>
  <si>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</si>
  <si>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</si>
  <si>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</si>
  <si>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</si>
  <si>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</si>
  <si>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</si>
  <si>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</si>
  <si>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</si>
  <si>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</si>
  <si>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</si>
  <si>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</si>
  <si>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</si>
  <si>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</si>
  <si>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</si>
  <si>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</si>
  <si>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</si>
  <si>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</si>
  <si>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</si>
  <si>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</si>
  <si>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</si>
  <si>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</si>
  <si>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</si>
  <si>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</si>
  <si>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</si>
  <si>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</si>
  <si>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</si>
  <si>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</si>
  <si>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</si>
  <si>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</si>
  <si>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</si>
  <si>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</si>
  <si>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</si>
  <si>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</si>
  <si>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</si>
  <si>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</si>
  <si>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</si>
  <si>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</si>
  <si>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</si>
  <si>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</si>
  <si>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</si>
  <si>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</si>
  <si>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</si>
  <si>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</si>
  <si>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</si>
  <si>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</si>
  <si>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</si>
  <si>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</si>
  <si>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</si>
  <si>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</si>
  <si>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</si>
  <si>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</si>
  <si>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</si>
  <si>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</si>
  <si>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</si>
  <si>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</si>
  <si>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</si>
  <si>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</si>
  <si>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</si>
  <si>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</si>
  <si>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</si>
  <si>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</si>
  <si>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</si>
  <si>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</si>
  <si>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</si>
  <si>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</si>
  <si>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</si>
  <si>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</si>
  <si>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</si>
  <si>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</si>
  <si>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</si>
  <si>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</si>
  <si>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</si>
  <si>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</si>
  <si>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</si>
  <si>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</si>
  <si>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</si>
  <si>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</si>
  <si>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</si>
  <si>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</si>
  <si>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</si>
  <si>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</si>
  <si>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</si>
  <si>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</si>
  <si>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</si>
  <si>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</si>
  <si>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</si>
  <si>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</si>
  <si>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</si>
  <si>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</si>
  <si>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</si>
  <si>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</si>
  <si>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</si>
  <si>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</si>
  <si>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</si>
  <si>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</si>
  <si>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</si>
  <si>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</si>
  <si>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</si>
  <si>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</si>
  <si>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</si>
  <si>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</si>
  <si>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</si>
  <si>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</si>
  <si>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</si>
  <si>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</si>
  <si>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</si>
  <si>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</si>
  <si>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</si>
  <si>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</si>
  <si>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</si>
  <si>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</si>
  <si>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</si>
  <si>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</si>
  <si>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</si>
  <si>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</si>
  <si>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</si>
  <si>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</si>
  <si>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</si>
  <si>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</si>
  <si>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</si>
  <si>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</si>
  <si>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</si>
  <si>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</si>
  <si>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</si>
  <si>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</si>
  <si>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</si>
  <si>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</si>
  <si>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</si>
  <si>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</si>
  <si>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</si>
  <si>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</si>
  <si>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</si>
  <si>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</si>
  <si>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</si>
  <si>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</si>
  <si>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</si>
  <si>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</si>
  <si>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</si>
  <si>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</si>
  <si>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</si>
  <si>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</si>
  <si>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</si>
  <si>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</si>
  <si>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</si>
  <si>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</si>
  <si>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</si>
  <si>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</si>
  <si>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</si>
  <si>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</si>
  <si>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</si>
  <si>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</si>
  <si>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</si>
  <si>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</si>
  <si>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</si>
  <si>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</si>
  <si>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</si>
  <si>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</si>
  <si>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</si>
  <si>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</si>
  <si>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</si>
  <si>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</si>
  <si>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</si>
  <si>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</si>
  <si>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</si>
  <si>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</si>
  <si>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</si>
  <si>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</si>
  <si>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</si>
  <si>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</si>
  <si>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</si>
  <si>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</si>
  <si>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</si>
  <si>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</si>
  <si>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</si>
  <si>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</si>
  <si>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</si>
  <si>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</si>
  <si>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</si>
  <si>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</si>
  <si>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</si>
  <si>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</si>
  <si>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</si>
  <si>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</si>
  <si>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</si>
  <si>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</si>
  <si>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</si>
  <si>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</si>
  <si>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</si>
  <si>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</si>
  <si>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</si>
  <si>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</si>
  <si>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</si>
  <si>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</si>
  <si>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</si>
  <si>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</si>
  <si>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</si>
  <si>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</si>
  <si>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</si>
  <si>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</si>
  <si>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</si>
  <si>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</si>
  <si>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</si>
  <si>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</si>
  <si>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</si>
  <si>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</si>
  <si>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</si>
  <si>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</si>
  <si>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</si>
  <si>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</si>
  <si>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</si>
  <si>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</si>
  <si>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</si>
  <si>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</si>
  <si>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</si>
  <si>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</si>
  <si>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</si>
  <si>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</si>
  <si>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</si>
  <si>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</si>
  <si>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</si>
  <si>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</si>
  <si>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</si>
  <si>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</si>
  <si>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</si>
  <si>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</si>
  <si>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</si>
  <si>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</si>
  <si>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</si>
  <si>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</si>
  <si>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</si>
  <si>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</si>
  <si>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</si>
  <si>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</si>
  <si>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</si>
  <si>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</si>
  <si>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</si>
  <si>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</si>
  <si>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</si>
  <si>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</si>
  <si>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</si>
  <si>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</si>
  <si>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</si>
  <si>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</si>
  <si>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</si>
  <si>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</si>
  <si>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</si>
  <si>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</si>
  <si>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</si>
  <si>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</si>
  <si>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</si>
  <si>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</si>
  <si>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</si>
  <si>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</si>
  <si>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</si>
  <si>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</si>
  <si>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</si>
  <si>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</si>
  <si>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</si>
  <si>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</si>
  <si>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</si>
  <si>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</si>
  <si>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</si>
  <si>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</si>
  <si>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</si>
  <si>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</si>
  <si>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</si>
  <si>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</si>
  <si>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</si>
  <si>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</si>
  <si>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</si>
  <si>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</si>
  <si>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</si>
  <si>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</si>
  <si>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</si>
  <si>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</si>
  <si>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</si>
  <si>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</si>
  <si>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</si>
  <si>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</si>
  <si>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</si>
  <si>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</si>
  <si>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</si>
  <si>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</si>
  <si>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</si>
  <si>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</si>
  <si>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</si>
  <si>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</si>
  <si>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</si>
  <si>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</si>
  <si>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</si>
  <si>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</si>
  <si>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</si>
  <si>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</si>
  <si>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</si>
  <si>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</si>
  <si>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</si>
  <si>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</si>
  <si>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</si>
  <si>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</si>
  <si>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</si>
  <si>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</si>
  <si>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</si>
  <si>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</si>
  <si>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</si>
  <si>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</si>
  <si>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</si>
  <si>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</si>
  <si>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</si>
  <si>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</si>
  <si>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</si>
  <si>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</si>
  <si>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</si>
  <si>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</si>
  <si>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</si>
  <si>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</si>
  <si>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</si>
  <si>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</si>
  <si>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</si>
  <si>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</si>
  <si>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</si>
  <si>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</si>
  <si>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</si>
  <si>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</si>
  <si>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</si>
  <si>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</si>
  <si>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</si>
  <si>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</si>
  <si>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</si>
  <si>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</si>
  <si>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</si>
  <si>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</si>
  <si>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</si>
  <si>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</si>
  <si>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</si>
  <si>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</si>
  <si>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</si>
  <si>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</si>
  <si>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</si>
  <si>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</si>
  <si>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</si>
  <si>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</si>
  <si>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</si>
  <si>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</si>
  <si>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</si>
  <si>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</si>
  <si>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</si>
  <si>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</si>
  <si>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</si>
  <si>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</si>
  <si>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</si>
  <si>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</si>
  <si>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</si>
  <si>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</si>
  <si>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</si>
  <si>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</si>
  <si>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</si>
  <si>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</si>
  <si>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</si>
  <si>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</si>
  <si>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</si>
  <si>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</si>
  <si>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</si>
  <si>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</si>
  <si>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</si>
  <si>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</si>
  <si>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</si>
  <si>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</si>
  <si>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</si>
  <si>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</si>
  <si>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</si>
  <si>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</si>
  <si>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</si>
  <si>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</si>
  <si>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</si>
  <si>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</si>
  <si>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</si>
  <si>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</si>
  <si>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</si>
  <si>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</si>
  <si>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</si>
  <si>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</si>
  <si>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</si>
  <si>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</si>
  <si>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</si>
  <si>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</si>
  <si>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</si>
  <si>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</si>
  <si>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</si>
  <si>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</si>
  <si>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</si>
  <si>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</si>
  <si>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</si>
  <si>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</si>
  <si>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</si>
  <si>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</si>
  <si>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</si>
  <si>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</si>
  <si>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</si>
  <si>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</si>
  <si>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</si>
  <si>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</si>
  <si>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</si>
  <si>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</si>
  <si>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</si>
  <si>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</si>
  <si>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</si>
  <si>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</si>
  <si>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</si>
  <si>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</si>
  <si>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</si>
  <si>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</si>
  <si>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</si>
  <si>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</si>
  <si>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</si>
  <si>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</si>
  <si>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</si>
  <si>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</si>
  <si>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</si>
  <si>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</si>
  <si>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</si>
  <si>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</si>
  <si>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</si>
  <si>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</si>
  <si>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</si>
  <si>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</si>
  <si>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</si>
  <si>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</si>
  <si>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</si>
  <si>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</si>
  <si>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</si>
  <si>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</si>
  <si>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</si>
  <si>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</si>
  <si>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</si>
  <si>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</si>
  <si>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</si>
  <si>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</si>
  <si>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</si>
  <si>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</si>
  <si>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</si>
  <si>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</si>
  <si>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</si>
  <si>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</si>
  <si>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</si>
  <si>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</si>
  <si>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</si>
  <si>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</si>
  <si>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</si>
  <si>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</si>
  <si>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</si>
  <si>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</si>
  <si>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</si>
  <si>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</si>
  <si>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</si>
  <si>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</si>
  <si>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</si>
  <si>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</si>
  <si>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</si>
  <si>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</si>
  <si>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</si>
  <si>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</si>
  <si>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</si>
  <si>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</si>
  <si>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</si>
  <si>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</si>
  <si>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</si>
  <si>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</si>
  <si>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</si>
  <si>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</si>
  <si>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</si>
  <si>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</si>
  <si>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</si>
  <si>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</si>
  <si>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</si>
  <si>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</si>
  <si>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</si>
  <si>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</si>
  <si>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</si>
  <si>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</si>
  <si>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</si>
  <si>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</si>
  <si>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</si>
  <si>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</si>
  <si>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</si>
  <si>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</si>
  <si>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</si>
  <si>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</si>
  <si>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</si>
  <si>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</si>
  <si>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</si>
  <si>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</si>
  <si>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</si>
  <si>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</si>
  <si>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</si>
  <si>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</si>
  <si>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</si>
  <si>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</si>
  <si>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</si>
  <si>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</si>
  <si>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</si>
  <si>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</si>
  <si>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</si>
  <si>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</si>
  <si>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</si>
  <si>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</si>
  <si>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</si>
  <si>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</si>
  <si>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</si>
  <si>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</si>
  <si>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</si>
  <si>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</si>
  <si>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</si>
  <si>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</si>
  <si>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</si>
  <si>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</si>
  <si>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</si>
  <si>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</si>
  <si>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</si>
  <si>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</si>
  <si>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</si>
  <si>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</si>
  <si>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</si>
  <si>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</si>
  <si>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</si>
  <si>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</si>
  <si>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</si>
  <si>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</si>
  <si>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</si>
  <si>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</si>
  <si>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</si>
  <si>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</si>
  <si>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</si>
  <si>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</si>
  <si>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</si>
  <si>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</si>
  <si>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</si>
  <si>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</si>
  <si>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</si>
  <si>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</si>
  <si>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</si>
  <si>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</si>
  <si>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</si>
  <si>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</si>
  <si>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</si>
  <si>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</si>
  <si>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</si>
  <si>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</si>
  <si>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</si>
  <si>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</si>
  <si>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</si>
  <si>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</si>
  <si>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</si>
  <si>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</si>
  <si>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</si>
  <si>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</si>
  <si>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</si>
  <si>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</si>
  <si>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</si>
  <si>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</si>
  <si>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</si>
  <si>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</si>
  <si>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</si>
  <si>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</si>
  <si>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</si>
  <si>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</si>
  <si>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</si>
  <si>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</si>
  <si>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</si>
  <si>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</si>
  <si>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</si>
  <si>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</si>
  <si>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</si>
  <si>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</si>
  <si>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</si>
  <si>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</si>
  <si>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</si>
  <si>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</si>
  <si>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</si>
  <si>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</si>
  <si>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</si>
  <si>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</si>
  <si>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</si>
  <si>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</si>
  <si>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</si>
  <si>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</si>
  <si>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</si>
  <si>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</si>
  <si>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</si>
  <si>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</si>
  <si>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</si>
  <si>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</si>
  <si>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</si>
  <si>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</si>
  <si>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</si>
  <si>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</si>
  <si>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</si>
  <si>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</si>
  <si>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</si>
  <si>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</si>
  <si>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</si>
  <si>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</si>
  <si>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</si>
  <si>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</si>
  <si>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</si>
  <si>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</si>
  <si>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</si>
  <si>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</si>
  <si>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</si>
  <si>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</si>
  <si>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</si>
  <si>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</si>
  <si>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</si>
  <si>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</si>
  <si>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</si>
  <si>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</si>
  <si>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</si>
  <si>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</si>
  <si>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</si>
  <si>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</si>
  <si>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</si>
  <si>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</si>
  <si>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</si>
  <si>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</si>
  <si>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</si>
  <si>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</si>
  <si>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</si>
  <si>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</si>
  <si>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</si>
  <si>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</si>
  <si>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</si>
  <si>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</si>
  <si>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</si>
  <si>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</si>
  <si>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</si>
  <si>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</si>
  <si>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</si>
  <si>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</si>
  <si>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</si>
  <si>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</si>
  <si>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</si>
  <si>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</si>
  <si>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</si>
  <si>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</si>
  <si>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</si>
  <si>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</si>
  <si>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</si>
  <si>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</si>
  <si>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</si>
  <si>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</si>
  <si>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</si>
  <si>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</si>
  <si>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</si>
  <si>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</si>
  <si>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</si>
  <si>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</si>
  <si>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</si>
  <si>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</si>
  <si>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</si>
  <si>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</si>
  <si>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</si>
  <si>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</si>
  <si>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</si>
  <si>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</si>
  <si>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</si>
  <si>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</si>
  <si>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</si>
  <si>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</si>
  <si>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</si>
  <si>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</si>
  <si>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</si>
  <si>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</si>
  <si>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</si>
  <si>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</si>
  <si>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</si>
  <si>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</si>
  <si>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</si>
  <si>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</si>
  <si>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</si>
  <si>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</si>
  <si>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</si>
  <si>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</si>
  <si>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</si>
  <si>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</si>
  <si>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</si>
  <si>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</si>
  <si>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</si>
  <si>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</si>
  <si>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</si>
  <si>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</si>
  <si>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</si>
  <si>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</si>
  <si>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</si>
  <si>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</si>
  <si>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</si>
  <si>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</si>
  <si>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</si>
  <si>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</si>
  <si>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</si>
  <si>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</si>
  <si>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</si>
  <si>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</si>
  <si>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</si>
  <si>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</si>
  <si>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</si>
  <si>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</si>
  <si>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</si>
  <si>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</si>
  <si>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</si>
  <si>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</si>
  <si>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</si>
  <si>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</si>
  <si>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</si>
  <si>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</si>
  <si>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</si>
  <si>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</si>
  <si>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</si>
  <si>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</si>
  <si>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</si>
  <si>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</si>
  <si>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</si>
  <si>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</si>
  <si>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</si>
  <si>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</si>
  <si>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</si>
  <si>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</si>
  <si>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</si>
  <si>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</si>
  <si>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</si>
  <si>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</si>
  <si>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</si>
  <si>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</si>
  <si>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</si>
  <si>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</si>
  <si>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</si>
  <si>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</si>
  <si>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</si>
  <si>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</si>
  <si>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</si>
  <si>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</si>
  <si>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</si>
  <si>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</si>
  <si>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</si>
  <si>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</si>
  <si>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</si>
  <si>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</si>
  <si>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</si>
  <si>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</si>
  <si>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</si>
  <si>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</si>
  <si>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</si>
  <si>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</si>
  <si>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</si>
  <si>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</si>
  <si>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</si>
  <si>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</si>
  <si>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</si>
  <si>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</si>
  <si>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</si>
  <si>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</si>
  <si>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</si>
  <si>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</si>
  <si>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</si>
  <si>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</si>
  <si>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</si>
  <si>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</si>
  <si>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</si>
  <si>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</si>
  <si>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</si>
  <si>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</si>
  <si>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</si>
  <si>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</si>
  <si>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</si>
  <si>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</si>
  <si>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</si>
  <si>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</si>
  <si>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</si>
  <si>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</si>
  <si>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</si>
  <si>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</si>
  <si>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</si>
  <si>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</si>
  <si>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</si>
  <si>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</si>
  <si>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</si>
  <si>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</si>
  <si>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</si>
  <si>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</si>
  <si>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</si>
  <si>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</si>
  <si>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</si>
  <si>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</si>
  <si>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</si>
  <si>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</si>
  <si>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</si>
  <si>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</si>
  <si>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</si>
  <si>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</si>
  <si>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</si>
  <si>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</si>
  <si>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</si>
  <si>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</si>
  <si>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</si>
  <si>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</si>
  <si>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</si>
  <si>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</si>
  <si>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</si>
  <si>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</si>
  <si>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</si>
  <si>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</si>
  <si>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</si>
  <si>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</si>
  <si>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</si>
  <si>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</si>
  <si>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</si>
  <si>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</si>
  <si>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</si>
  <si>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</si>
  <si>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</si>
  <si>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</si>
  <si>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</si>
  <si>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</si>
  <si>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</si>
  <si>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</si>
  <si>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</si>
  <si>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</si>
  <si>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</si>
  <si>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</si>
  <si>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</si>
  <si>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</si>
  <si>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</si>
  <si>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</si>
  <si>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</si>
  <si>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</si>
  <si>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</si>
  <si>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</si>
  <si>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</si>
  <si>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</si>
  <si>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</si>
  <si>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</si>
  <si>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</si>
  <si>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</si>
  <si>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</si>
  <si>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</si>
  <si>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</si>
  <si>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</si>
  <si>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</si>
  <si>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</si>
  <si>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</si>
  <si>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</si>
  <si>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</si>
  <si>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</si>
  <si>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</si>
  <si>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</si>
  <si>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</si>
  <si>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</si>
  <si>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</si>
  <si>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</si>
  <si>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</si>
  <si>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</si>
  <si>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</si>
  <si>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</si>
  <si>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</si>
  <si>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</si>
  <si>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</si>
  <si>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</si>
  <si>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</si>
  <si>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</si>
  <si>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</si>
  <si>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</si>
  <si>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</si>
  <si>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</si>
  <si>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</si>
  <si>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</si>
  <si>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</si>
  <si>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</si>
  <si>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</si>
  <si>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</si>
  <si>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</si>
  <si>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</si>
  <si>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</si>
  <si>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</si>
  <si>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</si>
  <si>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</si>
  <si>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</si>
  <si>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</si>
  <si>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</si>
  <si>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</si>
  <si>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</si>
  <si>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</si>
  <si>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</si>
  <si>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</si>
  <si>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</si>
  <si>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</si>
  <si>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</si>
  <si>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</si>
  <si>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</si>
  <si>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</si>
  <si>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</si>
  <si>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</si>
  <si>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</si>
  <si>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</si>
  <si>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</si>
  <si>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</si>
  <si>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</si>
  <si>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</si>
  <si>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</si>
  <si>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</si>
  <si>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</si>
  <si>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</si>
  <si>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</si>
  <si>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</si>
  <si>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</si>
  <si>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</si>
  <si>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</si>
  <si>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</si>
  <si>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</si>
  <si>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</si>
  <si>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</si>
  <si>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</si>
  <si>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</si>
  <si>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</si>
  <si>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</si>
  <si>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</si>
  <si>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</si>
  <si>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</si>
  <si>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</si>
  <si>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</si>
  <si>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</si>
  <si>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</si>
  <si>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</si>
  <si>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</si>
  <si>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</si>
  <si>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</si>
  <si>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</si>
  <si>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</si>
  <si>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</si>
  <si>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</si>
  <si>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</si>
  <si>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</si>
  <si>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</si>
  <si>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</si>
  <si>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</si>
  <si>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</si>
  <si>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</si>
  <si>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</si>
  <si>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</si>
  <si>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</si>
  <si>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</si>
  <si>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</si>
  <si>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</si>
  <si>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</si>
  <si>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</si>
  <si>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</si>
  <si>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</si>
  <si>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</si>
  <si>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</si>
  <si>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</si>
  <si>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</si>
  <si>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</si>
  <si>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</si>
  <si>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</si>
  <si>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</si>
  <si>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</si>
  <si>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</si>
  <si>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</si>
  <si>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</si>
  <si>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</si>
  <si>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</si>
  <si>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</si>
  <si>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</si>
  <si>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</si>
  <si>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</si>
  <si>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</si>
  <si>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</si>
  <si>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</si>
  <si>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</si>
  <si>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</si>
  <si>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</si>
  <si>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</si>
  <si>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</si>
  <si>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</si>
  <si>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</si>
  <si>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</si>
  <si>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</si>
  <si>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</si>
  <si>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</si>
  <si>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</si>
  <si>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</si>
  <si>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</si>
  <si>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</si>
  <si>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</si>
  <si>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</si>
  <si>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</si>
  <si>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</si>
  <si>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</si>
  <si>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</si>
  <si>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</si>
  <si>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</si>
  <si>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</si>
  <si>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</si>
  <si>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</si>
  <si>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</si>
  <si>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</si>
  <si>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</si>
  <si>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</si>
  <si>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</si>
  <si>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</si>
  <si>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</si>
  <si>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</si>
  <si>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</si>
  <si>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</si>
  <si>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</si>
  <si>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</si>
  <si>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</si>
  <si>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</si>
  <si>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</si>
  <si>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</si>
  <si>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</si>
  <si>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</si>
  <si>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</si>
  <si>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</si>
  <si>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</si>
  <si>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</si>
  <si>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</si>
  <si>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</si>
  <si>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</si>
  <si>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</si>
  <si>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</si>
  <si>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</si>
  <si>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</si>
  <si>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</si>
  <si>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</si>
  <si>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</si>
  <si>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</si>
  <si>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</si>
  <si>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</si>
  <si>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</si>
  <si>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</si>
  <si>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</si>
  <si>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</si>
  <si>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</si>
  <si>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</si>
  <si>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</si>
  <si>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</si>
  <si>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</si>
  <si>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</si>
  <si>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</si>
  <si>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</si>
  <si>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</si>
  <si>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</si>
  <si>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</si>
  <si>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</si>
  <si>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</si>
  <si>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</si>
  <si>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</si>
  <si>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</si>
  <si>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</si>
  <si>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</si>
  <si>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</si>
  <si>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</si>
  <si>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</si>
  <si>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</si>
  <si>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</si>
  <si>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</si>
  <si>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</si>
  <si>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</si>
  <si>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</si>
  <si>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</si>
  <si>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</si>
  <si>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</si>
  <si>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</si>
  <si>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</si>
  <si>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</si>
  <si>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</si>
  <si>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</si>
  <si>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</si>
  <si>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</si>
  <si>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</si>
  <si>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</si>
  <si>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</si>
  <si>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</si>
  <si>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</si>
  <si>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</si>
  <si>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</si>
  <si>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</si>
  <si>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</si>
  <si>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</si>
  <si>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</si>
  <si>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</si>
  <si>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</si>
  <si>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</si>
  <si>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</si>
  <si>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</si>
  <si>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</si>
  <si>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</si>
  <si>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</si>
  <si>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</si>
  <si>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</si>
  <si>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</si>
  <si>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</si>
  <si>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</si>
  <si>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</si>
  <si>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</si>
  <si>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</si>
  <si>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</si>
  <si>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</si>
  <si>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</si>
  <si>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</si>
  <si>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</si>
  <si>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</si>
  <si>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</si>
  <si>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</si>
  <si>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</si>
  <si>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</si>
  <si>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</si>
  <si>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</si>
  <si>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</si>
  <si>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</si>
  <si>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</si>
  <si>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</si>
  <si>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</si>
  <si>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</si>
  <si>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</si>
  <si>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</si>
  <si>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</si>
  <si>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</si>
  <si>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</si>
  <si>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</si>
  <si>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</si>
  <si>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</si>
  <si>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</si>
  <si>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</si>
  <si>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</si>
  <si>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</si>
  <si>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</si>
  <si>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</si>
  <si>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</si>
  <si>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</si>
  <si>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</si>
  <si>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</si>
  <si>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</si>
  <si>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</si>
  <si>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</si>
  <si>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</si>
  <si>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</si>
  <si>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</si>
  <si>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</si>
  <si>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</si>
  <si>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</si>
  <si>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</si>
  <si>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</si>
  <si>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</si>
  <si>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</si>
  <si>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</si>
  <si>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</si>
  <si>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</si>
  <si>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</si>
  <si>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</si>
  <si>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</si>
  <si>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</si>
  <si>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</si>
  <si>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</si>
  <si>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</si>
  <si>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</si>
  <si>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</si>
  <si>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</si>
  <si>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</si>
  <si>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</si>
  <si>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</si>
  <si>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</si>
  <si>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</si>
  <si>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</si>
  <si>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</si>
  <si>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</si>
  <si>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</si>
  <si>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</si>
  <si>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</si>
  <si>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</si>
  <si>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</si>
  <si>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</si>
  <si>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</si>
  <si>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</si>
  <si>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</si>
  <si>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</si>
  <si>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</si>
  <si>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</si>
  <si>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</si>
  <si>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</si>
  <si>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</si>
  <si>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</si>
  <si>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</si>
  <si>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</si>
  <si>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</si>
  <si>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</si>
  <si>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</si>
  <si>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</si>
  <si>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</si>
  <si>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</si>
  <si>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</si>
  <si>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</si>
  <si>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</si>
  <si>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</si>
  <si>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</si>
  <si>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</si>
  <si>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</si>
  <si>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</si>
  <si>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</si>
  <si>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</si>
  <si>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</si>
  <si>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</si>
  <si>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</si>
  <si>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</si>
  <si>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</si>
  <si>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</si>
  <si>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</si>
  <si>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</si>
  <si>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</si>
  <si>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</si>
  <si>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</si>
  <si>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</si>
  <si>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</si>
  <si>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</si>
  <si>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</si>
  <si>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</si>
  <si>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</si>
  <si>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</si>
  <si>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</si>
  <si>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</si>
  <si>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</si>
  <si>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</si>
  <si>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</si>
  <si>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</si>
  <si>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</si>
  <si>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</si>
  <si>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</si>
  <si>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</si>
  <si>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</si>
  <si>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</si>
  <si>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</si>
  <si>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</si>
  <si>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</si>
  <si>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</si>
  <si>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</si>
  <si>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</si>
  <si>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</si>
  <si>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</si>
  <si>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</si>
  <si>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</si>
  <si>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</si>
  <si>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</si>
  <si>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</si>
  <si>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</si>
  <si>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</si>
  <si>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</si>
  <si>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</si>
  <si>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</si>
  <si>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</si>
  <si>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</si>
  <si>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</si>
  <si>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</si>
  <si>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</si>
  <si>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</si>
  <si>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</si>
  <si>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</si>
  <si>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</si>
  <si>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</si>
  <si>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</si>
  <si>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</si>
  <si>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</si>
  <si>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</si>
  <si>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</si>
  <si>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</si>
  <si>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</si>
  <si>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</si>
  <si>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</si>
  <si>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</si>
  <si>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</si>
  <si>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</si>
  <si>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</si>
  <si>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</si>
  <si>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</si>
  <si>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</si>
  <si>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</si>
  <si>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</si>
  <si>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</si>
  <si>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</si>
  <si>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</si>
  <si>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</si>
  <si>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</si>
  <si>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</si>
  <si>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</si>
  <si>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</si>
  <si>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</si>
  <si>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</si>
  <si>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</si>
  <si>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</si>
  <si>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</si>
  <si>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</si>
  <si>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</si>
  <si>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</si>
  <si>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</si>
  <si>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</si>
  <si>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</si>
  <si>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</si>
  <si>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</si>
  <si>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</si>
  <si>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</si>
  <si>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</si>
  <si>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</si>
  <si>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</si>
  <si>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</si>
  <si>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</si>
  <si>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</si>
  <si>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</si>
  <si>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</si>
  <si>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</si>
  <si>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</si>
  <si>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</si>
  <si>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</si>
  <si>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</si>
  <si>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</si>
  <si>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</si>
  <si>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</si>
  <si>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</si>
  <si>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</si>
  <si>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</si>
  <si>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</si>
  <si>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</si>
  <si>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</si>
  <si>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</si>
  <si>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</si>
  <si>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</si>
  <si>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</si>
  <si>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</si>
  <si>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</si>
  <si>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</si>
  <si>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</si>
  <si>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</si>
  <si>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</si>
  <si>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</si>
  <si>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</si>
  <si>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</si>
  <si>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</si>
  <si>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</si>
  <si>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</si>
  <si>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</si>
  <si>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</si>
  <si>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</si>
  <si>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</si>
  <si>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</si>
  <si>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</si>
  <si>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</si>
  <si>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</si>
  <si>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</si>
  <si>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</si>
  <si>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</si>
  <si>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</si>
  <si>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</si>
  <si>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</si>
  <si>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</si>
  <si>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</si>
  <si>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</si>
  <si>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</si>
  <si>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</si>
  <si>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</si>
  <si>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</si>
  <si>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</si>
  <si>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</si>
  <si>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</si>
  <si>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</si>
  <si>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</si>
  <si>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</si>
  <si>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</si>
  <si>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</si>
  <si>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</si>
  <si>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</si>
  <si>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</si>
  <si>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</si>
  <si>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</si>
  <si>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</si>
  <si>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</si>
  <si>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</si>
  <si>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</si>
  <si>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</si>
  <si>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</si>
  <si>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</si>
  <si>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</si>
  <si>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</si>
  <si>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</si>
  <si>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</si>
  <si>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</si>
  <si>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</si>
  <si>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</si>
  <si>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</si>
  <si>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</si>
  <si>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</si>
  <si>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</si>
  <si>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</si>
  <si>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</si>
  <si>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</si>
  <si>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</si>
  <si>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</si>
  <si>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</si>
  <si>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</si>
  <si>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</si>
  <si>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</si>
  <si>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</si>
  <si>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</si>
  <si>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</si>
  <si>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</si>
  <si>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</si>
  <si>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</si>
  <si>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</si>
  <si>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</si>
  <si>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</si>
  <si>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</si>
  <si>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</si>
  <si>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</si>
  <si>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</si>
  <si>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</si>
  <si>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</si>
  <si>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</si>
  <si>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</si>
  <si>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</si>
  <si>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</si>
  <si>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</si>
  <si>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</si>
  <si>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</si>
  <si>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</si>
  <si>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</si>
  <si>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</si>
  <si>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</si>
  <si>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</si>
  <si>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</si>
  <si>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</si>
  <si>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</si>
  <si>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</si>
  <si>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</si>
  <si>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</si>
  <si>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</si>
  <si>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</si>
  <si>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</si>
  <si>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</si>
  <si>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</si>
  <si>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</si>
  <si>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</si>
  <si>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</si>
  <si>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</si>
  <si>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</si>
  <si>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</si>
  <si>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</si>
  <si>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</si>
  <si>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</si>
  <si>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</si>
  <si>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</si>
  <si>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</si>
  <si>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</si>
  <si>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</si>
  <si>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</si>
  <si>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</si>
  <si>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</si>
  <si>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</si>
  <si>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</si>
  <si>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</si>
  <si>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</si>
  <si>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</si>
  <si>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</si>
  <si>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</si>
  <si>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</si>
  <si>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</si>
  <si>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</si>
  <si>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</si>
  <si>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</si>
  <si>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</si>
  <si>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</si>
  <si>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</si>
  <si>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</si>
  <si>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</si>
  <si>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</si>
  <si>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</si>
  <si>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</si>
  <si>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</si>
  <si>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</si>
  <si>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</si>
  <si>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</si>
  <si>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</si>
  <si>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</si>
  <si>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</si>
  <si>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</si>
  <si>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</si>
  <si>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</si>
  <si>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</si>
  <si>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</si>
  <si>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</si>
  <si>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</si>
  <si>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</si>
  <si>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</si>
  <si>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</si>
  <si>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</si>
  <si>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</si>
  <si>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</si>
  <si>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</si>
  <si>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</si>
  <si>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</si>
  <si>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</si>
  <si>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</si>
  <si>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</si>
  <si>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</si>
  <si>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</si>
  <si>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</si>
  <si>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</si>
  <si>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</si>
  <si>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</si>
  <si>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</si>
  <si>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</si>
  <si>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</si>
  <si>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</si>
  <si>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</si>
  <si>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</si>
  <si>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</si>
  <si>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</si>
  <si>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</si>
  <si>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</si>
  <si>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</si>
  <si>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</si>
  <si>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</si>
  <si>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</si>
  <si>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</si>
  <si>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</si>
  <si>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</si>
  <si>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</si>
  <si>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</si>
  <si>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</si>
  <si>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</si>
  <si>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</si>
  <si>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</si>
  <si>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</si>
  <si>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</si>
  <si>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</si>
  <si>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</si>
  <si>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</si>
  <si>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</si>
  <si>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</si>
  <si>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</si>
  <si>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</si>
  <si>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</si>
  <si>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</si>
  <si>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</si>
  <si>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</si>
  <si>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</si>
  <si>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</si>
  <si>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</si>
  <si>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</si>
  <si>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</si>
  <si>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</si>
  <si>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</si>
  <si>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</si>
  <si>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</si>
  <si>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</si>
  <si>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</si>
  <si>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</si>
  <si>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</si>
  <si>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</si>
  <si>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</si>
  <si>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</si>
  <si>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</si>
  <si>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</si>
  <si>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</si>
  <si>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</si>
  <si>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</si>
  <si>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</si>
  <si>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</si>
  <si>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</si>
  <si>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</si>
  <si>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</si>
  <si>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</si>
  <si>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</si>
  <si>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</si>
  <si>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</si>
  <si>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</si>
  <si>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</si>
  <si>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</si>
  <si>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</si>
  <si>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</si>
  <si>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</si>
  <si>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</si>
  <si>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</si>
  <si>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</si>
  <si>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</si>
  <si>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</si>
  <si>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</si>
  <si>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</si>
  <si>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</si>
  <si>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</si>
  <si>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</si>
  <si>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</si>
  <si>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</si>
  <si>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</si>
  <si>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</si>
  <si>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</si>
  <si>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</si>
  <si>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</si>
  <si>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</si>
  <si>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</si>
  <si>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</si>
  <si>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</si>
  <si>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</si>
  <si>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</si>
  <si>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</si>
  <si>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</si>
  <si>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</si>
  <si>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</si>
  <si>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</si>
  <si>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</si>
  <si>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</si>
  <si>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</si>
  <si>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</si>
  <si>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</si>
  <si>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</si>
  <si>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</si>
  <si>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</si>
  <si>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</si>
  <si>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</si>
  <si>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</si>
  <si>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</si>
  <si>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</si>
  <si>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</si>
  <si>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</si>
  <si>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</si>
  <si>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</si>
  <si>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</si>
  <si>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</si>
  <si>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</si>
  <si>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</si>
  <si>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</si>
  <si>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</si>
  <si>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</si>
  <si>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</si>
  <si>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</si>
  <si>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</si>
  <si>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</si>
  <si>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</si>
  <si>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</si>
  <si>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</si>
  <si>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</si>
  <si>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</si>
  <si>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</si>
  <si>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</si>
  <si>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</si>
  <si>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</si>
  <si>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</si>
  <si>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</si>
  <si>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</si>
  <si>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</si>
  <si>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</si>
  <si>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</si>
  <si>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</si>
  <si>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</si>
  <si>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</si>
  <si>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</si>
  <si>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</si>
  <si>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</si>
  <si>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</si>
  <si>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</si>
  <si>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</si>
  <si>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</si>
  <si>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</si>
  <si>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</si>
  <si>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</si>
  <si>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</si>
  <si>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</si>
  <si>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</si>
  <si>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</si>
  <si>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</si>
  <si>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</si>
  <si>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</si>
  <si>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</si>
  <si>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</si>
  <si>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</si>
  <si>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</si>
  <si>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</si>
  <si>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</si>
  <si>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</si>
  <si>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</si>
  <si>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</si>
  <si>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</si>
  <si>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</si>
  <si>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</si>
  <si>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</si>
  <si>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</si>
  <si>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</si>
  <si>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</si>
  <si>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</si>
  <si>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</si>
  <si>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</si>
  <si>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</si>
  <si>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</si>
  <si>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</si>
  <si>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</si>
  <si>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</si>
  <si>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</si>
  <si>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</si>
  <si>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</si>
  <si>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</si>
  <si>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</si>
  <si>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</si>
  <si>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</si>
  <si>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</si>
  <si>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</si>
  <si>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</si>
  <si>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</si>
  <si>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</si>
  <si>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</si>
  <si>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</si>
  <si>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</si>
  <si>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</si>
  <si>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</si>
  <si>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</si>
  <si>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</si>
  <si>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</si>
  <si>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</si>
  <si>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</si>
  <si>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</si>
  <si>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</si>
  <si>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</si>
  <si>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</si>
  <si>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</si>
  <si>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</si>
  <si>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</si>
  <si>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</si>
  <si>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</si>
  <si>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</si>
  <si>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</si>
  <si>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</si>
  <si>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</si>
  <si>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</si>
  <si>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</si>
  <si>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</si>
  <si>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</si>
  <si>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</si>
  <si>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</si>
  <si>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</si>
  <si>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</si>
  <si>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</si>
  <si>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</si>
  <si>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</si>
  <si>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</si>
  <si>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</si>
  <si>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</si>
  <si>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</si>
  <si>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</si>
  <si>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</si>
  <si>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</si>
  <si>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</si>
  <si>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</si>
  <si>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</si>
  <si>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</si>
  <si>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</si>
  <si>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</si>
  <si>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</si>
  <si>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</si>
  <si>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</si>
  <si>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</si>
  <si>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</si>
  <si>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</si>
  <si>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</si>
  <si>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</si>
  <si>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</si>
  <si>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</si>
  <si>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</si>
  <si>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</si>
  <si>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</si>
  <si>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</si>
  <si>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</si>
  <si>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</si>
  <si>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</si>
  <si>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</si>
  <si>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</si>
  <si>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</si>
  <si>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</si>
  <si>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</si>
  <si>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</si>
  <si>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</si>
  <si>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</si>
  <si>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</si>
  <si>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</si>
  <si>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</si>
  <si>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</si>
  <si>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</si>
  <si>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</si>
  <si>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</si>
  <si>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</si>
  <si>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</si>
  <si>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</si>
  <si>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</si>
  <si>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</si>
  <si>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</si>
  <si>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</si>
  <si>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</si>
  <si>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</si>
  <si>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</si>
  <si>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</si>
  <si>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</si>
  <si>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</si>
  <si>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</si>
  <si>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</si>
  <si>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</si>
  <si>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</si>
  <si>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</si>
  <si>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</si>
  <si>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</si>
  <si>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</si>
  <si>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</si>
  <si>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</si>
  <si>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</si>
  <si>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</si>
  <si>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</si>
  <si>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</si>
  <si>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</si>
  <si>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</si>
  <si>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</si>
  <si>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</si>
  <si>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</si>
  <si>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</si>
  <si>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</si>
  <si>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</si>
  <si>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</si>
  <si>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</si>
  <si>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</si>
  <si>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</si>
  <si>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</si>
  <si>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</si>
  <si>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</si>
  <si>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</si>
  <si>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</si>
  <si>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</si>
  <si>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</si>
  <si>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</si>
  <si>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</si>
  <si>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</si>
  <si>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</si>
  <si>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</si>
  <si>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</si>
  <si>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</si>
  <si>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</si>
  <si>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</si>
  <si>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</si>
  <si>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</si>
  <si>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</si>
  <si>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</si>
  <si>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</si>
  <si>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</si>
  <si>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</si>
  <si>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</si>
  <si>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</si>
  <si>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</si>
  <si>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</si>
  <si>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</si>
  <si>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</si>
  <si>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</si>
  <si>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</si>
  <si>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</si>
  <si>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</si>
  <si>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</si>
  <si>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</si>
  <si>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</si>
  <si>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</si>
  <si>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</si>
  <si>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</si>
  <si>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</si>
  <si>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</si>
  <si>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</si>
  <si>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</si>
  <si>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</si>
  <si>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</si>
  <si>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</si>
  <si>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</si>
  <si>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</si>
  <si>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</si>
  <si>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</si>
  <si>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</si>
  <si>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</si>
  <si>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</si>
  <si>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</si>
  <si>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</si>
  <si>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</si>
  <si>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</si>
  <si>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</si>
  <si>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</si>
  <si>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</si>
  <si>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</si>
  <si>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</si>
  <si>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</si>
  <si>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</si>
  <si>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</si>
  <si>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</si>
  <si>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</si>
  <si>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</si>
  <si>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</si>
  <si>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</si>
  <si>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</si>
  <si>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</si>
  <si>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</si>
  <si>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</si>
  <si>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</si>
  <si>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</si>
  <si>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</si>
  <si>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</si>
  <si>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</si>
  <si>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</si>
  <si>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</si>
  <si>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</si>
  <si>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</si>
  <si>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</si>
  <si>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</si>
  <si>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</si>
  <si>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</si>
  <si>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</si>
  <si>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</si>
  <si>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</si>
  <si>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</si>
  <si>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</si>
  <si>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</si>
  <si>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</si>
  <si>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</si>
  <si>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</si>
  <si>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</si>
  <si>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</si>
  <si>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</si>
  <si>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</si>
  <si>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</si>
  <si>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</si>
  <si>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</si>
  <si>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</si>
  <si>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</si>
  <si>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</si>
  <si>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</si>
  <si>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</si>
  <si>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</si>
  <si>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</si>
  <si>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</si>
  <si>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</si>
  <si>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</si>
  <si>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</si>
  <si>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</si>
  <si>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</si>
  <si>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</si>
  <si>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</si>
  <si>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</si>
  <si>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</si>
  <si>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</si>
  <si>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</si>
  <si>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</si>
  <si>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</si>
  <si>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</si>
  <si>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</si>
  <si>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</si>
  <si>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</si>
  <si>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</si>
  <si>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</si>
  <si>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</si>
  <si>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</si>
  <si>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</si>
  <si>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</si>
  <si>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</si>
  <si>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</si>
  <si>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</si>
  <si>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</si>
  <si>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</si>
  <si>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</si>
  <si>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</si>
  <si>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</si>
  <si>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</si>
  <si>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</si>
  <si>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</si>
  <si>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</si>
  <si>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</si>
  <si>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</si>
  <si>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</si>
  <si>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</si>
  <si>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</si>
  <si>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</si>
  <si>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</si>
  <si>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</si>
  <si>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</si>
  <si>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</si>
  <si>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</si>
  <si>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</si>
  <si>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</si>
  <si>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</si>
  <si>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</si>
  <si>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</si>
  <si>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</si>
  <si>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</si>
  <si>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</si>
  <si>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</si>
  <si>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</si>
  <si>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</si>
  <si>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</si>
  <si>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</si>
  <si>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</si>
  <si>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</si>
  <si>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</si>
  <si>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</si>
  <si>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</si>
  <si>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</si>
  <si>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</si>
  <si>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</si>
  <si>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</si>
  <si>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</si>
  <si>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</si>
  <si>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</si>
  <si>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</si>
  <si>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</si>
  <si>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</si>
  <si>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</si>
  <si>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</si>
  <si>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</si>
  <si>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</si>
  <si>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</si>
  <si>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</si>
  <si>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</si>
  <si>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</si>
  <si>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</si>
  <si>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</si>
  <si>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</si>
  <si>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</si>
  <si>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</si>
  <si>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</si>
  <si>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</si>
  <si>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</si>
  <si>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</si>
  <si>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</si>
  <si>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</si>
  <si>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</si>
  <si>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</si>
  <si>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</si>
  <si>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</si>
  <si>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</si>
  <si>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</si>
  <si>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</si>
  <si>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</si>
  <si>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</si>
  <si>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</si>
  <si>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</si>
  <si>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</si>
  <si>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</si>
  <si>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</si>
  <si>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</si>
  <si>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</si>
  <si>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</si>
  <si>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</si>
  <si>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</si>
  <si>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</si>
  <si>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</si>
  <si>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</si>
  <si>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</si>
  <si>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</si>
  <si>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</si>
  <si>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</si>
  <si>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</si>
  <si>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</si>
  <si>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</si>
  <si>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</si>
  <si>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</si>
  <si>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</si>
  <si>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</si>
  <si>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</si>
  <si>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</si>
  <si>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</si>
  <si>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</si>
  <si>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</si>
  <si>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</si>
  <si>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</si>
  <si>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</si>
  <si>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</si>
  <si>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</si>
  <si>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</si>
  <si>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</si>
  <si>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</si>
  <si>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</si>
  <si>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</si>
  <si>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</si>
  <si>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</si>
  <si>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</si>
  <si>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</si>
  <si>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</si>
  <si>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</si>
  <si>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</si>
  <si>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</si>
  <si>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</si>
  <si>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</si>
  <si>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</si>
  <si>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</si>
  <si>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</si>
  <si>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</si>
  <si>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</si>
  <si>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</si>
  <si>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</si>
  <si>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</si>
  <si>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</si>
  <si>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</si>
  <si>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</si>
  <si>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</si>
  <si>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</si>
  <si>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</si>
  <si>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</si>
  <si>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</si>
  <si>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</si>
  <si>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</si>
  <si>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</si>
  <si>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</si>
  <si>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</si>
  <si>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</si>
  <si>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</si>
  <si>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</si>
  <si>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</si>
  <si>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</si>
  <si>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</si>
  <si>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</si>
  <si>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</si>
  <si>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</si>
  <si>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</si>
  <si>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</si>
  <si>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</si>
  <si>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</si>
  <si>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</si>
  <si>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</si>
  <si>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</si>
  <si>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</si>
  <si>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</si>
  <si>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</si>
  <si>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</si>
  <si>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</si>
  <si>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</si>
  <si>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</si>
  <si>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</si>
  <si>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</si>
  <si>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</si>
  <si>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</si>
  <si>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</si>
  <si>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</si>
  <si>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</si>
  <si>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</si>
  <si>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</si>
  <si>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</si>
  <si>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</si>
  <si>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</si>
  <si>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</si>
  <si>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</si>
  <si>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</si>
  <si>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</si>
  <si>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</si>
  <si>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</si>
  <si>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</si>
  <si>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</si>
  <si>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</si>
  <si>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</si>
  <si>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</si>
  <si>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</si>
  <si>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</si>
  <si>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</si>
  <si>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</si>
  <si>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</si>
  <si>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</si>
  <si>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</si>
  <si>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</si>
  <si>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</si>
  <si>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</si>
  <si>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</si>
  <si>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</si>
  <si>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</si>
  <si>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</si>
  <si>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</si>
  <si>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</si>
  <si>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</si>
  <si>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</si>
  <si>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</si>
  <si>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</si>
  <si>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</si>
  <si>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</si>
  <si>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</si>
  <si>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</si>
  <si>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</si>
  <si>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</si>
  <si>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</si>
  <si>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</si>
  <si>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</si>
  <si>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</si>
  <si>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</si>
  <si>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</si>
  <si>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</si>
  <si>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</si>
  <si>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</si>
  <si>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</si>
  <si>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</si>
  <si>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</si>
  <si>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</si>
  <si>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</si>
  <si>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</si>
  <si>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</si>
  <si>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</si>
  <si>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</si>
  <si>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</si>
  <si>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</si>
  <si>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</si>
  <si>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</si>
  <si>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</si>
  <si>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</si>
  <si>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</si>
  <si>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</si>
  <si>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</si>
  <si>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</si>
  <si>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</si>
  <si>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</si>
  <si>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</si>
  <si>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</si>
  <si>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</si>
  <si>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</si>
  <si>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</si>
  <si>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</si>
  <si>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</si>
  <si>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</si>
  <si>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</si>
  <si>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</si>
  <si>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</si>
  <si>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</si>
  <si>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</si>
  <si>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</si>
  <si>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</si>
  <si>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</si>
  <si>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</si>
  <si>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</si>
  <si>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</si>
  <si>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</si>
  <si>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</si>
  <si>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</si>
  <si>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</si>
  <si>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</si>
  <si>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</si>
  <si>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</si>
  <si>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</si>
  <si>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</si>
  <si>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</si>
  <si>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</si>
  <si>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</si>
  <si>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</si>
  <si>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</si>
  <si>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</si>
  <si>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</si>
  <si>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</si>
  <si>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</si>
  <si>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</si>
  <si>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</si>
  <si>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</si>
  <si>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</si>
  <si>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</si>
  <si>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</si>
  <si>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</si>
  <si>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</si>
  <si>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</si>
  <si>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</si>
  <si>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</si>
  <si>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</si>
  <si>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</si>
  <si>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</si>
  <si>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</si>
  <si>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</si>
  <si>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</si>
  <si>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</si>
  <si>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</si>
  <si>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</si>
  <si>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</si>
  <si>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</si>
  <si>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</si>
  <si>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</si>
  <si>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</si>
  <si>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</si>
  <si>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</si>
  <si>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</si>
  <si>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</si>
  <si>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</si>
  <si>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</si>
  <si>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</si>
  <si>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</si>
  <si>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</si>
  <si>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</si>
  <si>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</si>
  <si>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</si>
  <si>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</si>
  <si>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</si>
  <si>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</si>
  <si>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</si>
  <si>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</si>
  <si>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</si>
  <si>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</si>
  <si>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</si>
  <si>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</si>
  <si>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</si>
  <si>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</si>
  <si>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</si>
  <si>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</si>
  <si>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</si>
  <si>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</si>
  <si>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</si>
  <si>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</si>
  <si>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</si>
  <si>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</si>
  <si>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</si>
  <si>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</si>
  <si>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</si>
  <si>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</si>
  <si>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</si>
  <si>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</si>
  <si>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</si>
  <si>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</si>
  <si>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</si>
  <si>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</si>
  <si>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</si>
  <si>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</si>
  <si>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</si>
  <si>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</si>
  <si>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</si>
  <si>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</si>
  <si>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</si>
  <si>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</si>
  <si>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</si>
  <si>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</si>
  <si>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</si>
  <si>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</si>
  <si>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</si>
  <si>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</si>
  <si>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</si>
  <si>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</si>
  <si>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</si>
  <si>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</si>
  <si>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</si>
  <si>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</si>
  <si>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</si>
  <si>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</si>
  <si>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</si>
  <si>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</si>
  <si>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</si>
  <si>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</si>
  <si>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</si>
  <si>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</si>
  <si>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</si>
  <si>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</si>
  <si>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</si>
  <si>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</si>
  <si>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</si>
  <si>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</si>
  <si>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</si>
  <si>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</si>
  <si>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</si>
  <si>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</si>
  <si>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</si>
  <si>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</si>
  <si>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</si>
  <si>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</si>
  <si>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</si>
  <si>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</si>
  <si>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</si>
  <si>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</si>
  <si>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</si>
  <si>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</si>
  <si>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</si>
  <si>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</si>
  <si>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</si>
  <si>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</si>
  <si>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</si>
  <si>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</si>
  <si>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</si>
  <si>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</si>
  <si>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</si>
  <si>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</si>
  <si>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</si>
  <si>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</si>
  <si>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</si>
  <si>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</si>
  <si>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</si>
  <si>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</si>
  <si>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</si>
  <si>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</si>
  <si>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</si>
  <si>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</si>
  <si>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</si>
  <si>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</si>
  <si>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</si>
  <si>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</si>
  <si>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</si>
  <si>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</si>
  <si>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</si>
  <si>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</si>
  <si>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</si>
  <si>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</si>
  <si>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</si>
  <si>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</si>
  <si>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</si>
  <si>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</si>
  <si>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</si>
  <si>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</si>
  <si>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</si>
  <si>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</si>
  <si>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</si>
  <si>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</si>
  <si>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</si>
  <si>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</si>
  <si>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</si>
  <si>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</si>
  <si>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</si>
  <si>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</si>
  <si>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</si>
  <si>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</si>
  <si>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</si>
  <si>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</si>
  <si>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</si>
  <si>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</si>
  <si>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</si>
  <si>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</si>
  <si>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</si>
  <si>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</si>
  <si>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</si>
  <si>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</si>
  <si>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</si>
  <si>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</si>
  <si>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</si>
  <si>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</si>
  <si>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</si>
  <si>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</si>
  <si>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</si>
  <si>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</si>
  <si>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</si>
  <si>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</si>
  <si>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</si>
  <si>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</si>
  <si>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</si>
  <si>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</si>
  <si>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</si>
  <si>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</si>
  <si>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</si>
  <si>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</si>
  <si>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</si>
  <si>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</si>
  <si>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</si>
  <si>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</si>
  <si>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</si>
  <si>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</si>
  <si>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</si>
  <si>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</si>
  <si>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</si>
  <si>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</si>
  <si>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</si>
  <si>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</si>
  <si>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</si>
  <si>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</si>
  <si>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</si>
  <si>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</si>
  <si>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</si>
  <si>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</si>
  <si>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</si>
  <si>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</si>
  <si>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</si>
  <si>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</si>
  <si>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</si>
  <si>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</si>
  <si>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</si>
  <si>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</si>
  <si>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</si>
  <si>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</si>
  <si>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</si>
  <si>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</si>
  <si>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</si>
  <si>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</si>
  <si>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</si>
  <si>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</si>
  <si>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</si>
  <si>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</si>
  <si>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</si>
  <si>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</si>
  <si>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</si>
  <si>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</si>
  <si>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</si>
  <si>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</si>
  <si>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</si>
  <si>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</si>
  <si>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</si>
  <si>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</si>
  <si>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</si>
  <si>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</si>
  <si>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</si>
  <si>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</si>
  <si>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</si>
  <si>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</si>
  <si>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</si>
  <si>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</si>
  <si>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</si>
  <si>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</si>
  <si>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</si>
  <si>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</si>
  <si>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</si>
  <si>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</si>
  <si>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</si>
  <si>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</si>
  <si>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</si>
  <si>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</si>
  <si>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</si>
  <si>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</si>
  <si>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</si>
  <si>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</si>
  <si>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</si>
  <si>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</si>
  <si>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</si>
  <si>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</si>
  <si>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</si>
  <si>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</si>
  <si>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</si>
  <si>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</si>
  <si>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</si>
  <si>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</si>
  <si>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</si>
  <si>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</si>
  <si>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</si>
  <si>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</si>
  <si>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</si>
  <si>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</si>
  <si>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</si>
  <si>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</si>
  <si>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</si>
  <si>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</si>
  <si>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</si>
  <si>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</si>
  <si>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</si>
  <si>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</si>
  <si>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</si>
  <si>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</si>
  <si>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</si>
  <si>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</si>
  <si>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</si>
  <si>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</si>
  <si>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</si>
  <si>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</si>
  <si>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</si>
  <si>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</si>
  <si>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</si>
  <si>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</si>
  <si>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</si>
  <si>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</si>
  <si>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</si>
  <si>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</si>
  <si>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</si>
  <si>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</si>
  <si>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</si>
  <si>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</si>
  <si>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</si>
  <si>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</si>
  <si>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</si>
  <si>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</si>
  <si>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</si>
  <si>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</si>
  <si>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</si>
  <si>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</si>
  <si>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</si>
  <si>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</si>
  <si>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</si>
  <si>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</si>
  <si>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</si>
  <si>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</si>
  <si>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</si>
  <si>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</si>
  <si>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</si>
  <si>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</si>
  <si>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</si>
  <si>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</si>
  <si>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</si>
  <si>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</si>
  <si>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</si>
  <si>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</si>
  <si>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</si>
  <si>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</si>
  <si>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</si>
  <si>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</si>
  <si>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</si>
  <si>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</si>
  <si>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</si>
  <si>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</si>
  <si>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</si>
  <si>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</si>
  <si>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</si>
  <si>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</si>
  <si>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</si>
  <si>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</si>
  <si>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</si>
  <si>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</si>
  <si>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</si>
  <si>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</si>
  <si>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</si>
  <si>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</si>
  <si>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</si>
  <si>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</si>
  <si>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</si>
  <si>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</si>
  <si>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</si>
  <si>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</si>
  <si>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</si>
  <si>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</si>
  <si>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</si>
  <si>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</si>
  <si>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</si>
  <si>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</si>
  <si>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</si>
  <si>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</si>
  <si>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</si>
  <si>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</si>
  <si>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</si>
  <si>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</si>
  <si>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</si>
  <si>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</si>
  <si>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</si>
  <si>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</si>
  <si>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</si>
  <si>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</si>
  <si>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</si>
  <si>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</si>
  <si>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</si>
  <si>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</si>
  <si>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</si>
  <si>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</si>
  <si>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</si>
  <si>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</si>
  <si>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</si>
  <si>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</si>
  <si>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</si>
  <si>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</si>
  <si>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</si>
  <si>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</si>
  <si>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</si>
  <si>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</si>
  <si>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</si>
  <si>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</si>
  <si>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</si>
  <si>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</si>
  <si>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</si>
  <si>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</si>
  <si>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</si>
  <si>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</si>
  <si>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</si>
  <si>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</si>
  <si>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</si>
  <si>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</si>
  <si>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</si>
  <si>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</si>
  <si>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</si>
  <si>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</si>
  <si>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</si>
  <si>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</si>
  <si>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</si>
  <si>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</si>
  <si>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</si>
  <si>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</si>
  <si>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</si>
  <si>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</si>
  <si>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</si>
  <si>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</si>
  <si>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</si>
  <si>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</si>
  <si>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</si>
  <si>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</si>
  <si>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</si>
  <si>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</si>
  <si>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</si>
  <si>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</si>
  <si>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</si>
  <si>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</si>
  <si>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</si>
  <si>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</si>
  <si>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</si>
  <si>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</si>
  <si>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</si>
  <si>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</si>
  <si>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</si>
  <si>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</si>
  <si>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</si>
  <si>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</si>
  <si>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</si>
  <si>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</si>
  <si>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</si>
  <si>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</si>
  <si>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</si>
  <si>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</si>
  <si>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</si>
  <si>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</si>
  <si>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</si>
  <si>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</si>
  <si>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</si>
  <si>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</si>
  <si>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</si>
  <si>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</si>
  <si>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</si>
  <si>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</si>
  <si>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</si>
  <si>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</si>
  <si>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</si>
  <si>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</si>
  <si>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</si>
  <si>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</si>
  <si>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</si>
  <si>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</si>
  <si>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</si>
  <si>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</si>
  <si>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</si>
  <si>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</si>
  <si>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</si>
  <si>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</si>
  <si>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</si>
  <si>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</si>
  <si>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</si>
  <si>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</si>
  <si>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</si>
  <si>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</si>
  <si>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</si>
  <si>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</si>
  <si>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</si>
  <si>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</si>
  <si>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</si>
  <si>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</si>
  <si>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</si>
  <si>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</si>
  <si>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</si>
  <si>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</si>
  <si>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</si>
  <si>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</si>
  <si>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</si>
  <si>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</si>
  <si>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</si>
  <si>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</si>
  <si>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</si>
  <si>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</si>
  <si>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</si>
  <si>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</si>
  <si>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</si>
  <si>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</si>
  <si>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</si>
  <si>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</si>
  <si>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</si>
  <si>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</si>
  <si>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</si>
  <si>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</si>
  <si>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</si>
  <si>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</si>
  <si>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</si>
  <si>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</si>
  <si>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</si>
  <si>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</si>
  <si>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</si>
  <si>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</si>
  <si>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</si>
  <si>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</si>
  <si>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</si>
  <si>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</si>
  <si>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</si>
  <si>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</si>
  <si>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</si>
  <si>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</si>
  <si>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</si>
  <si>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</si>
  <si>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</si>
  <si>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</si>
  <si>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</si>
  <si>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</si>
  <si>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</si>
  <si>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</si>
  <si>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</si>
  <si>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</si>
  <si>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</si>
  <si>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</si>
  <si>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</si>
  <si>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</si>
  <si>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</si>
  <si>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</si>
  <si>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</si>
  <si>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</si>
  <si>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</si>
  <si>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</si>
  <si>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</si>
  <si>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</si>
  <si>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</si>
  <si>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</si>
  <si>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</si>
  <si>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</si>
  <si>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</si>
  <si>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</si>
  <si>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</si>
  <si>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</si>
  <si>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</si>
  <si>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</si>
  <si>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</si>
  <si>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</si>
  <si>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</si>
  <si>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</si>
  <si>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</si>
  <si>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</si>
  <si>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</si>
  <si>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</si>
  <si>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</si>
  <si>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</si>
  <si>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</si>
  <si>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</si>
  <si>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</si>
  <si>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</si>
  <si>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</si>
  <si>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</si>
  <si>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</si>
  <si>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</si>
  <si>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</si>
  <si>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</si>
  <si>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</si>
  <si>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</si>
  <si>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</si>
  <si>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</si>
  <si>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</si>
  <si>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</si>
  <si>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</si>
  <si>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</si>
  <si>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</si>
  <si>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</si>
  <si>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</si>
  <si>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</si>
  <si>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</si>
  <si>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</si>
  <si>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</si>
  <si>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</si>
  <si>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</si>
  <si>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</si>
  <si>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</si>
  <si>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</si>
  <si>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</si>
  <si>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</si>
  <si>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</si>
  <si>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</si>
  <si>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</si>
  <si>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</si>
  <si>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</si>
  <si>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</si>
  <si>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</si>
  <si>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</si>
  <si>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</si>
  <si>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</si>
  <si>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</si>
  <si>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</si>
  <si>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</si>
  <si>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</si>
  <si>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</si>
  <si>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</si>
  <si>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</si>
  <si>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</si>
  <si>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</si>
  <si>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</si>
  <si>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</si>
  <si>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</si>
  <si>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</si>
  <si>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</si>
  <si>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</si>
  <si>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</si>
  <si>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</si>
  <si>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</si>
  <si>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</si>
  <si>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</si>
  <si>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</si>
  <si>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</si>
  <si>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</si>
  <si>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</si>
  <si>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</si>
  <si>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</si>
  <si>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</si>
  <si>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</si>
  <si>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</si>
  <si>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</si>
  <si>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</si>
  <si>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</si>
  <si>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</si>
  <si>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</si>
  <si>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</si>
  <si>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</si>
  <si>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</si>
  <si>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</si>
  <si>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</si>
  <si>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</si>
  <si>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</si>
  <si>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</si>
  <si>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</si>
  <si>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</si>
  <si>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</si>
  <si>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</si>
  <si>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</si>
  <si>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</si>
  <si>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</si>
  <si>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</si>
  <si>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</si>
  <si>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</si>
  <si>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</si>
  <si>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</si>
  <si>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</si>
  <si>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</si>
  <si>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</si>
  <si>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</si>
  <si>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</si>
  <si>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</si>
  <si>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</si>
  <si>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</si>
  <si>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</si>
  <si>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</si>
  <si>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</si>
  <si>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</si>
  <si>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</si>
  <si>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</si>
  <si>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</si>
  <si>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</si>
  <si>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</si>
  <si>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</si>
  <si>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</si>
  <si>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</si>
  <si>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</si>
  <si>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</si>
  <si>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</si>
  <si>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</si>
  <si>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</si>
  <si>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</si>
  <si>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</si>
  <si>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</si>
  <si>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</si>
  <si>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</si>
  <si>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</si>
  <si>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</si>
  <si>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</si>
  <si>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</si>
  <si>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</si>
  <si>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</si>
  <si>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</si>
  <si>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</si>
  <si>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</si>
  <si>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</si>
  <si>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</si>
  <si>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</si>
  <si>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</si>
  <si>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</si>
  <si>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</si>
  <si>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</si>
  <si>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</si>
  <si>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</si>
  <si>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</si>
  <si>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</si>
  <si>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</si>
  <si>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</si>
  <si>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</si>
  <si>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</si>
  <si>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</si>
  <si>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</si>
  <si>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</si>
  <si>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</si>
  <si>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</si>
  <si>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</si>
  <si>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</si>
  <si>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</si>
  <si>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</si>
  <si>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</si>
  <si>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</si>
  <si>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</si>
  <si>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</si>
  <si>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</si>
  <si>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</si>
  <si>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</si>
  <si>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</si>
  <si>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</si>
  <si>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</si>
  <si>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</si>
  <si>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</si>
  <si>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</si>
  <si>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</si>
  <si>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</si>
  <si>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</si>
  <si>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</si>
  <si>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</si>
  <si>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</si>
  <si>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</si>
  <si>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</si>
  <si>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</si>
  <si>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</si>
  <si>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</si>
  <si>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</si>
  <si>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</si>
  <si>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</si>
  <si>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</si>
  <si>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</si>
  <si>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</si>
  <si>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</si>
  <si>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</si>
  <si>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</si>
  <si>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</si>
  <si>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</si>
  <si>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</si>
  <si>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</si>
  <si>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</si>
  <si>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</si>
  <si>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</si>
  <si>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</si>
  <si>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</si>
  <si>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</si>
  <si>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</si>
  <si>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</si>
  <si>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</si>
  <si>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</si>
  <si>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</si>
  <si>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</si>
  <si>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</si>
  <si>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</si>
  <si>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</si>
  <si>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</si>
  <si>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</si>
  <si>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</si>
  <si>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</si>
  <si>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</si>
  <si>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</si>
  <si>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</si>
  <si>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</si>
  <si>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</si>
  <si>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</si>
  <si>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</si>
  <si>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</si>
  <si>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</si>
  <si>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</si>
  <si>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</si>
  <si>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</si>
  <si>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</si>
  <si>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</si>
  <si>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</si>
  <si>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</si>
  <si>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</si>
  <si>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</si>
  <si>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</si>
  <si>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</si>
  <si>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</si>
  <si>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</si>
  <si>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</si>
  <si>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</si>
  <si>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</si>
  <si>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</si>
  <si>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</si>
  <si>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</si>
  <si>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</si>
  <si>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</si>
  <si>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</si>
  <si>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</si>
  <si>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</si>
  <si>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</si>
  <si>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</si>
  <si>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</si>
  <si>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</si>
  <si>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</si>
  <si>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</si>
  <si>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</si>
  <si>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</si>
  <si>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</si>
  <si>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</si>
  <si>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</si>
  <si>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</si>
  <si>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</si>
  <si>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</si>
  <si>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</si>
  <si>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</si>
  <si>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</si>
  <si>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</si>
  <si>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</si>
  <si>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</si>
  <si>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</si>
  <si>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</si>
  <si>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</si>
  <si>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</si>
  <si>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</si>
  <si>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</si>
  <si>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</si>
  <si>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</si>
  <si>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</si>
  <si>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</si>
  <si>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</si>
  <si>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</si>
  <si>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</si>
  <si>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</si>
  <si>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</si>
  <si>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</si>
  <si>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</si>
  <si>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</si>
  <si>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</si>
  <si>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</si>
  <si>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</si>
  <si>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</si>
  <si>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</si>
  <si>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</si>
  <si>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</si>
  <si>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</si>
  <si>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</si>
  <si>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</si>
  <si>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</si>
  <si>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</si>
  <si>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</si>
  <si>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</si>
  <si>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</si>
  <si>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</si>
  <si>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</si>
  <si>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</si>
  <si>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</si>
  <si>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</si>
  <si>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</si>
  <si>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</si>
  <si>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</si>
  <si>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</si>
  <si>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</si>
  <si>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</si>
  <si>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</si>
  <si>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</si>
  <si>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</si>
  <si>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</si>
  <si>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</si>
  <si>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</si>
  <si>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</si>
  <si>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</si>
  <si>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</si>
  <si>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</si>
  <si>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</si>
  <si>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</si>
  <si>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</si>
  <si>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</si>
  <si>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</si>
  <si>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</si>
  <si>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</si>
  <si>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</si>
  <si>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</si>
  <si>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</si>
  <si>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</si>
  <si>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</si>
  <si>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</si>
  <si>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</si>
  <si>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</si>
  <si>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</si>
  <si>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</si>
  <si>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</si>
  <si>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</si>
  <si>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</si>
  <si>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</si>
  <si>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</si>
  <si>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</si>
  <si>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</si>
  <si>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</si>
  <si>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</si>
  <si>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</si>
  <si>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</si>
  <si>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</si>
  <si>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</si>
  <si>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</si>
  <si>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</si>
  <si>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</si>
  <si>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</si>
  <si>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</si>
  <si>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</si>
  <si>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</si>
  <si>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</si>
  <si>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</si>
  <si>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</si>
  <si>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</si>
  <si>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</si>
  <si>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</si>
  <si>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</si>
  <si>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</si>
  <si>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</si>
  <si>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</si>
  <si>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</si>
  <si>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</si>
  <si>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</si>
  <si>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</si>
  <si>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</si>
  <si>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</si>
  <si>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</si>
  <si>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</si>
  <si>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</si>
  <si>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</si>
  <si>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</si>
  <si>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</si>
  <si>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</si>
  <si>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</si>
  <si>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</si>
  <si>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</si>
  <si>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</si>
  <si>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</si>
  <si>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</si>
  <si>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</si>
  <si>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</si>
  <si>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</si>
  <si>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</si>
  <si>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</si>
  <si>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</si>
  <si>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</si>
  <si>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</si>
  <si>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</si>
  <si>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</si>
  <si>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</si>
  <si>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</si>
  <si>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</si>
  <si>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</si>
  <si>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</si>
  <si>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</si>
  <si>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</si>
  <si>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</si>
  <si>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</si>
  <si>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</si>
  <si>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</si>
  <si>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</si>
  <si>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</si>
  <si>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</si>
  <si>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</si>
  <si>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</si>
  <si>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</si>
  <si>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</si>
  <si>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</si>
  <si>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</si>
  <si>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</si>
  <si>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</si>
  <si>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</si>
  <si>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</si>
  <si>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</si>
  <si>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</si>
  <si>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</si>
  <si>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</si>
  <si>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</si>
  <si>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</si>
  <si>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</si>
  <si>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</si>
  <si>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</si>
  <si>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</si>
  <si>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</si>
  <si>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</si>
  <si>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</si>
  <si>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</si>
  <si>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</si>
  <si>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</si>
  <si>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</si>
  <si>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</si>
  <si>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</si>
  <si>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</si>
  <si>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</si>
  <si>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</si>
  <si>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</si>
  <si>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</si>
  <si>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</si>
  <si>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</si>
  <si>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</si>
  <si>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</si>
  <si>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</si>
  <si>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</si>
  <si>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</si>
  <si>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</si>
  <si>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</si>
  <si>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</si>
  <si>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</si>
  <si>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</si>
  <si>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</si>
  <si>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</si>
  <si>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</si>
  <si>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</si>
  <si>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</si>
  <si>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</si>
  <si>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</si>
  <si>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</si>
  <si>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</si>
  <si>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</si>
  <si>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</si>
  <si>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</si>
  <si>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</si>
  <si>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</si>
  <si>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</si>
  <si>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</si>
  <si>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</si>
  <si>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</si>
  <si>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</si>
  <si>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</si>
  <si>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</si>
  <si>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</si>
  <si>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</si>
  <si>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</si>
  <si>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</si>
  <si>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</si>
  <si>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</si>
  <si>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</si>
  <si>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</si>
  <si>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</si>
  <si>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</si>
  <si>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</si>
  <si>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</si>
  <si>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</si>
  <si>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</si>
  <si>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</si>
  <si>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</si>
  <si>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</si>
  <si>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</si>
  <si>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</si>
  <si>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</si>
  <si>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</si>
  <si>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</si>
  <si>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</si>
  <si>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</si>
  <si>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</si>
  <si>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</si>
  <si>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</si>
  <si>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</si>
  <si>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</si>
  <si>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</si>
  <si>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</si>
  <si>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</si>
  <si>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</si>
  <si>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</si>
  <si>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</si>
  <si>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</si>
  <si>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</si>
  <si>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</si>
  <si>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</si>
  <si>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</si>
  <si>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</si>
  <si>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</si>
  <si>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</si>
  <si>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</si>
  <si>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</si>
  <si>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</si>
  <si>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</si>
  <si>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</si>
  <si>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</si>
  <si>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</si>
  <si>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</si>
  <si>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</si>
  <si>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</si>
  <si>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</si>
  <si>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</si>
  <si>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</si>
  <si>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</si>
  <si>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</si>
  <si>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</si>
  <si>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</si>
  <si>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</si>
  <si>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</si>
  <si>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</si>
  <si>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</si>
  <si>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</si>
  <si>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</si>
  <si>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</si>
  <si>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</si>
  <si>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</si>
  <si>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</si>
  <si>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</si>
  <si>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</si>
  <si>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</si>
  <si>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</si>
  <si>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</si>
  <si>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</si>
  <si>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</si>
  <si>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</si>
  <si>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</si>
  <si>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</si>
  <si>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</si>
  <si>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</si>
  <si>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</si>
  <si>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</si>
  <si>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</si>
  <si>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</si>
  <si>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</si>
  <si>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</si>
  <si>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</si>
  <si>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</si>
  <si>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</si>
  <si>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</si>
  <si>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</si>
  <si>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</si>
  <si>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</si>
  <si>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</si>
  <si>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</si>
  <si>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</si>
  <si>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</si>
  <si>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</si>
  <si>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</si>
  <si>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</si>
  <si>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</si>
  <si>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</si>
  <si>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</si>
  <si>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</si>
  <si>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</si>
  <si>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</si>
  <si>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</si>
  <si>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</si>
  <si>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</si>
  <si>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</si>
  <si>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</si>
  <si>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</si>
  <si>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</si>
  <si>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</si>
  <si>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</si>
  <si>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</si>
  <si>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</si>
  <si>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</si>
  <si>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</si>
  <si>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</si>
  <si>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</si>
  <si>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</si>
  <si>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</si>
  <si>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</si>
  <si>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</si>
  <si>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</si>
  <si>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</si>
  <si>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</si>
  <si>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</si>
  <si>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</si>
  <si>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</si>
  <si>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</si>
  <si>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</si>
  <si>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</si>
  <si>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</si>
  <si>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</si>
  <si>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</si>
  <si>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</si>
  <si>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</si>
  <si>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</si>
  <si>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</si>
  <si>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</si>
  <si>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</si>
  <si>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</si>
  <si>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</si>
  <si>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</si>
  <si>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</si>
  <si>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</si>
  <si>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</si>
  <si>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</si>
  <si>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</si>
  <si>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</si>
  <si>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</si>
  <si>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</si>
  <si>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</si>
  <si>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</si>
  <si>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</si>
  <si>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</si>
  <si>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</si>
  <si>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</si>
  <si>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</si>
  <si>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</si>
  <si>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</si>
  <si>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</si>
  <si>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</si>
  <si>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</si>
  <si>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</si>
  <si>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</si>
  <si>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</si>
  <si>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</si>
  <si>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</si>
  <si>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</si>
  <si>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</si>
  <si>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</si>
  <si>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</si>
  <si>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</si>
  <si>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</si>
  <si>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</si>
  <si>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</si>
  <si>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</si>
  <si>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</si>
  <si>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</si>
  <si>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</si>
  <si>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</si>
  <si>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</si>
  <si>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</si>
  <si>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</si>
  <si>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</si>
  <si>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</si>
  <si>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</si>
  <si>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</si>
  <si>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</si>
  <si>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</si>
  <si>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</si>
  <si>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</si>
  <si>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</si>
  <si>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</si>
  <si>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</si>
  <si>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</si>
  <si>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</si>
  <si>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</si>
  <si>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</si>
  <si>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</si>
  <si>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</si>
  <si>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</si>
  <si>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</si>
  <si>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</si>
  <si>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</si>
  <si>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</si>
  <si>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</si>
  <si>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</si>
  <si>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</si>
  <si>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</si>
  <si>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</si>
  <si>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</si>
  <si>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</si>
  <si>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</si>
  <si>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</si>
  <si>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</si>
  <si>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</si>
  <si>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</si>
  <si>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</si>
  <si>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</si>
  <si>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</si>
  <si>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</si>
  <si>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</si>
  <si>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</si>
  <si>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</si>
  <si>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</si>
  <si>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</si>
  <si>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</si>
  <si>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</si>
  <si>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</si>
  <si>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</si>
  <si>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</si>
  <si>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</si>
  <si>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</si>
  <si>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</si>
  <si>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</si>
  <si>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</si>
  <si>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</si>
  <si>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</si>
  <si>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</si>
  <si>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</si>
  <si>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</si>
  <si>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</si>
  <si>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</si>
  <si>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</si>
  <si>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</si>
  <si>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</si>
  <si>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</si>
  <si>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</si>
  <si>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</si>
  <si>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</si>
  <si>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</si>
  <si>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</si>
  <si>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</si>
  <si>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</si>
  <si>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</si>
  <si>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</si>
  <si>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</si>
  <si>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</si>
  <si>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</si>
  <si>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</si>
  <si>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</si>
  <si>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</si>
  <si>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</si>
  <si>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</si>
  <si>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</si>
  <si>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</si>
  <si>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</si>
  <si>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</si>
  <si>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</si>
  <si>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</si>
  <si>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</si>
  <si>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</si>
  <si>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</si>
  <si>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</si>
  <si>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</si>
  <si>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</si>
  <si>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</si>
  <si>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</si>
  <si>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</si>
  <si>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</si>
  <si>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</si>
  <si>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</si>
  <si>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</si>
  <si>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</si>
  <si>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</si>
  <si>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</si>
  <si>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</si>
  <si>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</si>
  <si>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</si>
  <si>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</si>
  <si>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</si>
  <si>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</si>
  <si>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</si>
  <si>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</si>
  <si>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</si>
  <si>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</si>
  <si>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</si>
  <si>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</si>
  <si>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</si>
  <si>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</si>
  <si>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</si>
  <si>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</si>
  <si>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</si>
  <si>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</si>
  <si>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</si>
  <si>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</si>
  <si>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</si>
  <si>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</si>
  <si>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</si>
  <si>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</si>
  <si>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</si>
  <si>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</si>
  <si>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</si>
  <si>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</si>
  <si>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</si>
  <si>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</si>
  <si>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</si>
  <si>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</si>
  <si>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</si>
  <si>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</si>
  <si>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</si>
  <si>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</si>
  <si>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</si>
  <si>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</si>
  <si>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</si>
  <si>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</si>
  <si>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</si>
  <si>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</si>
  <si>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</si>
  <si>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</si>
  <si>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</si>
  <si>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</si>
  <si>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</si>
  <si>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</si>
  <si>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</si>
  <si>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</si>
  <si>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</si>
  <si>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</si>
  <si>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</si>
  <si>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</si>
  <si>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</si>
  <si>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</si>
  <si>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</si>
  <si>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</si>
  <si>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</si>
  <si>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</si>
  <si>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</si>
  <si>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</si>
  <si>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</si>
  <si>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</si>
  <si>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</si>
  <si>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</si>
  <si>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</si>
  <si>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</si>
  <si>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</si>
  <si>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</si>
  <si>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</si>
  <si>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</si>
  <si>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</si>
  <si>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</si>
  <si>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</si>
  <si>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</si>
  <si>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</si>
  <si>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</si>
  <si>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</si>
  <si>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</si>
  <si>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</si>
  <si>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</si>
  <si>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</si>
  <si>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</si>
  <si>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</si>
  <si>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</si>
  <si>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</si>
  <si>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</si>
  <si>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</si>
  <si>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</si>
  <si>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</si>
  <si>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</si>
  <si>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</si>
  <si>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</si>
  <si>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</si>
  <si>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</si>
  <si>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</si>
  <si>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</si>
  <si>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</si>
  <si>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</si>
  <si>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</si>
  <si>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</si>
  <si>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</si>
  <si>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</si>
  <si>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</si>
  <si>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</si>
  <si>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</si>
  <si>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</si>
  <si>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</si>
  <si>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</si>
  <si>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</si>
  <si>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</si>
  <si>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</si>
  <si>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</si>
  <si>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</si>
  <si>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</si>
  <si>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</si>
  <si>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</si>
  <si>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</si>
  <si>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</si>
  <si>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</si>
  <si>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</si>
  <si>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</si>
  <si>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</si>
  <si>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</si>
  <si>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</si>
  <si>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</si>
  <si>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</si>
  <si>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</si>
  <si>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</si>
  <si>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</si>
  <si>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</si>
  <si>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</si>
  <si>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</si>
  <si>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</si>
  <si>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</si>
  <si>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</si>
  <si>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</si>
  <si>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</si>
  <si>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</si>
  <si>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</si>
  <si>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</si>
  <si>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</si>
  <si>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</si>
  <si>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</si>
  <si>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</si>
  <si>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</si>
  <si>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</si>
  <si>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</si>
  <si>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</si>
  <si>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</si>
  <si>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</si>
  <si>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</si>
  <si>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</si>
  <si>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</si>
  <si>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</si>
  <si>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</si>
  <si>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</si>
  <si>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</si>
  <si>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</si>
  <si>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</si>
  <si>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</si>
  <si>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</si>
  <si>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</si>
  <si>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</si>
  <si>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</si>
  <si>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</si>
  <si>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</si>
  <si>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</si>
  <si>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</si>
  <si>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</si>
  <si>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</si>
  <si>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</si>
  <si>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</si>
  <si>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</si>
  <si>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</si>
  <si>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</si>
  <si>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</si>
  <si>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</si>
  <si>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</si>
  <si>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</si>
  <si>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</si>
  <si>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</si>
  <si>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</si>
  <si>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</si>
  <si>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</si>
  <si>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</si>
  <si>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</si>
  <si>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</si>
  <si>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</si>
  <si>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</si>
  <si>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</si>
  <si>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</si>
  <si>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</si>
  <si>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</si>
  <si>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</si>
  <si>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</si>
  <si>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</si>
  <si>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</si>
  <si>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</si>
  <si>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</si>
  <si>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</si>
  <si>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</si>
  <si>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</si>
  <si>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</si>
  <si>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</si>
  <si>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</si>
  <si>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</si>
  <si>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</si>
  <si>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</si>
  <si>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</si>
  <si>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</si>
  <si>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</si>
  <si>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</si>
  <si>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</si>
  <si>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</si>
  <si>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</si>
  <si>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</si>
  <si>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</si>
  <si>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</si>
  <si>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</si>
  <si>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</si>
  <si>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</si>
  <si>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</si>
  <si>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</si>
  <si>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</si>
  <si>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</si>
  <si>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</si>
  <si>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</si>
  <si>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</si>
  <si>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</si>
  <si>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</si>
  <si>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</si>
  <si>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</si>
  <si>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</si>
  <si>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</si>
  <si>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</si>
  <si>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</si>
  <si>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</si>
  <si>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</si>
  <si>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</si>
  <si>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</si>
  <si>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</si>
  <si>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</si>
  <si>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</si>
  <si>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</si>
  <si>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</si>
  <si>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</si>
  <si>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</si>
  <si>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</si>
  <si>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</si>
  <si>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</si>
  <si>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</si>
  <si>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</si>
  <si>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</si>
  <si>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</si>
  <si>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</si>
  <si>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</si>
  <si>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</si>
  <si>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</si>
  <si>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</si>
  <si>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</si>
  <si>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</si>
  <si>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</si>
  <si>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</si>
  <si>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</si>
  <si>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</si>
  <si>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</si>
  <si>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</si>
  <si>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</si>
  <si>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</si>
  <si>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</si>
  <si>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</si>
  <si>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</si>
  <si>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</si>
  <si>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</si>
  <si>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</si>
  <si>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</si>
  <si>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</si>
  <si>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</si>
  <si>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</si>
  <si>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</si>
  <si>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</si>
  <si>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</si>
  <si>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</si>
  <si>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</si>
  <si>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</si>
  <si>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</si>
  <si>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</si>
  <si>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</si>
  <si>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</si>
  <si>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</si>
  <si>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</si>
  <si>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</si>
  <si>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</si>
  <si>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</si>
  <si>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</si>
  <si>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</si>
  <si>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</si>
  <si>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</si>
  <si>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</si>
  <si>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</si>
  <si>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</si>
  <si>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</si>
  <si>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</si>
  <si>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</si>
  <si>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</si>
  <si>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</si>
  <si>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</si>
  <si>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</si>
  <si>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</si>
  <si>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</si>
  <si>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</si>
  <si>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</si>
  <si>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</si>
  <si>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</si>
  <si>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</si>
  <si>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</si>
  <si>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</si>
  <si>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</si>
  <si>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</si>
  <si>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</si>
  <si>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</si>
  <si>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</si>
  <si>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</si>
  <si>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</si>
  <si>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</si>
  <si>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</si>
  <si>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</si>
  <si>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</si>
  <si>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</si>
  <si>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</si>
  <si>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</si>
  <si>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</si>
  <si>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</si>
  <si>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</si>
  <si>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</si>
  <si>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</si>
  <si>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</si>
  <si>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</si>
  <si>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</si>
  <si>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</si>
  <si>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</si>
  <si>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</si>
  <si>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</si>
  <si>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</si>
  <si>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</si>
  <si>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</si>
  <si>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</si>
  <si>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</si>
  <si>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</si>
  <si>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</si>
  <si>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</si>
  <si>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</si>
  <si>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</si>
  <si>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</si>
  <si>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</si>
  <si>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</si>
  <si>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</si>
  <si>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</si>
  <si>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</si>
  <si>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</si>
  <si>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</si>
  <si>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</si>
  <si>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</si>
  <si>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</si>
  <si>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</si>
  <si>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</si>
  <si>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</si>
  <si>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</si>
  <si>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</si>
  <si>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</si>
  <si>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</si>
  <si>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</si>
  <si>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</si>
  <si>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</si>
  <si>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</si>
  <si>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</si>
  <si>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</si>
  <si>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</si>
  <si>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</si>
  <si>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</si>
  <si>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</si>
  <si>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</si>
  <si>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</si>
  <si>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</si>
  <si>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</si>
  <si>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</si>
  <si>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</si>
  <si>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</si>
  <si>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</si>
  <si>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</si>
  <si>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</si>
  <si>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</si>
  <si>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</si>
  <si>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</si>
  <si>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</si>
  <si>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</si>
  <si>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</si>
  <si>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</si>
  <si>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</si>
  <si>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</si>
  <si>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</si>
  <si>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</si>
  <si>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</si>
  <si>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</si>
  <si>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</si>
  <si>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</si>
  <si>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</si>
  <si>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</si>
  <si>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</si>
  <si>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</si>
  <si>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</si>
  <si>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</si>
  <si>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</si>
  <si>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</si>
  <si>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</si>
  <si>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</si>
  <si>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</si>
  <si>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</si>
  <si>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</si>
  <si>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</si>
  <si>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</si>
  <si>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</si>
  <si>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</si>
  <si>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</si>
  <si>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</si>
  <si>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</si>
  <si>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</si>
  <si>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</si>
  <si>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</si>
  <si>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</si>
  <si>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</si>
  <si>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</si>
  <si>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</si>
  <si>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</si>
  <si>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</si>
  <si>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</si>
  <si>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</si>
  <si>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</si>
  <si>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</si>
  <si>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</si>
  <si>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</si>
  <si>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</si>
  <si>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</si>
  <si>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</si>
  <si>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</si>
  <si>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</si>
  <si>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</si>
  <si>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</si>
  <si>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</si>
  <si>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</si>
  <si>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</si>
  <si>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</si>
  <si>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</si>
  <si>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</si>
  <si>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</si>
  <si>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</si>
  <si>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</si>
  <si>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</si>
  <si>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</si>
  <si>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</si>
  <si>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</si>
  <si>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</si>
  <si>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</si>
  <si>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</si>
  <si>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</si>
  <si>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</si>
  <si>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</si>
  <si>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</si>
  <si>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</si>
  <si>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</si>
  <si>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</si>
  <si>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</si>
  <si>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</si>
  <si>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</si>
  <si>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</si>
  <si>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</si>
  <si>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</si>
  <si>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</si>
  <si>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</si>
  <si>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</si>
  <si>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</si>
  <si>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</si>
  <si>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</si>
  <si>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</si>
  <si>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</si>
  <si>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</si>
  <si>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</si>
  <si>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</si>
  <si>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</si>
  <si>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</si>
  <si>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</si>
  <si>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</si>
  <si>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</si>
  <si>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</si>
  <si>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</si>
  <si>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</si>
  <si>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</si>
  <si>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</si>
  <si>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</si>
  <si>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</si>
  <si>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</si>
  <si>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</si>
  <si>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</si>
  <si>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</si>
  <si>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</si>
  <si>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</si>
  <si>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</si>
  <si>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</si>
  <si>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</si>
  <si>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</si>
  <si>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</si>
  <si>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</si>
  <si>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</si>
  <si>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</si>
  <si>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</si>
  <si>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</si>
  <si>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</si>
  <si>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</si>
  <si>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</si>
  <si>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</si>
  <si>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</si>
  <si>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</si>
  <si>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</si>
  <si>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</si>
  <si>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</si>
  <si>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</si>
  <si>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</si>
  <si>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</si>
  <si>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</si>
  <si>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</si>
  <si>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</si>
  <si>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</si>
  <si>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</si>
  <si>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</si>
  <si>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</si>
  <si>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</si>
  <si>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</si>
  <si>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</si>
  <si>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</si>
  <si>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</si>
  <si>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</si>
  <si>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</si>
  <si>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</si>
  <si>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</si>
  <si>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</si>
  <si>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</si>
  <si>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</si>
  <si>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</si>
  <si>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</si>
  <si>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</si>
  <si>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</si>
  <si>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</si>
  <si>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</si>
  <si>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</si>
  <si>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</si>
  <si>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</si>
  <si>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</si>
  <si>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</si>
  <si>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</si>
  <si>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</si>
  <si>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</si>
  <si>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</si>
  <si>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</si>
  <si>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</si>
  <si>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</si>
  <si>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</si>
  <si>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</si>
  <si>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</si>
  <si>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</si>
  <si>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</si>
  <si>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</si>
  <si>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</si>
  <si>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</si>
  <si>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</si>
  <si>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</si>
  <si>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</si>
  <si>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</si>
  <si>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</si>
  <si>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</si>
  <si>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</si>
  <si>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</si>
  <si>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</si>
  <si>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</si>
  <si>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</si>
  <si>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</si>
  <si>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</si>
  <si>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</si>
  <si>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</si>
  <si>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</si>
  <si>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</si>
  <si>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</si>
  <si>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</si>
  <si>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</si>
  <si>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</si>
  <si>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</si>
  <si>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</si>
  <si>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</si>
  <si>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</si>
  <si>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</si>
  <si>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</si>
  <si>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</si>
  <si>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</si>
  <si>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</si>
  <si>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</si>
  <si>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</si>
  <si>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</si>
  <si>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</si>
  <si>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</si>
  <si>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</si>
  <si>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</si>
  <si>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</si>
  <si>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</si>
  <si>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</si>
  <si>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</si>
  <si>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</si>
  <si>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</si>
  <si>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</si>
  <si>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</si>
  <si>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</si>
  <si>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</si>
  <si>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</si>
  <si>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</si>
  <si>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</si>
  <si>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</si>
  <si>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</si>
  <si>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</si>
  <si>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</si>
  <si>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</si>
  <si>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</si>
  <si>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</si>
  <si>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</si>
  <si>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</si>
  <si>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</si>
  <si>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</si>
  <si>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</si>
  <si>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</si>
  <si>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</si>
  <si>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</si>
  <si>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</si>
  <si>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</si>
  <si>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</si>
  <si>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</si>
  <si>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</si>
  <si>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</si>
  <si>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</si>
  <si>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</si>
  <si>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</si>
  <si>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</si>
  <si>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</si>
  <si>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</si>
  <si>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</si>
  <si>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</si>
  <si>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</si>
  <si>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</si>
  <si>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</si>
  <si>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</si>
  <si>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</si>
  <si>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</si>
  <si>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</si>
  <si>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</si>
  <si>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</si>
  <si>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</si>
  <si>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</si>
  <si>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</si>
  <si>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</si>
  <si>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</si>
  <si>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</si>
  <si>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</si>
  <si>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</si>
  <si>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</si>
  <si>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</si>
  <si>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</si>
  <si>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</si>
  <si>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</si>
  <si>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</si>
  <si>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</si>
  <si>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</si>
  <si>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</si>
  <si>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</si>
  <si>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</si>
  <si>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</si>
  <si>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</si>
  <si>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</si>
  <si>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</si>
  <si>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</si>
  <si>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</si>
  <si>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</si>
  <si>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</si>
  <si>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</si>
  <si>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</si>
  <si>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</si>
  <si>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</si>
  <si>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</si>
  <si>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</si>
  <si>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</si>
  <si>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</si>
  <si>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</si>
  <si>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</si>
  <si>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</si>
  <si>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</si>
  <si>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</si>
  <si>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</si>
  <si>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</si>
  <si>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</si>
  <si>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</si>
  <si>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</si>
  <si>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</si>
  <si>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</si>
  <si>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</si>
  <si>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</si>
  <si>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</si>
  <si>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</si>
  <si>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</si>
  <si>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</si>
  <si>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</si>
  <si>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</si>
  <si>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</si>
  <si>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</si>
  <si>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</si>
  <si>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</si>
  <si>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</si>
  <si>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</si>
  <si>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</si>
  <si>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</si>
  <si>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</si>
  <si>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</si>
  <si>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</si>
  <si>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</si>
  <si>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</si>
  <si>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</si>
  <si>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</si>
  <si>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</si>
  <si>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</si>
  <si>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</si>
  <si>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</si>
  <si>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</si>
  <si>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</si>
  <si>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</si>
  <si>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</si>
  <si>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</si>
  <si>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</si>
  <si>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</si>
  <si>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</si>
  <si>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</si>
  <si>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</si>
  <si>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</si>
  <si>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</si>
  <si>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</si>
  <si>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</si>
  <si>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</si>
  <si>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</si>
  <si>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</si>
  <si>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</si>
  <si>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</si>
  <si>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</si>
  <si>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</si>
  <si>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</si>
  <si>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</si>
  <si>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</si>
  <si>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</si>
  <si>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</si>
  <si>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</si>
  <si>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</si>
  <si>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</si>
  <si>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</si>
  <si>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</si>
  <si>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</si>
  <si>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</si>
  <si>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</si>
  <si>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</si>
  <si>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</si>
  <si>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</si>
  <si>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</si>
  <si>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</si>
  <si>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</si>
  <si>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</si>
  <si>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</si>
  <si>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</si>
  <si>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</si>
  <si>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</si>
  <si>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</si>
  <si>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</si>
  <si>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</si>
  <si>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</si>
  <si>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</si>
  <si>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</si>
  <si>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</si>
  <si>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</si>
  <si>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</si>
  <si>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</si>
  <si>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</si>
  <si>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</si>
  <si>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</si>
  <si>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</si>
  <si>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</si>
  <si>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</si>
  <si>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</si>
  <si>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</si>
  <si>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</si>
  <si>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</si>
  <si>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</si>
  <si>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</si>
  <si>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</si>
  <si>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</si>
  <si>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</si>
  <si>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</si>
  <si>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</si>
  <si>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</si>
  <si>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</si>
  <si>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</si>
  <si>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</si>
  <si>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</si>
  <si>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</si>
  <si>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</si>
  <si>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</si>
  <si>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</si>
  <si>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</si>
  <si>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</si>
  <si>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</si>
  <si>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</si>
  <si>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</si>
  <si>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</si>
  <si>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</si>
  <si>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</si>
  <si>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</si>
  <si>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</si>
  <si>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</si>
  <si>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</si>
  <si>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</si>
  <si>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</si>
  <si>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</si>
  <si>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</si>
  <si>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</si>
  <si>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</si>
  <si>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</si>
  <si>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</si>
  <si>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</si>
  <si>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</si>
  <si>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</si>
  <si>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</si>
  <si>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</si>
  <si>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</si>
  <si>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</si>
  <si>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</si>
  <si>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</si>
  <si>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</si>
  <si>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</si>
  <si>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</si>
  <si>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</si>
  <si>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</si>
  <si>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</si>
  <si>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</si>
  <si>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</si>
  <si>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</si>
  <si>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</si>
  <si>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</si>
  <si>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</si>
  <si>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</si>
  <si>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</si>
  <si>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</si>
  <si>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</si>
  <si>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</si>
  <si>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</si>
  <si>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</si>
  <si>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</si>
  <si>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</si>
  <si>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</si>
  <si>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</si>
  <si>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</si>
  <si>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</si>
  <si>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</si>
  <si>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</si>
  <si>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</si>
  <si>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</si>
  <si>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</si>
  <si>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</si>
  <si>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</si>
  <si>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</si>
  <si>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</si>
  <si>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</si>
  <si>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</si>
  <si>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</si>
  <si>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</si>
  <si>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</si>
  <si>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</si>
  <si>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</si>
  <si>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</si>
  <si>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</si>
  <si>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</si>
  <si>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</si>
  <si>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</si>
  <si>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</si>
  <si>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</si>
  <si>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</si>
  <si>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</si>
  <si>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</si>
  <si>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</si>
  <si>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</si>
  <si>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</si>
  <si>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</si>
  <si>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</si>
  <si>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</si>
  <si>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</si>
  <si>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</si>
  <si>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</si>
  <si>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</si>
  <si>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</si>
  <si>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</si>
  <si>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</si>
  <si>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</si>
  <si>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</si>
  <si>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</si>
  <si>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</si>
  <si>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</si>
  <si>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</si>
  <si>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</si>
  <si>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</si>
  <si>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</si>
  <si>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</si>
  <si>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</si>
  <si>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</si>
  <si>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</si>
  <si>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</si>
  <si>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</si>
  <si>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</si>
  <si>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</si>
  <si>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</si>
  <si>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</si>
  <si>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</si>
  <si>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</si>
  <si>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</si>
  <si>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</si>
  <si>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</si>
  <si>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</si>
  <si>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</si>
  <si>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</si>
  <si>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</si>
  <si>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</si>
  <si>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</si>
  <si>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</si>
  <si>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</si>
  <si>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</si>
  <si>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</si>
  <si>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</si>
  <si>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</si>
  <si>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</si>
  <si>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</si>
  <si>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</si>
  <si>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</si>
  <si>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</si>
  <si>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</si>
  <si>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</si>
  <si>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</si>
  <si>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</si>
  <si>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</si>
  <si>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</si>
  <si>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</si>
  <si>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</si>
  <si>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</si>
  <si>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</si>
  <si>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</si>
  <si>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</si>
  <si>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</si>
  <si>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</si>
  <si>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</si>
  <si>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</si>
  <si>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</si>
  <si>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</si>
  <si>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</si>
  <si>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</si>
  <si>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</si>
  <si>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</si>
  <si>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</si>
  <si>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</si>
  <si>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</si>
  <si>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</si>
  <si>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</si>
  <si>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</si>
  <si>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</si>
  <si>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</si>
  <si>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</si>
  <si>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</si>
  <si>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</si>
  <si>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</si>
  <si>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</si>
  <si>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</si>
  <si>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</si>
  <si>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</si>
  <si>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</si>
  <si>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</si>
  <si>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</si>
  <si>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</si>
  <si>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</si>
  <si>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</si>
  <si>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</si>
  <si>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</si>
  <si>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</si>
  <si>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</si>
  <si>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</si>
  <si>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</si>
  <si>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</si>
  <si>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</si>
  <si>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</si>
  <si>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</si>
  <si>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</si>
  <si>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</si>
  <si>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</si>
  <si>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</si>
  <si>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</si>
  <si>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</si>
  <si>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</si>
  <si>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</si>
  <si>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</si>
  <si>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</si>
  <si>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</si>
  <si>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</si>
  <si>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</si>
  <si>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</si>
  <si>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</si>
  <si>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</si>
  <si>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</si>
  <si>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</si>
  <si>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</si>
  <si>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</si>
  <si>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</si>
  <si>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</si>
  <si>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</si>
  <si>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</si>
  <si>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</si>
  <si>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</si>
  <si>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</si>
  <si>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</si>
  <si>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</si>
  <si>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</si>
  <si>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</si>
  <si>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</si>
  <si>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</si>
  <si>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</si>
  <si>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</si>
  <si>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</si>
  <si>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</si>
  <si>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</si>
  <si>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</si>
  <si>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</si>
  <si>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</si>
  <si>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</si>
  <si>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</si>
  <si>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</si>
  <si>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</si>
  <si>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</si>
  <si>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</si>
  <si>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</si>
  <si>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</si>
  <si>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</si>
  <si>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</si>
  <si>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</si>
  <si>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</si>
  <si>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</si>
  <si>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</si>
  <si>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</si>
  <si>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</si>
  <si>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</si>
  <si>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</si>
  <si>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</si>
  <si>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</si>
  <si>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</si>
  <si>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</si>
  <si>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</si>
  <si>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</si>
  <si>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</si>
  <si>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</si>
  <si>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</si>
  <si>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</si>
  <si>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</si>
  <si>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</si>
  <si>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</si>
  <si>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</si>
  <si>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</si>
  <si>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</si>
  <si>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</si>
  <si>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</si>
  <si>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</si>
  <si>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</si>
  <si>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</si>
  <si>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</si>
  <si>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</si>
  <si>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</si>
  <si>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</si>
  <si>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</si>
  <si>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</si>
  <si>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</si>
  <si>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</si>
  <si>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</si>
  <si>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</si>
  <si>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</si>
  <si>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</si>
  <si>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</si>
  <si>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</si>
  <si>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</si>
  <si>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</si>
  <si>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</si>
  <si>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</si>
  <si>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</si>
  <si>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</si>
  <si>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</si>
  <si>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</si>
  <si>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</si>
  <si>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</si>
  <si>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</si>
  <si>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</si>
  <si>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</si>
  <si>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</si>
  <si>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</si>
  <si>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</si>
  <si>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</si>
  <si>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</si>
  <si>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</si>
  <si>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</si>
  <si>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</si>
  <si>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</si>
  <si>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</si>
  <si>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</si>
  <si>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</si>
  <si>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</si>
  <si>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</si>
  <si>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</si>
  <si>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</si>
  <si>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</si>
  <si>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</si>
  <si>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</si>
  <si>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</si>
  <si>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</si>
  <si>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</si>
  <si>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</si>
  <si>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</si>
  <si>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</si>
  <si>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</si>
  <si>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</si>
  <si>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</si>
  <si>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</si>
  <si>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</si>
  <si>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</si>
  <si>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</si>
  <si>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</si>
  <si>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</si>
  <si>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</si>
  <si>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</si>
  <si>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</si>
  <si>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</si>
  <si>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</si>
  <si>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</si>
  <si>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</si>
  <si>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</si>
  <si>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</si>
  <si>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</si>
  <si>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</si>
  <si>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</si>
  <si>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</si>
  <si>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</si>
  <si>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</si>
  <si>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</si>
  <si>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</si>
  <si>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</si>
  <si>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</si>
  <si>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</si>
  <si>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</si>
  <si>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</si>
  <si>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</si>
  <si>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</si>
  <si>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</si>
  <si>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</si>
  <si>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</si>
  <si>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</si>
  <si>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</si>
  <si>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</si>
  <si>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</si>
  <si>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</si>
  <si>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</si>
  <si>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</si>
  <si>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</si>
  <si>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</si>
  <si>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</si>
  <si>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</si>
  <si>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</si>
  <si>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</si>
  <si>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</si>
  <si>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</si>
  <si>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</si>
  <si>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</si>
  <si>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</si>
  <si>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</si>
  <si>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</si>
  <si>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</si>
  <si>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</si>
  <si>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</si>
  <si>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</si>
  <si>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</si>
  <si>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</si>
  <si>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</si>
  <si>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</si>
  <si>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</si>
  <si>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</si>
  <si>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</si>
  <si>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</si>
  <si>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</si>
  <si>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</si>
  <si>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</si>
  <si>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</si>
  <si>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</si>
  <si>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</si>
  <si>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</si>
  <si>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</si>
  <si>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</si>
  <si>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</si>
  <si>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</si>
  <si>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</si>
  <si>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</si>
  <si>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</si>
  <si>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</si>
  <si>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</si>
  <si>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</si>
  <si>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</si>
  <si>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</si>
  <si>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</si>
  <si>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</si>
  <si>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</si>
  <si>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</si>
  <si>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</si>
  <si>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</si>
  <si>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</si>
  <si>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</si>
  <si>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</si>
  <si>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</si>
  <si>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</si>
  <si>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</si>
  <si>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</si>
  <si>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</si>
  <si>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</si>
  <si>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</si>
  <si>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</si>
  <si>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</si>
  <si>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</si>
  <si>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</si>
  <si>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</si>
  <si>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</si>
  <si>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</si>
  <si>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</si>
  <si>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</si>
  <si>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</si>
  <si>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</si>
  <si>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</si>
  <si>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</si>
  <si>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</si>
  <si>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</si>
  <si>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</si>
  <si>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</si>
  <si>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</si>
  <si>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</si>
  <si>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</si>
  <si>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</si>
  <si>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</si>
  <si>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</si>
  <si>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</si>
  <si>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</si>
  <si>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</si>
  <si>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</si>
  <si>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</si>
  <si>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</si>
  <si>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</si>
  <si>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</si>
  <si>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</si>
  <si>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</si>
  <si>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</si>
  <si>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</si>
  <si>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</si>
  <si>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</si>
  <si>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</si>
  <si>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</si>
  <si>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</si>
  <si>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</si>
  <si>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</si>
  <si>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</si>
  <si>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</si>
  <si>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</si>
  <si>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</si>
  <si>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</si>
  <si>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</si>
  <si>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</si>
  <si>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</si>
  <si>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</si>
  <si>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</si>
  <si>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</si>
  <si>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</si>
  <si>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</si>
  <si>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</si>
  <si>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</si>
  <si>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</si>
  <si>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</si>
  <si>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</si>
  <si>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</si>
  <si>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</si>
  <si>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</si>
  <si>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</si>
  <si>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</si>
  <si>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</si>
  <si>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</si>
  <si>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</si>
  <si>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</si>
  <si>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</si>
  <si>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</si>
  <si>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</si>
  <si>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</si>
  <si>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</si>
  <si>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</si>
  <si>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</si>
  <si>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</si>
  <si>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</si>
  <si>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</si>
  <si>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</si>
  <si>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</si>
  <si>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</si>
  <si>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</si>
  <si>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</si>
  <si>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</si>
  <si>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</si>
  <si>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</si>
  <si>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</si>
  <si>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</si>
  <si>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</si>
  <si>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</si>
  <si>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</si>
  <si>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</si>
  <si>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</si>
  <si>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</si>
  <si>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</si>
  <si>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</si>
  <si>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</si>
  <si>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</si>
  <si>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</si>
  <si>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</si>
  <si>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</si>
  <si>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</si>
  <si>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</si>
  <si>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</si>
  <si>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</si>
  <si>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</si>
  <si>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</si>
  <si>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</si>
  <si>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</si>
  <si>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</si>
  <si>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</si>
  <si>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</si>
  <si>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</si>
  <si>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</si>
  <si>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</si>
  <si>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</si>
  <si>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</si>
  <si>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</si>
  <si>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</si>
  <si>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</si>
  <si>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</si>
  <si>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</si>
  <si>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</si>
  <si>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</si>
  <si>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</si>
  <si>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</si>
  <si>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</si>
  <si>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</si>
  <si>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</si>
  <si>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</si>
  <si>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</si>
  <si>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</si>
  <si>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</si>
  <si>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</si>
  <si>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</si>
  <si>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</si>
  <si>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</si>
  <si>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</si>
  <si>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</si>
  <si>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</si>
  <si>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</si>
  <si>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</si>
  <si>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</si>
  <si>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</si>
  <si>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</si>
  <si>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</si>
  <si>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</si>
  <si>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</si>
  <si>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</si>
  <si>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</si>
  <si>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</si>
  <si>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</si>
  <si>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</si>
  <si>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</si>
  <si>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</si>
  <si>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</si>
  <si>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</si>
  <si>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</si>
  <si>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</si>
  <si>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</si>
  <si>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</si>
  <si>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</si>
  <si>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</si>
  <si>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</si>
  <si>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</si>
  <si>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</si>
  <si>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</si>
  <si>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</si>
  <si>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</si>
  <si>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</si>
  <si>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</si>
  <si>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</si>
  <si>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</si>
  <si>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</si>
  <si>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</si>
  <si>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</si>
  <si>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</si>
  <si>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</si>
  <si>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</si>
  <si>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</si>
  <si>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</si>
  <si>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</si>
  <si>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</si>
  <si>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</si>
  <si>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</si>
  <si>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</si>
  <si>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</si>
  <si>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</si>
  <si>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</si>
  <si>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</si>
  <si>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</si>
  <si>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</si>
  <si>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</si>
  <si>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</si>
  <si>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</si>
  <si>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</si>
  <si>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</si>
  <si>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</si>
  <si>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</si>
  <si>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</si>
  <si>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</si>
  <si>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</si>
  <si>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</si>
  <si>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</si>
  <si>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</si>
  <si>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</si>
  <si>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</si>
  <si>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</si>
  <si>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</si>
  <si>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</si>
  <si>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</si>
  <si>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</si>
  <si>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</si>
  <si>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</si>
  <si>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</si>
  <si>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</si>
  <si>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</si>
  <si>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</si>
  <si>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</si>
  <si>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</si>
  <si>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</si>
  <si>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</si>
  <si>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</si>
  <si>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</si>
  <si>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</si>
  <si>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</si>
  <si>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</si>
  <si>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</si>
  <si>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</si>
  <si>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</si>
  <si>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</si>
  <si>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</si>
  <si>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</si>
  <si>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</si>
  <si>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</si>
  <si>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</si>
  <si>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</si>
  <si>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</si>
  <si>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</si>
  <si>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</si>
  <si>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</si>
  <si>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</si>
  <si>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</si>
  <si>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</si>
  <si>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</si>
  <si>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</si>
  <si>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</si>
  <si>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</si>
  <si>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</si>
  <si>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</si>
  <si>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</si>
  <si>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</si>
  <si>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</si>
  <si>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</si>
  <si>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</si>
  <si>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</si>
  <si>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</si>
  <si>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</si>
  <si>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</si>
  <si>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</si>
  <si>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</si>
  <si>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</si>
  <si>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</si>
  <si>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</si>
  <si>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</si>
  <si>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</si>
  <si>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</si>
  <si>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</si>
  <si>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</si>
  <si>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</si>
  <si>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</si>
  <si>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</si>
  <si>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</si>
  <si>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</si>
  <si>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</si>
  <si>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</si>
  <si>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</si>
  <si>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</si>
  <si>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</si>
  <si>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</si>
  <si>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</si>
  <si>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</si>
  <si>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</si>
  <si>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</si>
  <si>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</si>
  <si>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</si>
  <si>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</si>
  <si>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</si>
  <si>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</si>
  <si>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</si>
  <si>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</si>
  <si>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</si>
  <si>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</si>
  <si>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</si>
  <si>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</si>
  <si>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</si>
  <si>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</si>
  <si>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</si>
  <si>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</si>
  <si>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</si>
  <si>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</si>
  <si>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</si>
  <si>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</si>
  <si>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</si>
  <si>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</si>
  <si>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</si>
  <si>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</si>
  <si>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</si>
  <si>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</si>
  <si>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</si>
  <si>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</si>
  <si>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</si>
  <si>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</si>
  <si>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</si>
  <si>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</si>
  <si>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</si>
  <si>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</si>
  <si>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</si>
  <si>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</si>
  <si>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</si>
  <si>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</si>
  <si>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</si>
  <si>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</si>
  <si>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</si>
  <si>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</si>
  <si>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</si>
  <si>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</si>
  <si>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</si>
  <si>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</si>
  <si>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</si>
  <si>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</si>
  <si>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</si>
  <si>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</si>
  <si>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</si>
  <si>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</si>
  <si>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</si>
  <si>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</si>
  <si>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</si>
  <si>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</si>
  <si>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</si>
  <si>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</si>
  <si>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</si>
  <si>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</si>
  <si>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</si>
  <si>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</si>
  <si>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</si>
  <si>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</si>
  <si>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</si>
  <si>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</si>
  <si>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</si>
  <si>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</si>
  <si>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</si>
  <si>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</si>
  <si>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</si>
  <si>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</si>
  <si>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</si>
  <si>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</si>
  <si>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</si>
  <si>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</si>
  <si>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</si>
  <si>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</si>
  <si>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</si>
  <si>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</si>
  <si>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</si>
  <si>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</si>
  <si>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</si>
  <si>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</si>
  <si>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</si>
  <si>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</si>
  <si>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</si>
  <si>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</si>
  <si>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</si>
  <si>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</si>
  <si>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</si>
  <si>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</si>
  <si>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</si>
  <si>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</si>
  <si>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</si>
  <si>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</si>
  <si>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</si>
  <si>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</si>
  <si>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</si>
  <si>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</si>
  <si>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</si>
  <si>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</si>
  <si>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</si>
  <si>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</si>
  <si>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</si>
  <si>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</si>
  <si>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</si>
  <si>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</si>
  <si>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</si>
  <si>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</si>
  <si>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</si>
  <si>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</si>
  <si>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</si>
  <si>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</si>
  <si>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</si>
  <si>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</si>
  <si>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</si>
  <si>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</si>
  <si>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</si>
  <si>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</si>
  <si>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</si>
  <si>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</si>
  <si>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</si>
  <si>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</si>
  <si>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</si>
  <si>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</si>
  <si>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</si>
  <si>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</si>
  <si>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</si>
  <si>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</si>
  <si>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</si>
  <si>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</si>
  <si>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</si>
  <si>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</si>
  <si>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</si>
  <si>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</si>
  <si>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25/01/2023</t>
  </si>
  <si>
    <t>31/01/2023</t>
  </si>
  <si>
    <t>06141004390016</t>
  </si>
  <si>
    <t>NOEL GALLARDO RAMOS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</si>
  <si>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</si>
  <si>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</si>
  <si>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</si>
  <si>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</si>
  <si>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</si>
  <si>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</si>
  <si>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</si>
  <si>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</si>
  <si>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</si>
  <si>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</si>
  <si>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15041RESIN010782020</t>
  </si>
  <si>
    <t>20SD00C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</si>
  <si>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</si>
  <si>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</si>
  <si>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</si>
  <si>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</si>
  <si>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</si>
  <si>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</si>
  <si>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</si>
  <si>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</si>
  <si>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</si>
  <si>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</si>
  <si>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</si>
  <si>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</si>
  <si>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</si>
  <si>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</si>
  <si>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</si>
  <si>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</si>
  <si>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</si>
  <si>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</si>
  <si>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</si>
  <si>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</si>
  <si>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</si>
  <si>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</si>
  <si>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</si>
  <si>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</si>
  <si>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</si>
  <si>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</si>
  <si>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</si>
  <si>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</si>
  <si>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25/02/2023</t>
  </si>
  <si>
    <t>05032807091015</t>
  </si>
  <si>
    <t>VARRELL S.A DE C.V.</t>
  </si>
  <si>
    <t>27/02/2023</t>
  </si>
  <si>
    <t xml:space="preserve">SUPER REPUESTOS EL SALVADOR </t>
  </si>
  <si>
    <t>19/02/2023</t>
  </si>
  <si>
    <t>FREUND S.A DE C.V.</t>
  </si>
  <si>
    <t>02/02/2023</t>
  </si>
  <si>
    <t>ALMACENES VIDRI, S.A DE C.V.</t>
  </si>
  <si>
    <t>26/01/2023</t>
  </si>
  <si>
    <t>OMNISPORT S.A DE C.V.</t>
  </si>
  <si>
    <t>27/01/2023</t>
  </si>
  <si>
    <t>COMLUB, S.A DE C.V.</t>
  </si>
  <si>
    <t>06141501101073</t>
  </si>
  <si>
    <t>ROSA AUTOPARTS S.A DE C.V.</t>
  </si>
  <si>
    <t>05113010011016</t>
  </si>
  <si>
    <t>INDUSTRIAS GAMEZ S.A DE C.V.</t>
  </si>
  <si>
    <t>08/01/2023</t>
  </si>
  <si>
    <t>10/01/2023</t>
  </si>
  <si>
    <t xml:space="preserve">ACTIVIDADES PETROLERAS DE EL SALVADOR S.A DE C.V </t>
  </si>
  <si>
    <t>06/01/2023</t>
  </si>
  <si>
    <t>GRUPO NSV S.A DE C.V.</t>
  </si>
  <si>
    <t>12/01/2023</t>
  </si>
  <si>
    <t>09/01/2023</t>
  </si>
  <si>
    <t>22/01/2023</t>
  </si>
  <si>
    <t>CARLOS DANIS RAMIREZ VENTURA</t>
  </si>
  <si>
    <t>01/01/2023</t>
  </si>
  <si>
    <t>15015RESCR231402016</t>
  </si>
  <si>
    <t>16SM000F</t>
  </si>
  <si>
    <t>01/02/2023</t>
  </si>
  <si>
    <t>01/03/2023</t>
  </si>
  <si>
    <t>17/01/2023</t>
  </si>
  <si>
    <t>06141505861161</t>
  </si>
  <si>
    <t>LEONARDO SALOMON MELENDEZ RODRIGUEZ</t>
  </si>
  <si>
    <t>28/01/2023</t>
  </si>
  <si>
    <t>08/02/2023</t>
  </si>
  <si>
    <t>12/02/2023</t>
  </si>
  <si>
    <t>17/02/2023</t>
  </si>
  <si>
    <t>22/02/2023</t>
  </si>
  <si>
    <t>23/02/2023</t>
  </si>
  <si>
    <t>INDUSTRIAS GAMEZ, S.A. DE C.V.</t>
  </si>
  <si>
    <t>24/02/2023</t>
  </si>
  <si>
    <t>26/02/2023</t>
  </si>
  <si>
    <t>06142212181014</t>
  </si>
  <si>
    <t>VIDRIOS Y SERVICIOS, S.A. DE C.V.</t>
  </si>
  <si>
    <t>28/02/2023</t>
  </si>
  <si>
    <t>02/03/2023</t>
  </si>
  <si>
    <t>03/03/2023</t>
  </si>
  <si>
    <t>04/03/2023</t>
  </si>
  <si>
    <t>05/03/2023</t>
  </si>
  <si>
    <t>08/03/2023</t>
  </si>
  <si>
    <t>12/03/2023</t>
  </si>
  <si>
    <t>15/03/2023</t>
  </si>
  <si>
    <t>16/03/2023</t>
  </si>
  <si>
    <t>18/03/2023</t>
  </si>
  <si>
    <t>19/03/2023</t>
  </si>
  <si>
    <t>20/03/2023</t>
  </si>
  <si>
    <t>21/03/2023</t>
  </si>
  <si>
    <t>24/03/2023</t>
  </si>
  <si>
    <t>26/03/2023</t>
  </si>
  <si>
    <t>28/03/2023</t>
  </si>
  <si>
    <t>06141612171046</t>
  </si>
  <si>
    <t>PINEDA INVERSIONES S.A. DE C.V.</t>
  </si>
  <si>
    <t>30/03/2023</t>
  </si>
  <si>
    <t>01/04/2023</t>
  </si>
  <si>
    <t>03/04/2023</t>
  </si>
  <si>
    <t>05/04/2023</t>
  </si>
  <si>
    <t>09/04/2023</t>
  </si>
  <si>
    <t>19/04/2023</t>
  </si>
  <si>
    <t>21/04/2023</t>
  </si>
  <si>
    <t>06140802211056</t>
  </si>
  <si>
    <t>LUBRICANTES Y ACCESORIOS PARA AUTOMOVILES, S.A. DE C.V.</t>
  </si>
  <si>
    <t>22/04/2023</t>
  </si>
  <si>
    <t>23/04/2023</t>
  </si>
  <si>
    <t>24/04/2023</t>
  </si>
  <si>
    <t>26/04/2023</t>
  </si>
  <si>
    <t>28/04/2023</t>
  </si>
  <si>
    <t>01/05/2023</t>
  </si>
  <si>
    <t>04/02/2023</t>
  </si>
  <si>
    <t>29/04/2023</t>
  </si>
  <si>
    <t>02/05/2023</t>
  </si>
  <si>
    <t>03/05/2023</t>
  </si>
  <si>
    <t>04/05/2023</t>
  </si>
  <si>
    <t>06/05/2023</t>
  </si>
  <si>
    <t>07/05/2023</t>
  </si>
  <si>
    <t>08/05/2023</t>
  </si>
  <si>
    <t>09/05/2023</t>
  </si>
  <si>
    <t>10/05/2023</t>
  </si>
  <si>
    <t>13/05/2023</t>
  </si>
  <si>
    <t>15/05/2023</t>
  </si>
  <si>
    <t>16/05/2023</t>
  </si>
  <si>
    <t>24/05/2023</t>
  </si>
  <si>
    <t>27/05/2023</t>
  </si>
  <si>
    <t>30/05/2023</t>
  </si>
  <si>
    <t>01/06/2023</t>
  </si>
  <si>
    <t>02/06/2023</t>
  </si>
  <si>
    <t>05031610151010</t>
  </si>
  <si>
    <t>GRUPO DUARTE LOPEZ S.A. DE C.V.</t>
  </si>
  <si>
    <t>03/06/2023</t>
  </si>
  <si>
    <t>05/06/2023</t>
  </si>
  <si>
    <t>10/06/2023</t>
  </si>
  <si>
    <t>12/06/2023</t>
  </si>
  <si>
    <t>14/06/2023</t>
  </si>
  <si>
    <t>17/06/2023</t>
  </si>
  <si>
    <t>19/06/2023</t>
  </si>
  <si>
    <t>24/06/2023</t>
  </si>
  <si>
    <t>14/05/2023</t>
  </si>
  <si>
    <t>06141407201064</t>
  </si>
  <si>
    <t>EXPLORER THE TRAVEL STORE, S.A. DE C.V.</t>
  </si>
  <si>
    <t>01/07/2023</t>
  </si>
  <si>
    <t>03/07/2023</t>
  </si>
  <si>
    <t>09/07/2023</t>
  </si>
  <si>
    <t>14/07/2023</t>
  </si>
  <si>
    <t>17/07/2023</t>
  </si>
  <si>
    <t>18/07/2023</t>
  </si>
  <si>
    <t>20/07/2023</t>
  </si>
  <si>
    <t>24/07/2023</t>
  </si>
  <si>
    <t>04/06/2023</t>
  </si>
  <si>
    <t>25/06/2023</t>
  </si>
  <si>
    <t>01/08/2023</t>
  </si>
  <si>
    <t>15/08/2023</t>
  </si>
  <si>
    <t>02/08/2023</t>
  </si>
  <si>
    <t>04/08/2023</t>
  </si>
  <si>
    <t>06/08/2023</t>
  </si>
  <si>
    <t>07/08/2023</t>
  </si>
  <si>
    <t>08/08/2023</t>
  </si>
  <si>
    <t>10/08/2023</t>
  </si>
  <si>
    <t>11/08/2023</t>
  </si>
  <si>
    <t>13/08/2023</t>
  </si>
  <si>
    <t>01/09/2023</t>
  </si>
  <si>
    <t>12/09/2023</t>
  </si>
  <si>
    <t>19/08/2023</t>
  </si>
  <si>
    <t>17/08/2023</t>
  </si>
  <si>
    <t>24/08/2023</t>
  </si>
  <si>
    <t>30/08/2023</t>
  </si>
  <si>
    <t>31/08/2023</t>
  </si>
  <si>
    <t>02/09/2023</t>
  </si>
  <si>
    <t>04/09/2023</t>
  </si>
  <si>
    <t>09/09/2023</t>
  </si>
  <si>
    <t>14/09/2023</t>
  </si>
  <si>
    <t>15/09/2023</t>
  </si>
  <si>
    <t>17/09/2023</t>
  </si>
  <si>
    <t>18/09/2023</t>
  </si>
  <si>
    <t>19/09/2023</t>
  </si>
  <si>
    <t>06142612701238</t>
  </si>
  <si>
    <t>ANA ARACELY REYES DE RIVAS</t>
  </si>
  <si>
    <t>20/09/2023</t>
  </si>
  <si>
    <t>29/09/2023</t>
  </si>
  <si>
    <t>12172906071011</t>
  </si>
  <si>
    <t>CORPORACION DE INVERSIONES TURISTICAS, S.A. DE C.V.</t>
  </si>
  <si>
    <t>30/09/2023</t>
  </si>
  <si>
    <t>35068349B56710502233312381438850</t>
  </si>
  <si>
    <t>04</t>
  </si>
  <si>
    <t>05/09/2023</t>
  </si>
  <si>
    <t>01/10/2023</t>
  </si>
  <si>
    <t>09/10/2023</t>
  </si>
  <si>
    <t>02/10/2023</t>
  </si>
  <si>
    <t>06/10/2023</t>
  </si>
  <si>
    <t>06142505171080</t>
  </si>
  <si>
    <t xml:space="preserve">ANDRASAL SA DE CV </t>
  </si>
  <si>
    <t>07/10/2023</t>
  </si>
  <si>
    <t>12077908941212798673220281518598</t>
  </si>
  <si>
    <t>8770F94B38124862A9D38D693CA523CA</t>
  </si>
  <si>
    <t>MEDICALFE, S.A. DE C.V.</t>
  </si>
  <si>
    <t>21/08/2023</t>
  </si>
  <si>
    <t>01/11/2023</t>
  </si>
  <si>
    <t>30/10/2023</t>
  </si>
  <si>
    <t>15041RESCR231402016</t>
  </si>
  <si>
    <t>16SM000C</t>
  </si>
  <si>
    <t>24/09/2023</t>
  </si>
  <si>
    <t>03/10/2023</t>
  </si>
  <si>
    <t>16/10/2023</t>
  </si>
  <si>
    <t>06190502781028</t>
  </si>
  <si>
    <t>EDWIN ESTUARDO TORRES UMAÑA</t>
  </si>
  <si>
    <t>12/10/2023</t>
  </si>
  <si>
    <t>19/10/2023</t>
  </si>
  <si>
    <t>18/10/2023</t>
  </si>
  <si>
    <t>20/10/2023</t>
  </si>
  <si>
    <t>21/10/2023</t>
  </si>
  <si>
    <t>06140904221030</t>
  </si>
  <si>
    <t>SHADDAI AUTOPARTS, S.A. DE C.V.</t>
  </si>
  <si>
    <t>23/10/2023</t>
  </si>
  <si>
    <t>06140207081033</t>
  </si>
  <si>
    <t>POWER AUPPLY, S.A. DE C.V.</t>
  </si>
  <si>
    <t>24/10/2023</t>
  </si>
  <si>
    <t>25/10/2023</t>
  </si>
  <si>
    <t>06141809231059</t>
  </si>
  <si>
    <t>ORANTES PINEDA LOGISTIC, S.A.DE C.V.</t>
  </si>
  <si>
    <t>26/10/2023</t>
  </si>
  <si>
    <t>27/10/2023</t>
  </si>
  <si>
    <t>06142807201051</t>
  </si>
  <si>
    <t>GUZMAN AUTOPARTS, S.A. DE C.V.</t>
  </si>
  <si>
    <t>28/10/2023</t>
  </si>
  <si>
    <t>05/11/2023</t>
  </si>
  <si>
    <t>06142712771020</t>
  </si>
  <si>
    <t>REYNALDO ERNESTO GUADRON TORRES</t>
  </si>
  <si>
    <t>07/11/2023</t>
  </si>
  <si>
    <t>08/11/2023</t>
  </si>
  <si>
    <t>11/11/2023</t>
  </si>
  <si>
    <t>2DF0AE93812F42CF9DC2FFDD84354295</t>
  </si>
  <si>
    <t>05112507891021</t>
  </si>
  <si>
    <t>AUTODO S.A. DE C.V.</t>
  </si>
  <si>
    <t>13/11/2023</t>
  </si>
  <si>
    <t>18/11/2023</t>
  </si>
  <si>
    <t>20/11/2023</t>
  </si>
  <si>
    <t>21/11/2023</t>
  </si>
  <si>
    <t>24/11/2023</t>
  </si>
  <si>
    <t>48E83ABF21114D00A483B2C0EB2C898A</t>
  </si>
  <si>
    <t>25/11/2023</t>
  </si>
  <si>
    <t>27/11/2023</t>
  </si>
  <si>
    <t>23DS000E</t>
  </si>
  <si>
    <t>17953</t>
  </si>
  <si>
    <t>06141104111054</t>
  </si>
  <si>
    <t>GRUPO A IMPORTS SA DE CV</t>
  </si>
  <si>
    <t>04/12/2023</t>
  </si>
  <si>
    <t>05/12/2023</t>
  </si>
  <si>
    <t>06/12/2023</t>
  </si>
  <si>
    <t>06141211901203</t>
  </si>
  <si>
    <t>ROBERTO ALEXANDER HERRERA PLEITEZ</t>
  </si>
  <si>
    <t>09/12/2023</t>
  </si>
  <si>
    <t>01/12/2023</t>
  </si>
  <si>
    <t>DOCTORES NO PAGAN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</si>
</sst>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5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14" fontId="0" fillId="0" borderId="0" xfId="0" quotePrefix="1" applyNumberFormat="1"/>
    <xf numFmtId="0" fontId="11" fillId="7" borderId="6" xfId="0" quotePrefix="1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14" fillId="0" borderId="0" xfId="0" applyFont="1"/>
  </cellXfs>
  <cellStyles count="2">
    <cellStyle name="Moneda" xfId="1" builtinId="4"/>
    <cellStyle name="Normal" xfId="0" builtinId="0"/>
  </cellStyles>
  <dxfs count="120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/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0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6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248" totalsRowShown="0">
  <autoFilter ref="A2:T248" xr:uid="{00000000-000C-0000-FFFF-FFFF00000000}">
    <filterColumn colId="0">
      <filters>
        <filter val="Diciembre"/>
      </filters>
    </filterColumn>
  </autoFilter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DxfId="119" dataCellStyle="Moneda"/>
    <tableColumn id="9" xr3:uid="{00000000-0010-0000-0000-000009000000}" name="I. EXENTAS" dataDxfId="118" dataCellStyle="Moneda"/>
    <tableColumn id="10" xr3:uid="{00000000-0010-0000-0000-00000A000000}" name="IMPOR EX" dataDxfId="117" dataCellStyle="Moneda"/>
    <tableColumn id="11" xr3:uid="{00000000-0010-0000-0000-00000B000000}" name="C. GRAVADA" dataDxfId="116" dataCellStyle="Moneda"/>
    <tableColumn id="12" xr3:uid="{00000000-0010-0000-0000-00000C000000}" name="INTER GRAVA" dataDxfId="115" dataCellStyle="Moneda"/>
    <tableColumn id="13" xr3:uid="{00000000-0010-0000-0000-00000D000000}" name="IMPOR BIENES" dataDxfId="114" dataCellStyle="Moneda"/>
    <tableColumn id="14" xr3:uid="{00000000-0010-0000-0000-00000E000000}" name="IMPOR SERV" dataDxfId="113" dataCellStyle="Moneda"/>
    <tableColumn id="15" xr3:uid="{00000000-0010-0000-0000-00000F000000}" name="IVA" dataDxfId="112" dataCellStyle="Moneda"/>
    <tableColumn id="16" xr3:uid="{00000000-0010-0000-0000-000010000000}" name="TOTAL C." dataDxfId="111" dataCellStyle="Moneda"/>
    <tableColumn id="20" xr3:uid="{00000000-0010-0000-0000-000014000000}" name="DUI" dataDxfId="110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09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S4" totalsRowShown="0">
  <tableColumns count="19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08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107" dataCellStyle="Moneda"/>
    <tableColumn id="18" xr3:uid="{00000000-0010-0000-0100-000012000000}" name="ANEXO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29" totalsRowShown="0" dataDxfId="106" dataCellStyle="Moneda">
  <autoFilter ref="A2:V29" xr:uid="{00000000-000C-0000-FFFF-FFFF02000000}">
    <filterColumn colId="0">
      <filters>
        <filter val="NOVIEMBRE"/>
      </filters>
    </filterColumn>
  </autoFilter>
  <tableColumns count="22">
    <tableColumn id="1" xr3:uid="{00000000-0010-0000-0200-000001000000}" name="MES"/>
    <tableColumn id="2" xr3:uid="{00000000-0010-0000-0200-000002000000}" name="FECHA" dataDxfId="105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 dataDxfId="104"/>
    <tableColumn id="8" xr3:uid="{00000000-0010-0000-0200-000008000000}" name="FINAL" dataDxfId="103"/>
    <tableColumn id="9" xr3:uid="{00000000-0010-0000-0200-000009000000}" name="CORRELTIVO2" dataDxfId="102"/>
    <tableColumn id="10" xr3:uid="{00000000-0010-0000-0200-00000A000000}" name="FINAL3" dataDxfId="101"/>
    <tableColumn id="11" xr3:uid="{00000000-0010-0000-0200-00000B000000}" name="VACIO"/>
    <tableColumn id="12" xr3:uid="{00000000-0010-0000-0200-00000C000000}" name="V EXENTA" dataDxfId="100" dataCellStyle="Moneda"/>
    <tableColumn id="13" xr3:uid="{00000000-0010-0000-0200-00000D000000}" name="VENTAS NO" dataDxfId="99" dataCellStyle="Moneda"/>
    <tableColumn id="14" xr3:uid="{00000000-0010-0000-0200-00000E000000}" name="V NO SUJETAS" dataDxfId="98" dataCellStyle="Moneda"/>
    <tableColumn id="15" xr3:uid="{00000000-0010-0000-0200-00000F000000}" name="V GRAVADAS" dataDxfId="97" dataCellStyle="Moneda"/>
    <tableColumn id="16" xr3:uid="{00000000-0010-0000-0200-000010000000}" name="EX IN CA" dataDxfId="96" dataCellStyle="Moneda"/>
    <tableColumn id="17" xr3:uid="{00000000-0010-0000-0200-000011000000}" name="EX OUT CA" dataDxfId="95" dataCellStyle="Moneda"/>
    <tableColumn id="18" xr3:uid="{00000000-0010-0000-0200-000012000000}" name="EX SERVICE" dataDxfId="94" dataCellStyle="Moneda"/>
    <tableColumn id="19" xr3:uid="{00000000-0010-0000-0200-000013000000}" name="V ZONA FRAN" dataDxfId="93" dataCellStyle="Moneda"/>
    <tableColumn id="20" xr3:uid="{00000000-0010-0000-0200-000014000000}" name="V CTA A 3ERO" dataDxfId="92" dataCellStyle="Moneda"/>
    <tableColumn id="21" xr3:uid="{00000000-0010-0000-0200-000015000000}" name="TOTAL VENTA" dataDxfId="91" dataCellStyle="Moned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4" totalsRowCount="1" headerRowDxfId="90" headerRowBorderDxfId="89" tableBorderDxfId="88">
  <autoFilter ref="A1:J3" xr:uid="{00000000-0009-0000-0100-000007000000}"/>
  <tableColumns count="10">
    <tableColumn id="1" xr3:uid="{00000000-0010-0000-0300-000001000000}" name="Mes" totalsRowLabel="Total" dataDxfId="87"/>
    <tableColumn id="10" xr3:uid="{00000000-0010-0000-0300-00000A000000}" name="NCR" dataDxfId="86"/>
    <tableColumn id="2" xr3:uid="{00000000-0010-0000-0300-000002000000}" name="NIT Agente" dataDxfId="85"/>
    <tableColumn id="3" xr3:uid="{00000000-0010-0000-0300-000003000000}" name="Fecha de emisión" dataDxfId="84" totalsRowDxfId="83"/>
    <tableColumn id="4" xr3:uid="{00000000-0010-0000-0300-000004000000}" name="Tipo de documento" totalsRowFunction="sum" dataDxfId="82" totalsRowDxfId="81"/>
    <tableColumn id="5" xr3:uid="{00000000-0010-0000-0300-000005000000}" name="Serie" totalsRowFunction="sum" dataDxfId="80" totalsRowDxfId="79"/>
    <tableColumn id="6" xr3:uid="{00000000-0010-0000-0300-000006000000}" name="Número de documento" dataDxfId="78" totalsRowDxfId="77"/>
    <tableColumn id="7" xr3:uid="{00000000-0010-0000-0300-000007000000}" name="Monto sujeto" totalsRowFunction="sum" dataDxfId="76" totalsRowDxfId="75" dataCellStyle="Moneda"/>
    <tableColumn id="13" xr3:uid="{00000000-0010-0000-0300-00000D000000}" name="Monto Retención 1%" totalsRowFunction="sum" dataDxfId="74" totalsRowDxfId="73" dataCellStyle="Moneda"/>
    <tableColumn id="8" xr3:uid="{00000000-0010-0000-0300-000008000000}" name="ANEXO" totalsRowFunction="sum" dataDxfId="72" totalsRowDxfId="71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70" headerRowBorderDxfId="69" tableBorderDxfId="68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7"/>
    <tableColumn id="10" xr3:uid="{00000000-0010-0000-0400-00000A000000}" name="NCR" dataDxfId="66"/>
    <tableColumn id="2" xr3:uid="{00000000-0010-0000-0400-000002000000}" name="NIT Agente" dataDxfId="65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64">
      <calculatedColumnFormula>VLOOKUP(Tabla69[[#This Row],[Columna5]],'[2]LIBRO '!$A$1:$B$1007,2,FALSE)</calculatedColumnFormula>
    </tableColumn>
    <tableColumn id="17" xr3:uid="{00000000-0010-0000-0400-000011000000}" name="Columna5" dataDxfId="63">
      <calculatedColumnFormula>VLOOKUP(Tabla69[[#This Row],[NIT Agente]],Tabla4[#All],2,FALSE)</calculatedColumnFormula>
    </tableColumn>
    <tableColumn id="12" xr3:uid="{00000000-0010-0000-0400-00000C000000}" name="Columna2" dataDxfId="62" totalsRowDxfId="61">
      <calculatedColumnFormula>VLOOKUP(Tabla69[[#This Row],[Columna1]],'[2]LIBRO '!$A$1:$B$902,2,FALSE)</calculatedColumnFormula>
    </tableColumn>
    <tableColumn id="11" xr3:uid="{00000000-0010-0000-0400-00000B000000}" name="Columna1" dataDxfId="60">
      <calculatedColumnFormula>VLOOKUP(Tabla69[[#This Row],[NIT Agente]],Tabla4[#All],2,FALSE)</calculatedColumnFormula>
    </tableColumn>
    <tableColumn id="3" xr3:uid="{00000000-0010-0000-0400-000003000000}" name="Fecha de emisión" dataDxfId="59"/>
    <tableColumn id="4" xr3:uid="{00000000-0010-0000-0400-000004000000}" name="Tipo de documento" totalsRowFunction="sum" dataDxfId="58" totalsRowDxfId="57"/>
    <tableColumn id="5" xr3:uid="{00000000-0010-0000-0400-000005000000}" name="Serie" totalsRowFunction="sum" dataDxfId="56" totalsRowDxfId="55"/>
    <tableColumn id="6" xr3:uid="{00000000-0010-0000-0400-000006000000}" name="Número de documento" totalsRowFunction="sum" dataDxfId="54" totalsRowDxfId="53"/>
    <tableColumn id="7" xr3:uid="{00000000-0010-0000-0400-000007000000}" name="Monto sujeto" totalsRowFunction="sum" dataDxfId="52" totalsRowDxfId="51" dataCellStyle="Moneda"/>
    <tableColumn id="13" xr3:uid="{00000000-0010-0000-0400-00000D000000}" name="Columna3" dataDxfId="50" totalsRowDxfId="49" dataCellStyle="Moneda"/>
    <tableColumn id="8" xr3:uid="{00000000-0010-0000-0400-000008000000}" name="Monto Retención 1%" totalsRowFunction="sum" dataDxfId="48" totalsRowDxfId="47" dataCellStyle="Moneda"/>
    <tableColumn id="9" xr3:uid="{00000000-0010-0000-0400-000009000000}" name="Número de anexo" dataDxfId="46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445" totalsRowShown="0">
  <autoFilter ref="A1:B4445" xr:uid="{00000000-0009-0000-0100-000004000000}"/>
  <tableColumns count="2">
    <tableColumn id="1" xr3:uid="{00000000-0010-0000-0500-000001000000}" name="NIT" dataDxfId="45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44" dataDxfId="43" headerRowCellStyle="Moneda" dataCellStyle="Moneda">
  <autoFilter ref="A2:S4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42" dataCellStyle="Moneda"/>
    <tableColumn id="8" xr3:uid="{00000000-0010-0000-0600-000008000000}" name="MONTO DEVENGADO POR BONIFICACIONES Y GRATIFICACIONES " totalsRowFunction="sum" dataDxfId="41" totalsRowDxfId="40" dataCellStyle="Moneda"/>
    <tableColumn id="9" xr3:uid="{00000000-0010-0000-0600-000009000000}" name="IMPUESTO RETENIDO " totalsRowFunction="sum" dataDxfId="39" totalsRowDxfId="38" dataCellStyle="Moneda"/>
    <tableColumn id="10" xr3:uid="{00000000-0010-0000-0600-00000A000000}" name="AGUINALDO EXENTO " totalsRowFunction="sum" dataDxfId="37" totalsRowDxfId="36" dataCellStyle="Moneda"/>
    <tableColumn id="11" xr3:uid="{00000000-0010-0000-0600-00000B000000}" name="AGUINALDO GRAVADO " totalsRowFunction="sum" dataDxfId="35" totalsRowDxfId="34" dataCellStyle="Moneda"/>
    <tableColumn id="12" xr3:uid="{00000000-0010-0000-0600-00000C000000}" name="AFP" totalsRowFunction="sum" dataDxfId="33" totalsRowDxfId="32" dataCellStyle="Moneda"/>
    <tableColumn id="13" xr3:uid="{00000000-0010-0000-0600-00000D000000}" name="ISSS" totalsRowFunction="sum" dataDxfId="31" totalsRowDxfId="30" dataCellStyle="Moneda"/>
    <tableColumn id="14" xr3:uid="{00000000-0010-0000-0600-00000E000000}" name="INPEP" totalsRowFunction="sum" dataDxfId="29" totalsRowDxfId="28" dataCellStyle="Moneda"/>
    <tableColumn id="15" xr3:uid="{00000000-0010-0000-0600-00000F000000}" name="IPSFA" totalsRowFunction="sum" dataDxfId="27" totalsRowDxfId="26" dataCellStyle="Moneda"/>
    <tableColumn id="16" xr3:uid="{00000000-0010-0000-0600-000010000000}" name="CEFAFA" totalsRowFunction="sum" dataDxfId="25" totalsRowDxfId="24" dataCellStyle="Moneda"/>
    <tableColumn id="17" xr3:uid="{00000000-0010-0000-0600-000011000000}" name="BIENESTAR MAGISTERIAL" dataDxfId="23" dataCellStyle="Moneda"/>
    <tableColumn id="18" xr3:uid="{00000000-0010-0000-0600-000012000000}" name="ISSS IVM " dataDxfId="22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21" dataDxfId="19" headerRowBorderDxfId="20" tableBorderDxfId="18" totalsRowBorderDxfId="17">
  <tableColumns count="3">
    <tableColumn id="1" xr3:uid="{00000000-0010-0000-0700-000001000000}" name="Columna1" dataDxfId="16"/>
    <tableColumn id="2" xr3:uid="{00000000-0010-0000-0700-000002000000}" name="DICIEMBRE" dataDxfId="15" dataCellStyle="Moneda"/>
    <tableColumn id="3" xr3:uid="{00000000-0010-0000-0700-000003000000}" name="SUMAS" dataDxfId="14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5" headerRowBorderDxfId="3" tableBorderDxfId="4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6" t="s">
        <v>9026</v>
      </c>
      <c r="XFD3" t="s">
        <v>8491</v>
      </c>
    </row>
    <row r="4" spans="2:6 16384:16384" x14ac:dyDescent="0.25">
      <c r="B4" s="23" t="s">
        <v>2</v>
      </c>
      <c r="D4" s="45" t="s">
        <v>9276</v>
      </c>
      <c r="XFD4" t="s">
        <v>8486</v>
      </c>
    </row>
    <row r="5" spans="2:6 16384:16384" hidden="1" x14ac:dyDescent="0.25">
      <c r="B5" s="23" t="s">
        <v>3</v>
      </c>
      <c r="D5" s="26" t="s">
        <v>7706</v>
      </c>
      <c r="XFD5" t="s">
        <v>8487</v>
      </c>
    </row>
    <row r="6" spans="2:6 16384:16384" ht="15" hidden="1" customHeight="1" x14ac:dyDescent="0.25">
      <c r="B6" s="23" t="s">
        <v>4</v>
      </c>
      <c r="D6" s="26" t="s">
        <v>0</v>
      </c>
      <c r="XFD6" t="s">
        <v>8488</v>
      </c>
    </row>
    <row r="7" spans="2:6 16384:16384" x14ac:dyDescent="0.25">
      <c r="B7" s="23" t="s">
        <v>5</v>
      </c>
      <c r="D7" s="126"/>
      <c r="XFD7" t="s">
        <v>8490</v>
      </c>
    </row>
    <row r="8" spans="2:6 16384:16384" x14ac:dyDescent="0.25">
      <c r="B8" s="23" t="s">
        <v>6</v>
      </c>
      <c r="D8" s="43" t="s">
        <v>5246</v>
      </c>
      <c r="XFD8" t="s">
        <v>8489</v>
      </c>
    </row>
    <row r="9" spans="2:6 16384:16384" x14ac:dyDescent="0.25">
      <c r="B9" s="23" t="s">
        <v>70</v>
      </c>
      <c r="D9" s="103" t="str">
        <f>IFERROR(IF(D8&lt;&gt;"",VLOOKUP(D8,Tabla4[#All],2,0),IF(D19&lt;&gt;0,VLOOKUP(D19,Tabla4[#All],2,0),0)),"")</f>
        <v>FONDO DE ACTIV. ESPEC. M.O.P. TRANSP. VIVIENDA Y DESARROLLO URBANO</v>
      </c>
      <c r="XFD9" t="s">
        <v>9021</v>
      </c>
    </row>
    <row r="10" spans="2:6 16384:16384" x14ac:dyDescent="0.25">
      <c r="B10" s="23" t="s">
        <v>7</v>
      </c>
      <c r="D10" s="104">
        <v>0</v>
      </c>
      <c r="F10" s="2"/>
      <c r="XFD10" t="s">
        <v>9022</v>
      </c>
    </row>
    <row r="11" spans="2:6 16384:16384" hidden="1" x14ac:dyDescent="0.25">
      <c r="B11" s="23" t="s">
        <v>8</v>
      </c>
      <c r="D11" s="104">
        <v>0</v>
      </c>
      <c r="F11" s="2"/>
      <c r="XFD11" t="s">
        <v>9023</v>
      </c>
    </row>
    <row r="12" spans="2:6 16384:16384" hidden="1" x14ac:dyDescent="0.25">
      <c r="B12" s="23" t="s">
        <v>9</v>
      </c>
      <c r="D12" s="104">
        <v>0</v>
      </c>
      <c r="F12" s="2"/>
      <c r="XFD12" t="s">
        <v>9024</v>
      </c>
    </row>
    <row r="13" spans="2:6 16384:16384" x14ac:dyDescent="0.25">
      <c r="B13" s="23" t="s">
        <v>10</v>
      </c>
      <c r="D13" s="105"/>
      <c r="F13" s="15"/>
      <c r="XFD13" t="s">
        <v>9025</v>
      </c>
    </row>
    <row r="14" spans="2:6 16384:16384" x14ac:dyDescent="0.25">
      <c r="B14" s="23" t="s">
        <v>11</v>
      </c>
      <c r="D14" s="104">
        <v>0</v>
      </c>
      <c r="F14" s="2"/>
      <c r="XFD14" t="s">
        <v>9026</v>
      </c>
    </row>
    <row r="15" spans="2:6 16384:16384" x14ac:dyDescent="0.25">
      <c r="B15" s="23" t="s">
        <v>13</v>
      </c>
      <c r="D15" s="105">
        <v>0</v>
      </c>
      <c r="F15" s="2"/>
    </row>
    <row r="16" spans="2:6 16384:16384" x14ac:dyDescent="0.25">
      <c r="B16" s="23" t="s">
        <v>12</v>
      </c>
      <c r="D16" s="104">
        <v>0</v>
      </c>
      <c r="F16" s="2"/>
    </row>
    <row r="17" spans="2:6" x14ac:dyDescent="0.25">
      <c r="B17" s="23" t="s">
        <v>14</v>
      </c>
      <c r="D17" s="104">
        <f>+(D16++D15+D14+D13)*0.13</f>
        <v>0</v>
      </c>
      <c r="F17" s="2"/>
    </row>
    <row r="18" spans="2:6" x14ac:dyDescent="0.25">
      <c r="B18" s="23" t="s">
        <v>15</v>
      </c>
      <c r="D18" s="104">
        <f>+SUBTOTAL(9,D10,D11,D12,D13,D14,D15,D16,D17)</f>
        <v>0</v>
      </c>
      <c r="F18" s="2"/>
    </row>
    <row r="19" spans="2:6" x14ac:dyDescent="0.25">
      <c r="B19" s="23" t="s">
        <v>7943</v>
      </c>
      <c r="D19" s="106"/>
    </row>
    <row r="20" spans="2:6" x14ac:dyDescent="0.25">
      <c r="B20" s="23" t="s">
        <v>16</v>
      </c>
      <c r="D20" s="106" t="s">
        <v>8045</v>
      </c>
    </row>
    <row r="21" spans="2:6" x14ac:dyDescent="0.25">
      <c r="B21" s="23" t="s">
        <v>68</v>
      </c>
      <c r="D21" s="109">
        <v>0</v>
      </c>
      <c r="F21" s="2"/>
    </row>
    <row r="22" spans="2:6" ht="15.75" thickBot="1" x14ac:dyDescent="0.3">
      <c r="B22" s="23" t="s">
        <v>7873</v>
      </c>
      <c r="D22" s="44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3" t="s">
        <v>17</v>
      </c>
      <c r="B1" s="54" t="s">
        <v>8953</v>
      </c>
      <c r="C1" s="54" t="s">
        <v>8952</v>
      </c>
      <c r="D1" s="54" t="s">
        <v>8492</v>
      </c>
      <c r="E1" s="54"/>
      <c r="F1" s="54" t="s">
        <v>2</v>
      </c>
      <c r="G1" s="54" t="s">
        <v>3</v>
      </c>
      <c r="H1" s="54" t="s">
        <v>4</v>
      </c>
      <c r="I1" s="54" t="s">
        <v>8505</v>
      </c>
      <c r="J1" s="54"/>
      <c r="K1" s="54"/>
      <c r="L1" s="54"/>
      <c r="M1" s="54" t="s">
        <v>5</v>
      </c>
      <c r="N1" s="54" t="s">
        <v>6</v>
      </c>
      <c r="O1" s="54"/>
      <c r="P1" s="54" t="s">
        <v>70</v>
      </c>
      <c r="Q1" s="56" t="s">
        <v>7</v>
      </c>
      <c r="R1" s="56" t="s">
        <v>8</v>
      </c>
      <c r="S1" s="56" t="s">
        <v>9</v>
      </c>
      <c r="T1" s="56" t="s">
        <v>10</v>
      </c>
      <c r="U1" s="56" t="s">
        <v>11</v>
      </c>
      <c r="V1" s="56" t="s">
        <v>13</v>
      </c>
      <c r="W1" s="56" t="s">
        <v>12</v>
      </c>
      <c r="X1" s="56" t="s">
        <v>14</v>
      </c>
      <c r="Y1" s="56" t="s">
        <v>15</v>
      </c>
      <c r="Z1" s="56" t="s">
        <v>7943</v>
      </c>
      <c r="AA1" s="54" t="s">
        <v>16</v>
      </c>
      <c r="AB1" s="54" t="s">
        <v>68</v>
      </c>
      <c r="AC1" s="55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8929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5" t="s">
        <v>8506</v>
      </c>
      <c r="L2" s="65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6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8889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5" t="s">
        <v>8506</v>
      </c>
      <c r="L3" s="65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6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8889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5" t="s">
        <v>8506</v>
      </c>
      <c r="L4" s="65" t="s">
        <v>7868</v>
      </c>
      <c r="M4">
        <v>441</v>
      </c>
      <c r="N4" t="s">
        <v>8950</v>
      </c>
      <c r="O4" t="str">
        <f t="shared" si="4"/>
        <v>06140802181017</v>
      </c>
      <c r="P4" t="s">
        <v>8951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6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8949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5" t="s">
        <v>8506</v>
      </c>
      <c r="L5" s="65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6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8853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5" t="s">
        <v>8506</v>
      </c>
      <c r="L6" s="65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6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8883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5" t="s">
        <v>8506</v>
      </c>
      <c r="L7" s="65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6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8856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5" t="s">
        <v>8506</v>
      </c>
      <c r="L8" s="65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6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8883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5" t="s">
        <v>8506</v>
      </c>
      <c r="L9" s="65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6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8922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5" t="s">
        <v>8506</v>
      </c>
      <c r="L10" s="65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6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8922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5" t="s">
        <v>8506</v>
      </c>
      <c r="L11" s="65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6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8922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5" t="s">
        <v>8506</v>
      </c>
      <c r="L12" s="65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6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8922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5" t="s">
        <v>8506</v>
      </c>
      <c r="L13" s="65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6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8943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5" t="s">
        <v>8506</v>
      </c>
      <c r="L14" s="65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6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8920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5" t="s">
        <v>8506</v>
      </c>
      <c r="L15" s="65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6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8948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5" t="s">
        <v>8506</v>
      </c>
      <c r="L16" s="65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6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8916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5" t="s">
        <v>8506</v>
      </c>
      <c r="L17" s="65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6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8883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5" t="s">
        <v>8506</v>
      </c>
      <c r="L18" s="65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6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8884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5" t="s">
        <v>8506</v>
      </c>
      <c r="L19" s="65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6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8884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5" t="s">
        <v>8506</v>
      </c>
      <c r="L20" s="65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6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8924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5" t="s">
        <v>8506</v>
      </c>
      <c r="L21" s="65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6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8885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5" t="s">
        <v>8506</v>
      </c>
      <c r="L22" s="65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6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8885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5" t="s">
        <v>8506</v>
      </c>
      <c r="L23" s="65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6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8885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5" t="s">
        <v>8506</v>
      </c>
      <c r="L24" s="65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6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8923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5" t="s">
        <v>8506</v>
      </c>
      <c r="L25" s="65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6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8923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5" t="s">
        <v>8506</v>
      </c>
      <c r="L26" s="65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6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8923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5" t="s">
        <v>8506</v>
      </c>
      <c r="L27" s="65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6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8923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5" t="s">
        <v>8506</v>
      </c>
      <c r="L28" s="65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6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8923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5" t="s">
        <v>8506</v>
      </c>
      <c r="L29" s="65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6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8919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5" t="s">
        <v>8506</v>
      </c>
      <c r="L30" s="65" t="s">
        <v>7868</v>
      </c>
      <c r="M30">
        <v>2482</v>
      </c>
      <c r="N30" t="s">
        <v>8940</v>
      </c>
      <c r="O30" t="str">
        <f t="shared" si="4"/>
        <v>06141802881201</v>
      </c>
      <c r="P30" t="s">
        <v>8941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6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8919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5" t="s">
        <v>8506</v>
      </c>
      <c r="L31" s="65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6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8887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5" t="s">
        <v>8506</v>
      </c>
      <c r="L32" s="65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6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8887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5" t="s">
        <v>8506</v>
      </c>
      <c r="L33" s="65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6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8887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5" t="s">
        <v>8506</v>
      </c>
      <c r="L34" s="65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6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8922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5" t="s">
        <v>8506</v>
      </c>
      <c r="L35" s="65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6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8922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5" t="s">
        <v>8506</v>
      </c>
      <c r="L36" s="65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6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8888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5" t="s">
        <v>8506</v>
      </c>
      <c r="L37" s="65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6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8889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5" t="s">
        <v>8506</v>
      </c>
      <c r="L38" s="65" t="s">
        <v>7868</v>
      </c>
      <c r="M38">
        <v>13418077</v>
      </c>
      <c r="N38" t="s">
        <v>8945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6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8889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5" t="s">
        <v>8506</v>
      </c>
      <c r="L39" s="65" t="s">
        <v>7868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6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8889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5" t="s">
        <v>8506</v>
      </c>
      <c r="L40" s="65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6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8889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5" t="s">
        <v>8506</v>
      </c>
      <c r="L41" s="65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6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8889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5" t="s">
        <v>8506</v>
      </c>
      <c r="L42" s="65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6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8889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5" t="s">
        <v>8506</v>
      </c>
      <c r="L43" s="65" t="s">
        <v>7868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6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8889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5" t="s">
        <v>8506</v>
      </c>
      <c r="L44" s="65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6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8944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5" t="s">
        <v>8506</v>
      </c>
      <c r="L45" s="65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6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8943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5" t="s">
        <v>8506</v>
      </c>
      <c r="L46" s="65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6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8943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5" t="s">
        <v>8506</v>
      </c>
      <c r="L47" s="65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6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8921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5" t="s">
        <v>8506</v>
      </c>
      <c r="L48" s="65" t="s">
        <v>7868</v>
      </c>
      <c r="M48">
        <v>11010474</v>
      </c>
      <c r="N48" t="s">
        <v>8942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6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8921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5" t="s">
        <v>8506</v>
      </c>
      <c r="L49" s="65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6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8921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5" t="s">
        <v>8506</v>
      </c>
      <c r="L50" s="65" t="s">
        <v>7868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6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8920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5" t="s">
        <v>8506</v>
      </c>
      <c r="L51" s="65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6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8920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5" t="s">
        <v>8506</v>
      </c>
      <c r="L52" s="65" t="s">
        <v>7868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6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8920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5" t="s">
        <v>8506</v>
      </c>
      <c r="L53" s="65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6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8856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5" t="s">
        <v>8506</v>
      </c>
      <c r="L54" s="65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6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8856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5" t="s">
        <v>8506</v>
      </c>
      <c r="L55" s="65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6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8856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5" t="s">
        <v>8506</v>
      </c>
      <c r="L56" s="65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6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8856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5" t="s">
        <v>8506</v>
      </c>
      <c r="L57" s="65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6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8856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5" t="s">
        <v>8506</v>
      </c>
      <c r="L58" s="65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6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8833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5" t="s">
        <v>8506</v>
      </c>
      <c r="L59" s="65" t="s">
        <v>7868</v>
      </c>
      <c r="M59">
        <v>2338</v>
      </c>
      <c r="N59" t="s">
        <v>8940</v>
      </c>
      <c r="O59" t="str">
        <f t="shared" si="4"/>
        <v>06141802881201</v>
      </c>
      <c r="P59" t="s">
        <v>8941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6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8834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5" t="s">
        <v>8506</v>
      </c>
      <c r="L60" s="65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6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8834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5" t="s">
        <v>8506</v>
      </c>
      <c r="L61" s="65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6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8939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5" t="s">
        <v>8506</v>
      </c>
      <c r="L62" s="65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6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8853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5" t="s">
        <v>8506</v>
      </c>
      <c r="L63" s="65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6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8835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5" t="s">
        <v>8506</v>
      </c>
      <c r="L64" s="65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6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8852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5" t="s">
        <v>8506</v>
      </c>
      <c r="L65" s="65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6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8841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5" t="s">
        <v>8506</v>
      </c>
      <c r="L66" s="65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6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8841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5" t="s">
        <v>8506</v>
      </c>
      <c r="L67" s="65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6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5" t="s">
        <v>8506</v>
      </c>
      <c r="L68" s="65" t="s">
        <v>7868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6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5" t="s">
        <v>8506</v>
      </c>
      <c r="L69" s="65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6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5" t="s">
        <v>8506</v>
      </c>
      <c r="L70" s="65" t="s">
        <v>7868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6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5" t="s">
        <v>8506</v>
      </c>
      <c r="L71" s="65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6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5" t="s">
        <v>8506</v>
      </c>
      <c r="L72" s="65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6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5" t="s">
        <v>8506</v>
      </c>
      <c r="L73" s="65" t="s">
        <v>7868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6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8928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5" t="s">
        <v>8506</v>
      </c>
      <c r="L74" s="65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6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8927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5" t="s">
        <v>8506</v>
      </c>
      <c r="L75" s="65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6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8926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5" t="s">
        <v>8506</v>
      </c>
      <c r="L76" s="65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6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8925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5" t="s">
        <v>8506</v>
      </c>
      <c r="L77" s="65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6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8918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5" t="s">
        <v>8506</v>
      </c>
      <c r="L78" s="65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6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8917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5" t="s">
        <v>8506</v>
      </c>
      <c r="L79" s="65" t="s">
        <v>7868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6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8916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5" t="s">
        <v>8506</v>
      </c>
      <c r="L80" s="65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6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8883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5" t="s">
        <v>8506</v>
      </c>
      <c r="L81" s="65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6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8884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5" t="s">
        <v>8506</v>
      </c>
      <c r="L82" s="65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6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8924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5" t="s">
        <v>8506</v>
      </c>
      <c r="L83" s="65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6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8924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5" t="s">
        <v>8506</v>
      </c>
      <c r="L84" s="65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6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8924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5" t="s">
        <v>8506</v>
      </c>
      <c r="L85" s="65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6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8924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5" t="s">
        <v>8506</v>
      </c>
      <c r="L86" s="65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6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8924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5" t="s">
        <v>8506</v>
      </c>
      <c r="L87" s="65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6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8924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5" t="s">
        <v>8506</v>
      </c>
      <c r="L88" s="65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6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8924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5" t="s">
        <v>8506</v>
      </c>
      <c r="L89" s="65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6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8885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5" t="s">
        <v>8506</v>
      </c>
      <c r="L90" s="65" t="s">
        <v>7868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6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8886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5" t="s">
        <v>8506</v>
      </c>
      <c r="L91" s="65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6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8886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5" t="s">
        <v>8506</v>
      </c>
      <c r="L92" s="65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6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8886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5" t="s">
        <v>8506</v>
      </c>
      <c r="L93" s="65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6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8923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5" t="s">
        <v>8506</v>
      </c>
      <c r="L94" s="65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6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8923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5" t="s">
        <v>8506</v>
      </c>
      <c r="L95" s="65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6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8919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5" t="s">
        <v>8506</v>
      </c>
      <c r="L96" s="65" t="s">
        <v>7868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6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8922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5" t="s">
        <v>8506</v>
      </c>
      <c r="L97" s="65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6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8888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5" t="s">
        <v>8506</v>
      </c>
      <c r="L98" s="65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6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8889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5" t="s">
        <v>8506</v>
      </c>
      <c r="L99" s="65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6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8889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5" t="s">
        <v>8506</v>
      </c>
      <c r="L100" s="65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6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8889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5" t="s">
        <v>8506</v>
      </c>
      <c r="L101" s="65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6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8921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5" t="s">
        <v>8506</v>
      </c>
      <c r="L102" s="65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6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8921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5" t="s">
        <v>8506</v>
      </c>
      <c r="L103" s="65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6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8920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5" t="s">
        <v>8506</v>
      </c>
      <c r="L104" s="65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6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8920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5" t="s">
        <v>8506</v>
      </c>
      <c r="L105" s="65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6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8856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5" t="s">
        <v>8506</v>
      </c>
      <c r="L106" s="65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6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8856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5" t="s">
        <v>8506</v>
      </c>
      <c r="L107" s="65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6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5" t="s">
        <v>8506</v>
      </c>
      <c r="L108" s="65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6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8835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5" t="s">
        <v>8506</v>
      </c>
      <c r="L109" s="65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6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8835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5" t="s">
        <v>8506</v>
      </c>
      <c r="L110" s="65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6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5" t="s">
        <v>8506</v>
      </c>
      <c r="L111" s="65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6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8839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5" t="s">
        <v>8506</v>
      </c>
      <c r="L112" s="65" t="s">
        <v>7868</v>
      </c>
      <c r="M112">
        <v>1549</v>
      </c>
      <c r="N112" t="s">
        <v>8877</v>
      </c>
      <c r="O112" t="str">
        <f t="shared" si="9"/>
        <v>06141203201065</v>
      </c>
      <c r="P112" t="s">
        <v>8878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6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5" t="s">
        <v>8506</v>
      </c>
      <c r="L113" s="65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6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5" t="s">
        <v>8506</v>
      </c>
      <c r="L114" s="65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6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8846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5" t="s">
        <v>8506</v>
      </c>
      <c r="L115" s="65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6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8856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5" t="s">
        <v>8506</v>
      </c>
      <c r="L116" s="65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6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8856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5" t="s">
        <v>8506</v>
      </c>
      <c r="L117" s="65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6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8856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5" t="s">
        <v>8506</v>
      </c>
      <c r="L118" s="65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6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8856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5" t="s">
        <v>8506</v>
      </c>
      <c r="L119" s="65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6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8856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5" t="s">
        <v>8506</v>
      </c>
      <c r="L120" s="65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6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8841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5" t="s">
        <v>8506</v>
      </c>
      <c r="L121" s="65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6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8841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5" t="s">
        <v>8506</v>
      </c>
      <c r="L122" s="65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6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8856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5" t="s">
        <v>8506</v>
      </c>
      <c r="L123" s="65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6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8876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5" t="s">
        <v>8506</v>
      </c>
      <c r="L124" s="65" t="s">
        <v>7868</v>
      </c>
      <c r="M124">
        <v>8</v>
      </c>
      <c r="N124" t="s">
        <v>8871</v>
      </c>
      <c r="O124" t="str">
        <f t="shared" si="9"/>
        <v>12051405761016</v>
      </c>
      <c r="P124" t="s">
        <v>8872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6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8856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5" t="s">
        <v>8506</v>
      </c>
      <c r="L125" s="65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6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8833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5" t="s">
        <v>8506</v>
      </c>
      <c r="L126" s="65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6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8834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5" t="s">
        <v>8506</v>
      </c>
      <c r="L127" s="65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6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8834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5" t="s">
        <v>8506</v>
      </c>
      <c r="L128" s="65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6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8835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5" t="s">
        <v>8506</v>
      </c>
      <c r="L129" s="65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6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8835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5" t="s">
        <v>8506</v>
      </c>
      <c r="L130" s="65" t="s">
        <v>7868</v>
      </c>
      <c r="M130">
        <v>45972</v>
      </c>
      <c r="O130" t="str">
        <f t="shared" si="9"/>
        <v>018991736</v>
      </c>
      <c r="P130" t="s">
        <v>8875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8874</v>
      </c>
      <c r="AA130" s="116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8835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5" t="s">
        <v>8506</v>
      </c>
      <c r="L131" s="65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6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8836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5" t="s">
        <v>8506</v>
      </c>
      <c r="L132" s="65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6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8837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5" t="s">
        <v>8506</v>
      </c>
      <c r="L133" s="65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6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8837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5" t="s">
        <v>8506</v>
      </c>
      <c r="L134" s="65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6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8838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5" t="s">
        <v>8506</v>
      </c>
      <c r="L135" s="65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6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8839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5" t="s">
        <v>8506</v>
      </c>
      <c r="L136" s="65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6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8839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5" t="s">
        <v>8506</v>
      </c>
      <c r="L137" s="65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6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8839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5" t="s">
        <v>8506</v>
      </c>
      <c r="L138" s="65" t="s">
        <v>7868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6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8839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5" t="s">
        <v>8506</v>
      </c>
      <c r="L139" s="65" t="s">
        <v>7868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6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8840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5" t="s">
        <v>8506</v>
      </c>
      <c r="L140" s="65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6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8840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5" t="s">
        <v>8506</v>
      </c>
      <c r="L141" s="65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6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8841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5" t="s">
        <v>8506</v>
      </c>
      <c r="L142" s="65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6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8841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5" t="s">
        <v>8506</v>
      </c>
      <c r="L143" s="65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6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8841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5" t="s">
        <v>8506</v>
      </c>
      <c r="L144" s="65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6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8841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5" t="s">
        <v>8506</v>
      </c>
      <c r="L145" s="65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6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8842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5" t="s">
        <v>8506</v>
      </c>
      <c r="L146" s="65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6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8842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5" t="s">
        <v>8506</v>
      </c>
      <c r="L147" s="65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6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8873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5" t="s">
        <v>8506</v>
      </c>
      <c r="L148" s="65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6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8844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5" t="s">
        <v>8506</v>
      </c>
      <c r="L149" s="65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6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8844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5" t="s">
        <v>8506</v>
      </c>
      <c r="L150" s="65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6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8844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5" t="s">
        <v>8506</v>
      </c>
      <c r="L151" s="65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6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8844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5" t="s">
        <v>8506</v>
      </c>
      <c r="L152" s="65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6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8844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5" t="s">
        <v>8506</v>
      </c>
      <c r="L153" s="65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6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8844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5" t="s">
        <v>8506</v>
      </c>
      <c r="L154" s="65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6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8845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5" t="s">
        <v>8506</v>
      </c>
      <c r="L155" s="65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6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8845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5" t="s">
        <v>8506</v>
      </c>
      <c r="L156" s="65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6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8845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5" t="s">
        <v>8506</v>
      </c>
      <c r="L157" s="65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6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8845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5" t="s">
        <v>8506</v>
      </c>
      <c r="L158" s="65" t="s">
        <v>7868</v>
      </c>
      <c r="M158">
        <v>11</v>
      </c>
      <c r="N158" t="s">
        <v>8871</v>
      </c>
      <c r="O158" t="str">
        <f t="shared" si="14"/>
        <v>12051405761016</v>
      </c>
      <c r="P158" t="s">
        <v>8872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6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8850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5" t="s">
        <v>8506</v>
      </c>
      <c r="L159" s="65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6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8850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5" t="s">
        <v>8506</v>
      </c>
      <c r="L160" s="65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6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8846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5" t="s">
        <v>8506</v>
      </c>
      <c r="L161" s="65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6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8847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5" t="s">
        <v>8506</v>
      </c>
      <c r="L162" s="65" t="s">
        <v>7868</v>
      </c>
      <c r="M162">
        <v>28248</v>
      </c>
      <c r="N162" t="s">
        <v>8869</v>
      </c>
      <c r="O162" t="str">
        <f t="shared" si="14"/>
        <v>06141808121063</v>
      </c>
      <c r="P162" t="s">
        <v>8870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6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8868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5" t="s">
        <v>8506</v>
      </c>
      <c r="L163" s="65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6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8849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5" t="s">
        <v>8506</v>
      </c>
      <c r="L164" s="65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6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5" t="s">
        <v>8506</v>
      </c>
      <c r="L165" s="65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6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5" t="s">
        <v>8506</v>
      </c>
      <c r="L166" s="65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6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5" t="s">
        <v>8506</v>
      </c>
      <c r="L167" s="65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6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5" t="s">
        <v>8506</v>
      </c>
      <c r="L168" s="65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6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5" t="s">
        <v>8506</v>
      </c>
      <c r="L169" s="65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6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5" t="s">
        <v>8506</v>
      </c>
      <c r="L170" s="65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6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8867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5" t="s">
        <v>8506</v>
      </c>
      <c r="L171" s="65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6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5" t="s">
        <v>8506</v>
      </c>
      <c r="L172" s="65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6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5" t="s">
        <v>8506</v>
      </c>
      <c r="L173" s="65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6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5" t="s">
        <v>8506</v>
      </c>
      <c r="L174" s="65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6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8856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5" t="s">
        <v>8506</v>
      </c>
      <c r="L175" s="65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6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8834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5" t="s">
        <v>8506</v>
      </c>
      <c r="L176" s="65" t="s">
        <v>7868</v>
      </c>
      <c r="M176">
        <v>490</v>
      </c>
      <c r="N176" t="s">
        <v>8854</v>
      </c>
      <c r="O176" t="str">
        <f t="shared" si="14"/>
        <v>03021608841022</v>
      </c>
      <c r="P176" t="s">
        <v>8855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6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8834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5" t="s">
        <v>8506</v>
      </c>
      <c r="L177" s="65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6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8834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5" t="s">
        <v>8506</v>
      </c>
      <c r="L178" s="65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6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8853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5" t="s">
        <v>8506</v>
      </c>
      <c r="L179" s="65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6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8835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5" t="s">
        <v>8506</v>
      </c>
      <c r="L180" s="65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6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8835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5" t="s">
        <v>8506</v>
      </c>
      <c r="L181" s="65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6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8836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5" t="s">
        <v>8506</v>
      </c>
      <c r="L182" s="65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6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8836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5" t="s">
        <v>8506</v>
      </c>
      <c r="L183" s="65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6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8836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5" t="s">
        <v>8506</v>
      </c>
      <c r="L184" s="65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6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8836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5" t="s">
        <v>8506</v>
      </c>
      <c r="L185" s="65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6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8836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5" t="s">
        <v>8506</v>
      </c>
      <c r="L186" s="65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6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8836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5" t="s">
        <v>8506</v>
      </c>
      <c r="L187" s="65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6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8837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5" t="s">
        <v>8506</v>
      </c>
      <c r="L188" s="65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6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8837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5" t="s">
        <v>8506</v>
      </c>
      <c r="L189" s="65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6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8852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5" t="s">
        <v>8506</v>
      </c>
      <c r="L190" s="65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6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8852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5" t="s">
        <v>8506</v>
      </c>
      <c r="L191" s="65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6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8852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5" t="s">
        <v>8506</v>
      </c>
      <c r="L192" s="65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6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8838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5" t="s">
        <v>8506</v>
      </c>
      <c r="L193" s="65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6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8838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5" t="s">
        <v>8506</v>
      </c>
      <c r="L194" s="65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6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8841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5" t="s">
        <v>8506</v>
      </c>
      <c r="L195" s="65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6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8841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5" t="s">
        <v>8506</v>
      </c>
      <c r="L196" s="65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6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8841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5" t="s">
        <v>8506</v>
      </c>
      <c r="L197" s="65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6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8841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5" t="s">
        <v>8506</v>
      </c>
      <c r="L198" s="65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6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8841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5" t="s">
        <v>8506</v>
      </c>
      <c r="L199" s="65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6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8841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5" t="s">
        <v>8506</v>
      </c>
      <c r="L200" s="65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6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8841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5" t="s">
        <v>8506</v>
      </c>
      <c r="L201" s="65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6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8841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5" t="s">
        <v>8506</v>
      </c>
      <c r="L202" s="65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6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8842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5" t="s">
        <v>8506</v>
      </c>
      <c r="L203" s="65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6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8843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5" t="s">
        <v>8506</v>
      </c>
      <c r="L204" s="65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6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8843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5" t="s">
        <v>8506</v>
      </c>
      <c r="L205" s="65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6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8844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5" t="s">
        <v>8506</v>
      </c>
      <c r="L206" s="65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6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8851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5" t="s">
        <v>8506</v>
      </c>
      <c r="L207" s="65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6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8851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5" t="s">
        <v>8506</v>
      </c>
      <c r="L208" s="65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6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8851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5" t="s">
        <v>8506</v>
      </c>
      <c r="L209" s="65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6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8851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5" t="s">
        <v>8506</v>
      </c>
      <c r="L210" s="65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6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8850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5" t="s">
        <v>8506</v>
      </c>
      <c r="L211" s="65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6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8850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5" t="s">
        <v>8506</v>
      </c>
      <c r="L212" s="65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6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8850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5" t="s">
        <v>8506</v>
      </c>
      <c r="L213" s="65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6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8850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5" t="s">
        <v>8506</v>
      </c>
      <c r="L214" s="65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6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8846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5" t="s">
        <v>8506</v>
      </c>
      <c r="L215" s="65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6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8849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5" t="s">
        <v>8506</v>
      </c>
      <c r="L216" s="65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6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8849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5" t="s">
        <v>8506</v>
      </c>
      <c r="L217" s="65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6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5" t="s">
        <v>8506</v>
      </c>
      <c r="L218" s="65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6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5" t="s">
        <v>8506</v>
      </c>
      <c r="L219" s="65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6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5" t="s">
        <v>8506</v>
      </c>
      <c r="L220" s="65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6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5" t="s">
        <v>8506</v>
      </c>
      <c r="L221" s="65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6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5" t="s">
        <v>8506</v>
      </c>
      <c r="L222" s="65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6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8848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5" t="s">
        <v>8506</v>
      </c>
      <c r="L223" s="65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6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8848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5" t="s">
        <v>8506</v>
      </c>
      <c r="L224" s="65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6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5" t="s">
        <v>8506</v>
      </c>
      <c r="L225" s="65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6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5" t="s">
        <v>8506</v>
      </c>
      <c r="L226" s="65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6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5" t="s">
        <v>8506</v>
      </c>
      <c r="L227" s="65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6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5" t="s">
        <v>8506</v>
      </c>
      <c r="L228" s="65" t="s">
        <v>7868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6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5" t="s">
        <v>8506</v>
      </c>
      <c r="L229" s="65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6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5" t="s">
        <v>8506</v>
      </c>
      <c r="L230" s="65" t="s">
        <v>7868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6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5" t="s">
        <v>8506</v>
      </c>
      <c r="L231" s="65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6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5" t="s">
        <v>8506</v>
      </c>
      <c r="L232" s="65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6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5" t="s">
        <v>8506</v>
      </c>
      <c r="L233" s="65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6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5" t="s">
        <v>8506</v>
      </c>
      <c r="L234" s="65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6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5" t="s">
        <v>8506</v>
      </c>
      <c r="L235" s="65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6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5" t="s">
        <v>8506</v>
      </c>
      <c r="L236" s="65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6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5" t="s">
        <v>8506</v>
      </c>
      <c r="L237" s="65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6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5" t="s">
        <v>8506</v>
      </c>
      <c r="L238" s="65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6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5" t="s">
        <v>8506</v>
      </c>
      <c r="L239" s="65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6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5" t="s">
        <v>8506</v>
      </c>
      <c r="L240" s="65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6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5" t="s">
        <v>8506</v>
      </c>
      <c r="L241" s="65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6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5" t="s">
        <v>8506</v>
      </c>
      <c r="L242" s="65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6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5" t="s">
        <v>8506</v>
      </c>
      <c r="L243" s="65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6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5" t="s">
        <v>8506</v>
      </c>
      <c r="L244" s="65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6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5" t="s">
        <v>8506</v>
      </c>
      <c r="L245" s="65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6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5" t="s">
        <v>8506</v>
      </c>
      <c r="L246" s="65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6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5" t="s">
        <v>8506</v>
      </c>
      <c r="L247" s="65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6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5" t="s">
        <v>8506</v>
      </c>
      <c r="L248" s="65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6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5" t="s">
        <v>8506</v>
      </c>
      <c r="L249" s="65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6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5" t="s">
        <v>8506</v>
      </c>
      <c r="L250" s="65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6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5" t="s">
        <v>8506</v>
      </c>
      <c r="L251" s="65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6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5" t="s">
        <v>8506</v>
      </c>
      <c r="L252" s="65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6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5" t="s">
        <v>8506</v>
      </c>
      <c r="L253" s="65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6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5" t="s">
        <v>8506</v>
      </c>
      <c r="L254" s="65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6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5" t="s">
        <v>8506</v>
      </c>
      <c r="L255" s="65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6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5" t="s">
        <v>8506</v>
      </c>
      <c r="L256" s="65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6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5" t="s">
        <v>8506</v>
      </c>
      <c r="L257" s="65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6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5" t="s">
        <v>8506</v>
      </c>
      <c r="L258" s="65" t="s">
        <v>7868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6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5" t="s">
        <v>8506</v>
      </c>
      <c r="L259" s="65" t="s">
        <v>7868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6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5" t="s">
        <v>8506</v>
      </c>
      <c r="L260" s="65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6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5" t="s">
        <v>8506</v>
      </c>
      <c r="L261" s="65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6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5" t="s">
        <v>8506</v>
      </c>
      <c r="L262" s="65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6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5" t="s">
        <v>8506</v>
      </c>
      <c r="L263" s="65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6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5" t="s">
        <v>8506</v>
      </c>
      <c r="L264" s="65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6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5" t="s">
        <v>8506</v>
      </c>
      <c r="L265" s="65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6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5" t="s">
        <v>8506</v>
      </c>
      <c r="L266" s="65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6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5" t="s">
        <v>8506</v>
      </c>
      <c r="L267" s="65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6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5" t="s">
        <v>8506</v>
      </c>
      <c r="L268" s="65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6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5" t="s">
        <v>8506</v>
      </c>
      <c r="L269" s="65" t="s">
        <v>7868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6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5" t="s">
        <v>8506</v>
      </c>
      <c r="L270" s="65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6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5" t="s">
        <v>8506</v>
      </c>
      <c r="L271" s="65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6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5" t="s">
        <v>8506</v>
      </c>
      <c r="L272" s="65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6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5" t="s">
        <v>8506</v>
      </c>
      <c r="L273" s="65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6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5" t="s">
        <v>8506</v>
      </c>
      <c r="L274" s="65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6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5" t="s">
        <v>8506</v>
      </c>
      <c r="L275" s="65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6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5" t="s">
        <v>8506</v>
      </c>
      <c r="L276" s="65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6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5" t="s">
        <v>8506</v>
      </c>
      <c r="L277" s="65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6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5" t="s">
        <v>8506</v>
      </c>
      <c r="L278" s="65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6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5" t="s">
        <v>8506</v>
      </c>
      <c r="L279" s="65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6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5" t="s">
        <v>8506</v>
      </c>
      <c r="L280" s="65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6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5" t="s">
        <v>8506</v>
      </c>
      <c r="L281" s="65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6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5" t="s">
        <v>8506</v>
      </c>
      <c r="L282" s="65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6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5" t="s">
        <v>8506</v>
      </c>
      <c r="L283" s="65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6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5" t="s">
        <v>8506</v>
      </c>
      <c r="L284" s="65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6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5" t="s">
        <v>8506</v>
      </c>
      <c r="L285" s="65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6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5" t="s">
        <v>8506</v>
      </c>
      <c r="L286" s="65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6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5" t="s">
        <v>8506</v>
      </c>
      <c r="L287" s="65" t="s">
        <v>7868</v>
      </c>
      <c r="M287">
        <v>1108711</v>
      </c>
      <c r="N287" t="s">
        <v>8744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6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5" t="s">
        <v>8506</v>
      </c>
      <c r="L288" s="65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6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5" t="s">
        <v>8506</v>
      </c>
      <c r="L289" s="65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6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5" t="s">
        <v>8506</v>
      </c>
      <c r="L290" s="65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6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5" t="s">
        <v>8506</v>
      </c>
      <c r="L291" s="65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6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5" t="s">
        <v>8506</v>
      </c>
      <c r="L292" s="65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6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5" t="s">
        <v>8506</v>
      </c>
      <c r="L293" s="65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6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5" t="s">
        <v>8506</v>
      </c>
      <c r="L294" s="65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6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5" t="s">
        <v>8506</v>
      </c>
      <c r="L295" s="65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6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5" t="s">
        <v>8506</v>
      </c>
      <c r="L296" s="65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6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5" t="s">
        <v>8506</v>
      </c>
      <c r="L297" s="65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6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5" t="s">
        <v>8506</v>
      </c>
      <c r="L298" s="65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6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5" t="s">
        <v>8506</v>
      </c>
      <c r="L299" s="65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6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5" t="s">
        <v>8506</v>
      </c>
      <c r="L300" s="65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6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5" t="s">
        <v>8506</v>
      </c>
      <c r="L301" s="65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6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5" t="s">
        <v>8506</v>
      </c>
      <c r="L302" s="65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6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5" t="s">
        <v>8506</v>
      </c>
      <c r="L303" s="65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6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5" t="s">
        <v>8506</v>
      </c>
      <c r="L304" s="65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6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5" t="s">
        <v>8506</v>
      </c>
      <c r="L305" s="65" t="s">
        <v>7868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6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5" t="s">
        <v>8506</v>
      </c>
      <c r="L306" s="65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6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5" t="s">
        <v>8506</v>
      </c>
      <c r="L307" s="65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6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5" t="s">
        <v>8506</v>
      </c>
      <c r="L308" s="65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6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5" t="s">
        <v>8506</v>
      </c>
      <c r="L309" s="65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6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5" t="s">
        <v>8506</v>
      </c>
      <c r="L310" s="65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6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5" t="s">
        <v>8506</v>
      </c>
      <c r="L311" s="65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6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5" t="s">
        <v>8506</v>
      </c>
      <c r="L312" s="65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6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5" t="s">
        <v>8506</v>
      </c>
      <c r="L313" s="65" t="s">
        <v>7868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6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5" t="s">
        <v>8506</v>
      </c>
      <c r="L314" s="65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6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5" t="s">
        <v>8506</v>
      </c>
      <c r="L315" s="65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6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5" t="s">
        <v>8506</v>
      </c>
      <c r="L316" s="65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6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5" t="s">
        <v>8506</v>
      </c>
      <c r="L317" s="65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6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5" t="s">
        <v>8506</v>
      </c>
      <c r="L318" s="65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6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5" t="s">
        <v>8506</v>
      </c>
      <c r="L319" s="65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6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5" t="s">
        <v>8506</v>
      </c>
      <c r="L320" s="65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6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5" t="s">
        <v>8506</v>
      </c>
      <c r="L321" s="65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6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5" t="s">
        <v>8506</v>
      </c>
      <c r="L322" s="65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6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5" t="s">
        <v>8506</v>
      </c>
      <c r="L323" s="65" t="s">
        <v>7868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6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5" t="s">
        <v>8506</v>
      </c>
      <c r="L324" s="65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6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5" t="s">
        <v>8506</v>
      </c>
      <c r="L325" s="65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6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5" t="s">
        <v>8506</v>
      </c>
      <c r="L326" s="65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6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5" t="s">
        <v>8506</v>
      </c>
      <c r="L327" s="65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6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5" t="s">
        <v>8506</v>
      </c>
      <c r="L328" s="65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6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5" t="s">
        <v>8506</v>
      </c>
      <c r="L329" s="65" t="s">
        <v>7868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6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5" t="s">
        <v>8506</v>
      </c>
      <c r="L330" s="65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6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5" t="s">
        <v>8506</v>
      </c>
      <c r="L331" s="65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6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5" t="s">
        <v>8506</v>
      </c>
      <c r="L332" s="65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6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5" t="s">
        <v>8506</v>
      </c>
      <c r="L333" s="65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6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5" t="s">
        <v>8506</v>
      </c>
      <c r="L334" s="65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6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5" t="s">
        <v>8506</v>
      </c>
      <c r="L335" s="65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6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5" t="s">
        <v>8506</v>
      </c>
      <c r="L336" s="65" t="s">
        <v>7868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6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5" t="s">
        <v>8506</v>
      </c>
      <c r="L337" s="65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6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5" t="s">
        <v>8506</v>
      </c>
      <c r="L338" s="65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6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5" t="s">
        <v>8506</v>
      </c>
      <c r="L339" s="65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6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5" t="s">
        <v>8506</v>
      </c>
      <c r="L340" s="65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6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5" t="s">
        <v>8506</v>
      </c>
      <c r="L341" s="65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6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5" t="s">
        <v>8506</v>
      </c>
      <c r="L342" s="65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6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5" t="s">
        <v>8506</v>
      </c>
      <c r="L343" s="65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6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5" t="s">
        <v>8506</v>
      </c>
      <c r="L344" s="65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6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5" t="s">
        <v>8506</v>
      </c>
      <c r="L345" s="65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6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5" t="s">
        <v>8506</v>
      </c>
      <c r="L346" s="65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6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5" t="s">
        <v>8506</v>
      </c>
      <c r="L347" s="65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6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5" t="s">
        <v>8506</v>
      </c>
      <c r="L348" s="65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6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5" t="s">
        <v>8506</v>
      </c>
      <c r="L349" s="65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6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5" t="s">
        <v>8506</v>
      </c>
      <c r="L350" s="65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6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5" t="s">
        <v>8506</v>
      </c>
      <c r="L351" s="65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6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5" t="s">
        <v>8506</v>
      </c>
      <c r="L352" s="65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6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5" t="s">
        <v>8506</v>
      </c>
      <c r="L353" s="65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6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5" t="s">
        <v>8506</v>
      </c>
      <c r="L354" s="65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6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5" t="s">
        <v>8506</v>
      </c>
      <c r="L355" s="65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6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5" t="s">
        <v>8506</v>
      </c>
      <c r="L356" s="65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6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5" t="s">
        <v>8506</v>
      </c>
      <c r="L357" s="65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6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5" t="s">
        <v>8506</v>
      </c>
      <c r="L358" s="65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6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5" t="s">
        <v>8506</v>
      </c>
      <c r="L359" s="65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6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5" t="s">
        <v>8506</v>
      </c>
      <c r="L360" s="65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6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5" t="s">
        <v>8506</v>
      </c>
      <c r="L361" s="65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6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5" t="s">
        <v>8506</v>
      </c>
      <c r="L362" s="65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6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5" t="s">
        <v>8506</v>
      </c>
      <c r="L363" s="65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6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5" t="s">
        <v>8506</v>
      </c>
      <c r="L364" s="65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6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5" t="s">
        <v>8506</v>
      </c>
      <c r="L365" s="65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6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5" t="s">
        <v>8506</v>
      </c>
      <c r="L366" s="65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6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5" t="s">
        <v>8506</v>
      </c>
      <c r="L367" s="65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6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5" t="s">
        <v>8506</v>
      </c>
      <c r="L368" s="65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6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5" t="s">
        <v>8506</v>
      </c>
      <c r="L369" s="65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6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5" t="s">
        <v>8506</v>
      </c>
      <c r="L370" s="65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6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5" t="s">
        <v>8506</v>
      </c>
      <c r="L371" s="65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6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5" t="s">
        <v>8506</v>
      </c>
      <c r="L372" s="65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6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5" t="s">
        <v>8506</v>
      </c>
      <c r="L373" s="65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6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5" t="s">
        <v>8506</v>
      </c>
      <c r="L374" s="65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6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5" t="s">
        <v>8506</v>
      </c>
      <c r="L375" s="65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6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5" t="s">
        <v>8506</v>
      </c>
      <c r="L376" s="65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6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5" t="s">
        <v>8506</v>
      </c>
      <c r="L377" s="65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6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5" t="s">
        <v>8506</v>
      </c>
      <c r="L378" s="65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6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5" t="s">
        <v>8506</v>
      </c>
      <c r="L379" s="65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6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5" t="s">
        <v>8506</v>
      </c>
      <c r="L380" s="65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6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5" t="s">
        <v>8506</v>
      </c>
      <c r="L381" s="65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6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5" t="s">
        <v>8506</v>
      </c>
      <c r="L382" s="65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6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5" t="s">
        <v>8506</v>
      </c>
      <c r="L383" s="65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6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5" t="s">
        <v>8506</v>
      </c>
      <c r="L384" s="65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6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5" t="s">
        <v>8506</v>
      </c>
      <c r="L385" s="65" t="s">
        <v>7868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6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5" t="s">
        <v>8506</v>
      </c>
      <c r="L386" s="65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6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5" t="s">
        <v>8506</v>
      </c>
      <c r="L387" s="65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6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5" t="s">
        <v>8506</v>
      </c>
      <c r="L388" s="65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6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5" t="s">
        <v>8506</v>
      </c>
      <c r="L389" s="65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6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5" t="s">
        <v>8506</v>
      </c>
      <c r="L390" s="65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6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5" t="s">
        <v>8506</v>
      </c>
      <c r="L391" s="65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6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5" t="s">
        <v>8506</v>
      </c>
      <c r="L392" s="65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6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5" t="s">
        <v>8506</v>
      </c>
      <c r="L393" s="65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6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5" t="s">
        <v>8506</v>
      </c>
      <c r="L394" s="65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6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5" t="s">
        <v>8506</v>
      </c>
      <c r="L395" s="65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6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5" t="s">
        <v>8506</v>
      </c>
      <c r="L396" s="65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6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5" t="s">
        <v>8506</v>
      </c>
      <c r="L397" s="65" t="s">
        <v>7868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6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5" t="s">
        <v>8506</v>
      </c>
      <c r="L398" s="65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6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5" t="s">
        <v>8506</v>
      </c>
      <c r="L399" s="65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6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5" t="s">
        <v>8506</v>
      </c>
      <c r="L400" s="65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6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5" t="s">
        <v>8506</v>
      </c>
      <c r="L401" s="65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6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5" t="s">
        <v>8506</v>
      </c>
      <c r="L402" s="65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6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5" t="s">
        <v>8506</v>
      </c>
      <c r="L403" s="65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6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5" t="s">
        <v>8506</v>
      </c>
      <c r="L404" s="65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6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5" t="s">
        <v>8506</v>
      </c>
      <c r="L405" s="65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6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5" t="s">
        <v>8506</v>
      </c>
      <c r="L406" s="65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6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5" t="s">
        <v>8506</v>
      </c>
      <c r="L407" s="65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6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5" t="s">
        <v>8506</v>
      </c>
      <c r="L408" s="65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6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5" t="s">
        <v>8506</v>
      </c>
      <c r="L409" s="65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6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5" t="s">
        <v>8506</v>
      </c>
      <c r="L410" s="65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6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5" t="s">
        <v>8506</v>
      </c>
      <c r="L411" s="65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6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5" t="s">
        <v>8506</v>
      </c>
      <c r="L412" s="65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6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5" t="s">
        <v>8506</v>
      </c>
      <c r="L413" s="65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6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5" t="s">
        <v>8506</v>
      </c>
      <c r="L414" s="65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6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5" t="s">
        <v>8506</v>
      </c>
      <c r="L415" s="65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6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5" t="s">
        <v>8506</v>
      </c>
      <c r="L416" s="65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6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5" t="s">
        <v>8506</v>
      </c>
      <c r="L417" s="65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6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5" t="s">
        <v>8506</v>
      </c>
      <c r="L418" s="65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6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5" t="s">
        <v>8506</v>
      </c>
      <c r="L419" s="65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6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5" t="s">
        <v>8506</v>
      </c>
      <c r="L420" s="65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6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5" t="s">
        <v>8506</v>
      </c>
      <c r="L421" s="65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6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5" t="s">
        <v>8506</v>
      </c>
      <c r="L422" s="65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6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5" t="s">
        <v>8506</v>
      </c>
      <c r="L423" s="65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6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5" t="s">
        <v>8506</v>
      </c>
      <c r="L424" s="65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6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5" t="s">
        <v>8506</v>
      </c>
      <c r="L425" s="65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6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5" t="s">
        <v>8506</v>
      </c>
      <c r="L426" s="65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6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5" t="s">
        <v>8506</v>
      </c>
      <c r="L427" s="65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6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5" t="s">
        <v>8506</v>
      </c>
      <c r="L428" s="65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6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5" t="s">
        <v>8506</v>
      </c>
      <c r="L429" s="65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6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5" t="s">
        <v>8506</v>
      </c>
      <c r="L430" s="65" t="s">
        <v>7868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6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5" t="s">
        <v>8506</v>
      </c>
      <c r="L431" s="65" t="s">
        <v>7868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6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5" t="s">
        <v>8506</v>
      </c>
      <c r="L432" s="65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6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5" t="s">
        <v>8506</v>
      </c>
      <c r="L433" s="65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6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5" t="s">
        <v>8506</v>
      </c>
      <c r="L434" s="65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6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5" t="s">
        <v>8506</v>
      </c>
      <c r="L435" s="65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6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5" t="s">
        <v>8506</v>
      </c>
      <c r="L436" s="65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6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5" t="s">
        <v>8506</v>
      </c>
      <c r="L437" s="65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6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5" t="s">
        <v>8506</v>
      </c>
      <c r="L438" s="65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6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5" t="s">
        <v>8506</v>
      </c>
      <c r="L439" s="65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6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5" t="s">
        <v>8506</v>
      </c>
      <c r="L440" s="65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6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5" t="s">
        <v>8506</v>
      </c>
      <c r="L441" s="65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6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5" t="s">
        <v>8506</v>
      </c>
      <c r="L442" s="65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6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5" t="s">
        <v>8506</v>
      </c>
      <c r="L443" s="65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6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5" t="s">
        <v>8506</v>
      </c>
      <c r="L444" s="65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6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5" t="s">
        <v>8506</v>
      </c>
      <c r="L445" s="65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6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5" t="s">
        <v>8506</v>
      </c>
      <c r="L446" s="65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6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5" t="s">
        <v>8506</v>
      </c>
      <c r="L447" s="65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6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5" t="s">
        <v>8506</v>
      </c>
      <c r="L448" s="65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6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5" t="s">
        <v>8506</v>
      </c>
      <c r="L449" s="65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6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5" t="s">
        <v>8506</v>
      </c>
      <c r="L450" s="65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6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5" t="s">
        <v>8506</v>
      </c>
      <c r="L451" s="65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6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5" t="s">
        <v>8506</v>
      </c>
      <c r="L452" s="65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6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5" t="s">
        <v>8506</v>
      </c>
      <c r="L453" s="65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6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5" t="s">
        <v>8506</v>
      </c>
      <c r="L454" s="65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6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5" t="s">
        <v>8506</v>
      </c>
      <c r="L455" s="65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6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5" t="s">
        <v>8506</v>
      </c>
      <c r="L456" s="65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6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5" t="s">
        <v>8506</v>
      </c>
      <c r="L457" s="65" t="s">
        <v>7868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6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5" t="s">
        <v>8506</v>
      </c>
      <c r="L458" s="65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6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5" t="s">
        <v>8506</v>
      </c>
      <c r="L459" s="65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6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5" t="s">
        <v>8506</v>
      </c>
      <c r="L460" s="65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6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5" t="s">
        <v>8506</v>
      </c>
      <c r="L461" s="65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6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5" t="s">
        <v>8506</v>
      </c>
      <c r="L462" s="65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6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5" t="s">
        <v>8506</v>
      </c>
      <c r="L463" s="65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6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5" t="s">
        <v>8506</v>
      </c>
      <c r="L464" s="65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6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5" t="s">
        <v>8506</v>
      </c>
      <c r="L465" s="65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6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5" t="s">
        <v>8506</v>
      </c>
      <c r="L466" s="65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6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5" t="s">
        <v>8506</v>
      </c>
      <c r="L467" s="65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6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5" t="s">
        <v>8506</v>
      </c>
      <c r="L468" s="65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6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5" t="s">
        <v>8506</v>
      </c>
      <c r="L469" s="65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6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5" t="s">
        <v>8506</v>
      </c>
      <c r="L470" s="65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6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5" t="s">
        <v>8506</v>
      </c>
      <c r="L471" s="65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6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5" t="s">
        <v>8506</v>
      </c>
      <c r="L472" s="65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6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5" t="s">
        <v>8506</v>
      </c>
      <c r="L473" s="65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6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5" t="s">
        <v>8506</v>
      </c>
      <c r="L474" s="65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6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5" t="s">
        <v>8506</v>
      </c>
      <c r="L475" s="65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6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5" t="s">
        <v>8506</v>
      </c>
      <c r="L476" s="65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6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5" t="s">
        <v>8506</v>
      </c>
      <c r="L477" s="65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6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5" t="s">
        <v>8506</v>
      </c>
      <c r="L478" s="65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6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5" t="s">
        <v>8506</v>
      </c>
      <c r="L479" s="65" t="s">
        <v>7868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6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5" t="s">
        <v>8506</v>
      </c>
      <c r="L480" s="65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6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5" t="s">
        <v>8506</v>
      </c>
      <c r="L481" s="65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6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5" t="s">
        <v>8506</v>
      </c>
      <c r="L482" s="65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6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5" t="s">
        <v>8506</v>
      </c>
      <c r="L483" s="65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6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5" t="s">
        <v>8506</v>
      </c>
      <c r="L484" s="65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6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5" t="s">
        <v>8506</v>
      </c>
      <c r="L485" s="65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6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5" t="s">
        <v>8506</v>
      </c>
      <c r="L486" s="65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6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5" t="s">
        <v>8506</v>
      </c>
      <c r="L487" s="65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6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5" t="s">
        <v>8506</v>
      </c>
      <c r="L488" s="65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6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5" t="s">
        <v>8506</v>
      </c>
      <c r="L489" s="65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6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5" t="s">
        <v>8506</v>
      </c>
      <c r="L490" s="65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6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5" t="s">
        <v>8506</v>
      </c>
      <c r="L491" s="65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6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5" t="s">
        <v>8506</v>
      </c>
      <c r="L492" s="65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6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5" t="s">
        <v>8506</v>
      </c>
      <c r="L493" s="65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6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5" t="s">
        <v>8506</v>
      </c>
      <c r="L494" s="65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6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5" t="s">
        <v>8506</v>
      </c>
      <c r="L495" s="65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6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5" t="s">
        <v>8506</v>
      </c>
      <c r="L496" s="65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6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5" t="s">
        <v>8506</v>
      </c>
      <c r="L497" s="65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6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5" t="s">
        <v>8506</v>
      </c>
      <c r="L498" s="65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6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5" t="s">
        <v>8506</v>
      </c>
      <c r="L499" s="65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6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5" t="s">
        <v>8506</v>
      </c>
      <c r="L500" s="65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6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5" t="s">
        <v>8506</v>
      </c>
      <c r="L501" s="65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6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5" t="s">
        <v>8506</v>
      </c>
      <c r="L502" s="65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6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5" t="s">
        <v>8506</v>
      </c>
      <c r="L503" s="65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6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5" t="s">
        <v>8506</v>
      </c>
      <c r="L504" s="65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6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5" t="s">
        <v>8506</v>
      </c>
      <c r="L505" s="65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6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5" t="s">
        <v>8506</v>
      </c>
      <c r="L506" s="65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6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5" t="s">
        <v>8506</v>
      </c>
      <c r="L507" s="65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6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5" t="s">
        <v>8506</v>
      </c>
      <c r="L508" s="65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6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5" t="s">
        <v>8506</v>
      </c>
      <c r="L509" s="65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6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5" t="s">
        <v>8506</v>
      </c>
      <c r="L510" s="65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6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5" t="s">
        <v>8506</v>
      </c>
      <c r="L511" s="65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6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5" t="s">
        <v>8506</v>
      </c>
      <c r="L512" s="65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6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5" t="s">
        <v>8506</v>
      </c>
      <c r="L513" s="65" t="s">
        <v>7868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6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5" t="s">
        <v>8506</v>
      </c>
      <c r="L514" s="65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6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5" t="s">
        <v>8506</v>
      </c>
      <c r="L515" s="65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6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5" t="s">
        <v>8506</v>
      </c>
      <c r="L516" s="65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6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5" t="s">
        <v>8506</v>
      </c>
      <c r="L517" s="65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6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5" t="s">
        <v>8506</v>
      </c>
      <c r="L518" s="65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6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5" t="s">
        <v>8506</v>
      </c>
      <c r="L519" s="65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6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5" t="s">
        <v>8506</v>
      </c>
      <c r="L520" s="65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6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5" t="s">
        <v>8506</v>
      </c>
      <c r="L521" s="65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6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5" t="s">
        <v>8506</v>
      </c>
      <c r="L522" s="65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6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5" t="s">
        <v>8506</v>
      </c>
      <c r="L523" s="65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6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5" t="s">
        <v>8506</v>
      </c>
      <c r="L524" s="65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6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5" t="s">
        <v>8506</v>
      </c>
      <c r="L525" s="65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6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5" t="s">
        <v>8506</v>
      </c>
      <c r="L526" s="65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6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5" t="s">
        <v>8506</v>
      </c>
      <c r="L527" s="65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6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5" t="s">
        <v>8506</v>
      </c>
      <c r="L528" s="65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6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5" t="s">
        <v>8506</v>
      </c>
      <c r="L529" s="65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6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5" t="s">
        <v>8506</v>
      </c>
      <c r="L530" s="65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6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5" t="s">
        <v>8506</v>
      </c>
      <c r="L531" s="65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6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5" t="s">
        <v>8506</v>
      </c>
      <c r="L532" s="65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6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5" t="s">
        <v>8506</v>
      </c>
      <c r="L533" s="65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6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5" t="s">
        <v>8506</v>
      </c>
      <c r="L534" s="65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6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5" t="s">
        <v>8506</v>
      </c>
      <c r="L535" s="65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6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5" t="s">
        <v>8506</v>
      </c>
      <c r="L536" s="65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6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5" t="s">
        <v>8506</v>
      </c>
      <c r="L537" s="65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6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5" t="s">
        <v>8506</v>
      </c>
      <c r="L538" s="65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6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5" t="s">
        <v>8506</v>
      </c>
      <c r="L539" s="65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6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5" t="s">
        <v>8506</v>
      </c>
      <c r="L540" s="65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6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5" t="s">
        <v>8506</v>
      </c>
      <c r="L541" s="65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6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5" t="s">
        <v>8506</v>
      </c>
      <c r="L542" s="65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6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5" t="s">
        <v>8506</v>
      </c>
      <c r="L543" s="65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6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5" t="s">
        <v>8506</v>
      </c>
      <c r="L544" s="65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6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5" t="s">
        <v>8506</v>
      </c>
      <c r="L545" s="65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6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5" t="s">
        <v>8506</v>
      </c>
      <c r="L546" s="65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6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5" t="s">
        <v>8506</v>
      </c>
      <c r="L547" s="65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6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5" t="s">
        <v>8506</v>
      </c>
      <c r="L548" s="65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6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5" t="s">
        <v>8506</v>
      </c>
      <c r="L549" s="65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6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5" t="s">
        <v>8506</v>
      </c>
      <c r="L550" s="65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6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5" t="s">
        <v>8506</v>
      </c>
      <c r="L551" s="65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6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5" t="s">
        <v>8506</v>
      </c>
      <c r="L552" s="65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6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5" t="s">
        <v>8506</v>
      </c>
      <c r="L553" s="65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6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5" t="s">
        <v>8506</v>
      </c>
      <c r="L554" s="65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6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5" t="s">
        <v>8506</v>
      </c>
      <c r="L555" s="65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6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5" t="s">
        <v>8506</v>
      </c>
      <c r="L556" s="65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6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5" t="s">
        <v>8506</v>
      </c>
      <c r="L557" s="65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6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5" t="s">
        <v>8506</v>
      </c>
      <c r="L558" s="65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6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5" t="s">
        <v>8506</v>
      </c>
      <c r="L559" s="65" t="s">
        <v>7868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6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5" t="s">
        <v>8506</v>
      </c>
      <c r="L560" s="65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6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5" t="s">
        <v>8506</v>
      </c>
      <c r="L561" s="65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6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5" t="s">
        <v>8506</v>
      </c>
      <c r="L562" s="65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6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5" t="s">
        <v>8506</v>
      </c>
      <c r="L563" s="65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6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5" t="s">
        <v>8506</v>
      </c>
      <c r="L564" s="65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6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5" t="s">
        <v>8506</v>
      </c>
      <c r="L565" s="65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6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5" t="s">
        <v>8506</v>
      </c>
      <c r="L566" s="65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6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5" t="s">
        <v>8506</v>
      </c>
      <c r="L567" s="65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6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5" t="s">
        <v>8506</v>
      </c>
      <c r="L568" s="65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6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5" t="s">
        <v>8506</v>
      </c>
      <c r="L569" s="65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6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5" t="s">
        <v>8506</v>
      </c>
      <c r="L570" s="65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6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5" t="s">
        <v>8506</v>
      </c>
      <c r="L571" s="65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6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5" t="s">
        <v>8506</v>
      </c>
      <c r="L572" s="65" t="s">
        <v>7868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6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5" t="s">
        <v>8506</v>
      </c>
      <c r="L573" s="65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6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5" t="s">
        <v>8506</v>
      </c>
      <c r="L574" s="65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6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5" t="s">
        <v>8506</v>
      </c>
      <c r="L575" s="65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6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5" t="s">
        <v>8506</v>
      </c>
      <c r="L576" s="65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6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5" t="s">
        <v>8506</v>
      </c>
      <c r="L577" s="65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6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5" t="s">
        <v>8506</v>
      </c>
      <c r="L578" s="65" t="s">
        <v>7868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6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5" t="s">
        <v>8506</v>
      </c>
      <c r="L579" s="65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6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5" t="s">
        <v>8506</v>
      </c>
      <c r="L580" s="65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6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5" t="s">
        <v>8506</v>
      </c>
      <c r="L581" s="65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6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5" t="s">
        <v>8506</v>
      </c>
      <c r="L582" s="65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6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5" t="s">
        <v>8506</v>
      </c>
      <c r="L583" s="65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6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5" t="s">
        <v>8506</v>
      </c>
      <c r="L584" s="65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6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5" t="s">
        <v>8506</v>
      </c>
      <c r="L585" s="65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6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5" t="s">
        <v>8506</v>
      </c>
      <c r="L586" s="65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6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5" t="s">
        <v>8506</v>
      </c>
      <c r="L587" s="65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6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5" t="s">
        <v>8506</v>
      </c>
      <c r="L588" s="65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6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5" t="s">
        <v>8506</v>
      </c>
      <c r="L589" s="65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6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5" t="s">
        <v>8506</v>
      </c>
      <c r="L590" s="65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6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5" t="s">
        <v>8506</v>
      </c>
      <c r="L591" s="65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6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5" t="s">
        <v>8506</v>
      </c>
      <c r="L592" s="65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6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5" t="s">
        <v>8506</v>
      </c>
      <c r="L593" s="65" t="s">
        <v>7868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6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5" t="s">
        <v>8506</v>
      </c>
      <c r="L594" s="65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6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5" t="s">
        <v>8506</v>
      </c>
      <c r="L595" s="65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6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5" t="s">
        <v>8506</v>
      </c>
      <c r="L596" s="65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6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5" t="s">
        <v>8506</v>
      </c>
      <c r="L597" s="65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6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5" t="s">
        <v>8506</v>
      </c>
      <c r="L598" s="65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6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5" t="s">
        <v>8506</v>
      </c>
      <c r="L599" s="65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6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5" t="s">
        <v>8506</v>
      </c>
      <c r="L600" s="65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6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5" t="s">
        <v>8506</v>
      </c>
      <c r="L601" s="65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6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5" t="s">
        <v>8506</v>
      </c>
      <c r="L602" s="65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6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5" t="s">
        <v>8506</v>
      </c>
      <c r="L603" s="65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6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5" t="s">
        <v>8506</v>
      </c>
      <c r="L604" s="65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6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5" t="s">
        <v>8506</v>
      </c>
      <c r="L605" s="65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6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5" t="s">
        <v>8506</v>
      </c>
      <c r="L606" s="65" t="s">
        <v>7868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6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5" t="s">
        <v>8506</v>
      </c>
      <c r="L607" s="65" t="s">
        <v>7868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6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5" t="s">
        <v>8506</v>
      </c>
      <c r="L608" s="65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6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5" t="s">
        <v>8506</v>
      </c>
      <c r="L609" s="65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6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5" t="s">
        <v>8506</v>
      </c>
      <c r="L610" s="65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6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5" t="s">
        <v>8506</v>
      </c>
      <c r="L611" s="65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6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5" t="s">
        <v>8506</v>
      </c>
      <c r="L612" s="65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6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5" t="s">
        <v>8506</v>
      </c>
      <c r="L613" s="65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6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5" t="s">
        <v>8506</v>
      </c>
      <c r="L614" s="65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6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5" t="s">
        <v>8506</v>
      </c>
      <c r="L615" s="65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6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5" t="s">
        <v>8506</v>
      </c>
      <c r="L616" s="65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6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5" t="s">
        <v>8506</v>
      </c>
      <c r="L617" s="65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6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5" t="s">
        <v>8506</v>
      </c>
      <c r="L618" s="65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6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5" t="s">
        <v>8506</v>
      </c>
      <c r="L619" s="65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6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5" t="s">
        <v>8506</v>
      </c>
      <c r="L620" s="65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6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5" t="s">
        <v>8506</v>
      </c>
      <c r="L621" s="65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6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5" t="s">
        <v>8506</v>
      </c>
      <c r="L622" s="65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6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5" t="s">
        <v>8506</v>
      </c>
      <c r="L623" s="65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6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5" t="s">
        <v>8506</v>
      </c>
      <c r="L624" s="65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6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5" t="s">
        <v>8506</v>
      </c>
      <c r="L625" s="65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6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5" t="s">
        <v>8506</v>
      </c>
      <c r="L626" s="65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6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5" t="s">
        <v>8506</v>
      </c>
      <c r="L627" s="65" t="s">
        <v>7868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6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5" t="s">
        <v>8506</v>
      </c>
      <c r="L628" s="65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6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5" t="s">
        <v>8506</v>
      </c>
      <c r="L629" s="65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6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5" t="s">
        <v>8506</v>
      </c>
      <c r="L630" s="65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6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5" t="s">
        <v>8506</v>
      </c>
      <c r="L631" s="65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6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5" t="s">
        <v>8506</v>
      </c>
      <c r="L632" s="65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6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5" t="s">
        <v>8506</v>
      </c>
      <c r="L633" s="65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6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5" t="s">
        <v>8506</v>
      </c>
      <c r="L634" s="65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6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5" t="s">
        <v>8506</v>
      </c>
      <c r="L635" s="65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6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5" t="s">
        <v>8506</v>
      </c>
      <c r="L636" s="65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6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5" t="s">
        <v>8506</v>
      </c>
      <c r="L637" s="65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6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5" t="s">
        <v>8506</v>
      </c>
      <c r="L638" s="65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6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5" t="s">
        <v>8506</v>
      </c>
      <c r="L639" s="65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6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5" t="s">
        <v>8506</v>
      </c>
      <c r="L640" s="65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6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5" t="s">
        <v>8506</v>
      </c>
      <c r="L641" s="65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6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5" t="s">
        <v>8506</v>
      </c>
      <c r="L642" s="65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6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5" t="s">
        <v>8506</v>
      </c>
      <c r="L643" s="65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6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5" t="s">
        <v>8506</v>
      </c>
      <c r="L644" s="65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6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5" t="s">
        <v>8506</v>
      </c>
      <c r="L645" s="65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6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5" t="s">
        <v>8506</v>
      </c>
      <c r="L646" s="65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6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5" t="s">
        <v>8506</v>
      </c>
      <c r="L647" s="65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6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5" t="s">
        <v>8506</v>
      </c>
      <c r="L648" s="65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6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5" t="s">
        <v>8506</v>
      </c>
      <c r="L649" s="65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6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5" t="s">
        <v>8506</v>
      </c>
      <c r="L650" s="65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6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5" t="s">
        <v>8506</v>
      </c>
      <c r="L651" s="65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6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5" t="s">
        <v>8506</v>
      </c>
      <c r="L652" s="65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6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5" t="s">
        <v>8506</v>
      </c>
      <c r="L653" s="65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6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5" t="s">
        <v>8506</v>
      </c>
      <c r="L654" s="65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6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5" t="s">
        <v>8506</v>
      </c>
      <c r="L655" s="65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6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5" t="s">
        <v>8506</v>
      </c>
      <c r="L656" s="65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6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5" t="s">
        <v>8506</v>
      </c>
      <c r="L657" s="65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6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5" t="s">
        <v>8506</v>
      </c>
      <c r="L658" s="65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6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5" t="s">
        <v>8506</v>
      </c>
      <c r="L659" s="65" t="s">
        <v>7868</v>
      </c>
      <c r="M659">
        <v>13821</v>
      </c>
      <c r="N659" t="s">
        <v>8555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6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5" t="s">
        <v>8506</v>
      </c>
      <c r="L660" s="65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6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5" t="s">
        <v>8506</v>
      </c>
      <c r="L661" s="65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6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5" t="s">
        <v>8506</v>
      </c>
      <c r="L662" s="65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6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5" t="s">
        <v>8506</v>
      </c>
      <c r="L663" s="65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6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5" t="s">
        <v>8506</v>
      </c>
      <c r="L664" s="65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6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5" t="s">
        <v>8506</v>
      </c>
      <c r="L665" s="65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6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5" t="s">
        <v>8506</v>
      </c>
      <c r="L666" s="65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6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5" t="s">
        <v>8506</v>
      </c>
      <c r="L667" s="65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6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5" t="s">
        <v>8506</v>
      </c>
      <c r="L668" s="65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6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5" t="s">
        <v>8506</v>
      </c>
      <c r="L669" s="65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6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3" priority="1"/>
    <cfRule type="duplicateValues" dxfId="12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238"/>
  <sheetViews>
    <sheetView topLeftCell="D1" zoomScaleNormal="100" workbookViewId="0">
      <selection activeCell="B3" sqref="B3:R10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7"/>
      <c r="D1" s="117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9026</v>
      </c>
      <c r="B3" t="s">
        <v>9276</v>
      </c>
      <c r="C3" t="s">
        <v>7706</v>
      </c>
      <c r="D3" t="s">
        <v>0</v>
      </c>
      <c r="E3">
        <v>1150189</v>
      </c>
      <c r="F3" t="s">
        <v>5246</v>
      </c>
      <c r="G3" t="s">
        <v>5247</v>
      </c>
      <c r="H3" s="2">
        <v>0</v>
      </c>
      <c r="I3" s="2">
        <v>0</v>
      </c>
      <c r="J3" s="2">
        <v>0</v>
      </c>
      <c r="K3" s="15">
        <v>42.57</v>
      </c>
      <c r="L3" s="2">
        <v>0</v>
      </c>
      <c r="M3" s="2">
        <v>0</v>
      </c>
      <c r="N3" s="2">
        <v>0</v>
      </c>
      <c r="O3" s="2">
        <v>5.5341000000000005</v>
      </c>
      <c r="P3" s="2">
        <v>48.104100000000003</v>
      </c>
      <c r="Q3"/>
      <c r="R3" t="s">
        <v>8045</v>
      </c>
      <c r="S3" s="2">
        <v>0</v>
      </c>
      <c r="T3" s="2">
        <v>0</v>
      </c>
      <c r="U3" s="2"/>
    </row>
    <row r="4" spans="1:21" x14ac:dyDescent="0.25">
      <c r="A4" t="s">
        <v>9026</v>
      </c>
      <c r="B4" t="s">
        <v>9273</v>
      </c>
      <c r="C4" t="s">
        <v>7706</v>
      </c>
      <c r="D4" t="s">
        <v>0</v>
      </c>
      <c r="E4">
        <v>50</v>
      </c>
      <c r="F4" t="s">
        <v>9274</v>
      </c>
      <c r="G4" t="s">
        <v>9275</v>
      </c>
      <c r="H4" s="2">
        <v>0</v>
      </c>
      <c r="I4" s="2">
        <v>0</v>
      </c>
      <c r="J4" s="2">
        <v>0</v>
      </c>
      <c r="K4" s="15">
        <v>212.39</v>
      </c>
      <c r="L4" s="2">
        <v>0</v>
      </c>
      <c r="M4" s="2">
        <v>0</v>
      </c>
      <c r="N4" s="2">
        <v>0</v>
      </c>
      <c r="O4" s="2">
        <v>27.610699999999998</v>
      </c>
      <c r="P4" s="2">
        <v>240.00069999999999</v>
      </c>
      <c r="Q4"/>
      <c r="R4" t="s">
        <v>8045</v>
      </c>
      <c r="S4" s="2">
        <v>0</v>
      </c>
      <c r="T4" s="2">
        <v>0</v>
      </c>
      <c r="U4" s="2"/>
    </row>
    <row r="5" spans="1:21" x14ac:dyDescent="0.25">
      <c r="A5" t="s">
        <v>9026</v>
      </c>
      <c r="B5" t="s">
        <v>9273</v>
      </c>
      <c r="C5" t="s">
        <v>7706</v>
      </c>
      <c r="D5" t="s">
        <v>0</v>
      </c>
      <c r="E5">
        <v>39052</v>
      </c>
      <c r="F5" t="s">
        <v>1459</v>
      </c>
      <c r="G5" t="s">
        <v>1460</v>
      </c>
      <c r="H5" s="2">
        <v>2.96</v>
      </c>
      <c r="I5" s="2">
        <v>0</v>
      </c>
      <c r="J5" s="2">
        <v>0</v>
      </c>
      <c r="K5" s="15">
        <v>31.01</v>
      </c>
      <c r="L5" s="2">
        <v>0</v>
      </c>
      <c r="M5" s="2">
        <v>0</v>
      </c>
      <c r="N5" s="2">
        <v>0</v>
      </c>
      <c r="O5" s="2">
        <v>4.0313000000000008</v>
      </c>
      <c r="P5" s="2">
        <v>38.001300000000001</v>
      </c>
      <c r="Q5"/>
      <c r="R5" t="s">
        <v>8045</v>
      </c>
      <c r="S5" s="2">
        <v>0</v>
      </c>
      <c r="T5" s="2">
        <v>0</v>
      </c>
      <c r="U5" s="2"/>
    </row>
    <row r="6" spans="1:21" x14ac:dyDescent="0.25">
      <c r="A6" t="s">
        <v>9026</v>
      </c>
      <c r="B6" t="s">
        <v>9272</v>
      </c>
      <c r="C6" t="s">
        <v>7706</v>
      </c>
      <c r="D6" t="s">
        <v>0</v>
      </c>
      <c r="E6">
        <v>882602</v>
      </c>
      <c r="F6" t="s">
        <v>1326</v>
      </c>
      <c r="G6" t="s">
        <v>1327</v>
      </c>
      <c r="H6" s="2">
        <v>0</v>
      </c>
      <c r="I6" s="2">
        <v>0</v>
      </c>
      <c r="J6" s="2">
        <v>0</v>
      </c>
      <c r="K6" s="15">
        <v>35.700000000000003</v>
      </c>
      <c r="L6" s="2">
        <v>0</v>
      </c>
      <c r="M6" s="2">
        <v>0</v>
      </c>
      <c r="N6" s="2">
        <v>0</v>
      </c>
      <c r="O6" s="2">
        <v>4.6410000000000009</v>
      </c>
      <c r="P6" s="2">
        <v>40.341000000000001</v>
      </c>
      <c r="Q6"/>
      <c r="R6" t="s">
        <v>8045</v>
      </c>
      <c r="S6" s="2">
        <v>0</v>
      </c>
      <c r="T6" s="2">
        <v>0</v>
      </c>
      <c r="U6" s="2"/>
    </row>
    <row r="7" spans="1:21" x14ac:dyDescent="0.25">
      <c r="A7" t="s">
        <v>9026</v>
      </c>
      <c r="B7" t="s">
        <v>9272</v>
      </c>
      <c r="C7" t="s">
        <v>7706</v>
      </c>
      <c r="D7" t="s">
        <v>0</v>
      </c>
      <c r="E7">
        <v>777</v>
      </c>
      <c r="F7" t="s">
        <v>1489</v>
      </c>
      <c r="G7" t="s">
        <v>1490</v>
      </c>
      <c r="H7" s="2">
        <v>0</v>
      </c>
      <c r="I7" s="2">
        <v>0</v>
      </c>
      <c r="J7" s="2">
        <v>0</v>
      </c>
      <c r="K7" s="15">
        <v>17.7</v>
      </c>
      <c r="L7" s="2">
        <v>0</v>
      </c>
      <c r="M7" s="2">
        <v>0</v>
      </c>
      <c r="N7" s="2">
        <v>0</v>
      </c>
      <c r="O7" s="2">
        <v>2.3010000000000002</v>
      </c>
      <c r="P7" s="2">
        <v>20.000999999999998</v>
      </c>
      <c r="Q7"/>
      <c r="R7" t="s">
        <v>8045</v>
      </c>
      <c r="S7" s="2">
        <v>0</v>
      </c>
      <c r="T7" s="2">
        <v>0</v>
      </c>
      <c r="U7" s="2"/>
    </row>
    <row r="8" spans="1:21" x14ac:dyDescent="0.25">
      <c r="A8" t="s">
        <v>9026</v>
      </c>
      <c r="B8" t="s">
        <v>9271</v>
      </c>
      <c r="C8" t="s">
        <v>7706</v>
      </c>
      <c r="D8" t="s">
        <v>0</v>
      </c>
      <c r="E8">
        <v>410</v>
      </c>
      <c r="F8" t="s">
        <v>9269</v>
      </c>
      <c r="G8" t="s">
        <v>9270</v>
      </c>
      <c r="H8" s="2">
        <v>0</v>
      </c>
      <c r="I8" s="2">
        <v>0</v>
      </c>
      <c r="J8" s="2">
        <v>0</v>
      </c>
      <c r="K8" s="15">
        <v>8.85</v>
      </c>
      <c r="L8" s="2">
        <v>0</v>
      </c>
      <c r="M8" s="2">
        <v>0</v>
      </c>
      <c r="N8" s="2">
        <v>0</v>
      </c>
      <c r="O8" s="2">
        <v>1.1505000000000001</v>
      </c>
      <c r="P8" s="2">
        <v>10.000499999999999</v>
      </c>
      <c r="Q8"/>
      <c r="R8" t="s">
        <v>8045</v>
      </c>
      <c r="S8" s="2">
        <v>0</v>
      </c>
      <c r="T8" s="2">
        <v>0</v>
      </c>
      <c r="U8" s="2"/>
    </row>
    <row r="9" spans="1:21" x14ac:dyDescent="0.25">
      <c r="A9" t="s">
        <v>9026</v>
      </c>
      <c r="B9" t="s">
        <v>9271</v>
      </c>
      <c r="C9" t="s">
        <v>7706</v>
      </c>
      <c r="D9" t="s">
        <v>0</v>
      </c>
      <c r="E9">
        <v>1114</v>
      </c>
      <c r="F9" t="s">
        <v>9236</v>
      </c>
      <c r="G9" t="s">
        <v>9237</v>
      </c>
      <c r="H9" s="2">
        <v>0</v>
      </c>
      <c r="I9" s="2">
        <v>0</v>
      </c>
      <c r="J9" s="2">
        <v>0</v>
      </c>
      <c r="K9" s="15">
        <v>11.28</v>
      </c>
      <c r="L9" s="2">
        <v>0</v>
      </c>
      <c r="M9" s="2">
        <v>0</v>
      </c>
      <c r="N9" s="2">
        <v>0</v>
      </c>
      <c r="O9" s="2">
        <v>1.4663999999999999</v>
      </c>
      <c r="P9" s="2">
        <v>12.7464</v>
      </c>
      <c r="Q9"/>
      <c r="R9" t="s">
        <v>8045</v>
      </c>
      <c r="S9" s="2">
        <v>0</v>
      </c>
      <c r="T9" s="2">
        <v>0</v>
      </c>
      <c r="U9" s="2"/>
    </row>
    <row r="10" spans="1:21" ht="15.75" thickBot="1" x14ac:dyDescent="0.3">
      <c r="A10" t="s">
        <v>9026</v>
      </c>
      <c r="B10" t="s">
        <v>9271</v>
      </c>
      <c r="C10" t="s">
        <v>7706</v>
      </c>
      <c r="D10" t="s">
        <v>0</v>
      </c>
      <c r="E10">
        <v>1113</v>
      </c>
      <c r="F10" t="s">
        <v>9236</v>
      </c>
      <c r="G10" t="s">
        <v>9237</v>
      </c>
      <c r="H10" s="2">
        <v>0</v>
      </c>
      <c r="I10" s="2">
        <v>0</v>
      </c>
      <c r="J10" s="2">
        <v>0</v>
      </c>
      <c r="K10" s="15">
        <v>16.55</v>
      </c>
      <c r="L10" s="2">
        <v>0</v>
      </c>
      <c r="M10" s="2">
        <v>0</v>
      </c>
      <c r="N10" s="2">
        <v>0</v>
      </c>
      <c r="O10" s="2">
        <v>2.1515</v>
      </c>
      <c r="P10" s="2">
        <v>18.701499999999999</v>
      </c>
      <c r="Q10"/>
      <c r="R10" t="s">
        <v>8045</v>
      </c>
      <c r="S10" s="2">
        <v>0</v>
      </c>
      <c r="T10" s="2">
        <v>0</v>
      </c>
      <c r="U10" s="2"/>
    </row>
    <row r="11" spans="1:21" hidden="1" x14ac:dyDescent="0.25">
      <c r="A11" t="s">
        <v>9025</v>
      </c>
      <c r="B11" t="s">
        <v>9266</v>
      </c>
      <c r="C11" t="s">
        <v>7706</v>
      </c>
      <c r="D11" t="s">
        <v>0</v>
      </c>
      <c r="E11">
        <v>37995</v>
      </c>
      <c r="F11" t="s">
        <v>1459</v>
      </c>
      <c r="G11" t="s">
        <v>1460</v>
      </c>
      <c r="H11" s="2">
        <v>2.88</v>
      </c>
      <c r="I11" s="2">
        <v>0</v>
      </c>
      <c r="J11" s="2">
        <v>0</v>
      </c>
      <c r="K11" s="15">
        <v>31.08</v>
      </c>
      <c r="L11" s="2">
        <v>0</v>
      </c>
      <c r="M11" s="2">
        <v>0</v>
      </c>
      <c r="N11" s="2">
        <v>0</v>
      </c>
      <c r="O11" s="2">
        <v>4.0404</v>
      </c>
      <c r="P11" s="2">
        <v>38.000399999999999</v>
      </c>
      <c r="Q11"/>
      <c r="R11" t="s">
        <v>8045</v>
      </c>
      <c r="S11" s="2">
        <v>0</v>
      </c>
      <c r="T11" s="2">
        <v>0</v>
      </c>
      <c r="U11" s="2"/>
    </row>
    <row r="12" spans="1:21" hidden="1" x14ac:dyDescent="0.25">
      <c r="A12" t="s">
        <v>9025</v>
      </c>
      <c r="B12" t="s">
        <v>9265</v>
      </c>
      <c r="C12" t="s">
        <v>7706</v>
      </c>
      <c r="D12" t="s">
        <v>0</v>
      </c>
      <c r="E12">
        <v>3116289</v>
      </c>
      <c r="F12" t="s">
        <v>1320</v>
      </c>
      <c r="G12" t="s">
        <v>1321</v>
      </c>
      <c r="H12" s="2">
        <v>0</v>
      </c>
      <c r="I12" s="2">
        <v>0</v>
      </c>
      <c r="J12" s="2">
        <v>0</v>
      </c>
      <c r="K12" s="15">
        <v>16.36</v>
      </c>
      <c r="L12" s="2">
        <v>0</v>
      </c>
      <c r="M12" s="2">
        <v>0</v>
      </c>
      <c r="N12" s="2">
        <v>0</v>
      </c>
      <c r="O12" s="2">
        <v>2.1267999999999998</v>
      </c>
      <c r="P12" s="2">
        <v>18.486799999999999</v>
      </c>
      <c r="Q12"/>
      <c r="R12" t="s">
        <v>8045</v>
      </c>
      <c r="S12" s="2">
        <v>0</v>
      </c>
      <c r="T12" s="2">
        <v>0</v>
      </c>
      <c r="U12" s="2"/>
    </row>
    <row r="13" spans="1:21" hidden="1" x14ac:dyDescent="0.25">
      <c r="A13" t="s">
        <v>9025</v>
      </c>
      <c r="B13" t="s">
        <v>9265</v>
      </c>
      <c r="C13" t="s">
        <v>7706</v>
      </c>
      <c r="D13" t="s">
        <v>0</v>
      </c>
      <c r="E13">
        <v>33035</v>
      </c>
      <c r="F13" t="s">
        <v>1674</v>
      </c>
      <c r="G13" t="s">
        <v>1675</v>
      </c>
      <c r="H13" s="2">
        <v>0</v>
      </c>
      <c r="I13" s="2">
        <v>0</v>
      </c>
      <c r="J13" s="2">
        <v>0</v>
      </c>
      <c r="K13" s="15">
        <v>0.84</v>
      </c>
      <c r="L13" s="2">
        <v>0</v>
      </c>
      <c r="M13" s="2">
        <v>0</v>
      </c>
      <c r="N13" s="2">
        <v>0</v>
      </c>
      <c r="O13" s="2">
        <v>0.10920000000000001</v>
      </c>
      <c r="P13" s="2">
        <v>0.94919999999999993</v>
      </c>
      <c r="Q13"/>
      <c r="R13" t="s">
        <v>8045</v>
      </c>
      <c r="S13" s="2">
        <v>0</v>
      </c>
      <c r="T13" s="2">
        <v>0</v>
      </c>
      <c r="U13" s="2"/>
    </row>
    <row r="14" spans="1:21" hidden="1" x14ac:dyDescent="0.25">
      <c r="A14" t="s">
        <v>9025</v>
      </c>
      <c r="B14" t="s">
        <v>9265</v>
      </c>
      <c r="C14" t="s">
        <v>7706</v>
      </c>
      <c r="D14" t="s">
        <v>0</v>
      </c>
      <c r="E14">
        <v>5157</v>
      </c>
      <c r="F14" t="s">
        <v>9127</v>
      </c>
      <c r="G14" t="s">
        <v>9128</v>
      </c>
      <c r="H14" s="2">
        <v>0</v>
      </c>
      <c r="I14" s="2">
        <v>0</v>
      </c>
      <c r="J14" s="2">
        <v>0</v>
      </c>
      <c r="K14" s="15">
        <v>33.9</v>
      </c>
      <c r="L14" s="2">
        <v>0</v>
      </c>
      <c r="M14" s="2">
        <v>0</v>
      </c>
      <c r="N14" s="2">
        <v>0</v>
      </c>
      <c r="O14" s="2">
        <v>4.407</v>
      </c>
      <c r="P14" s="2">
        <v>38.307000000000002</v>
      </c>
      <c r="Q14"/>
      <c r="R14" t="s">
        <v>8045</v>
      </c>
      <c r="S14" s="2">
        <v>0</v>
      </c>
      <c r="T14" s="2">
        <v>0</v>
      </c>
      <c r="U14" s="2"/>
    </row>
    <row r="15" spans="1:21" hidden="1" x14ac:dyDescent="0.25">
      <c r="A15" t="s">
        <v>9025</v>
      </c>
      <c r="B15" t="s">
        <v>9263</v>
      </c>
      <c r="C15" t="s">
        <v>7706</v>
      </c>
      <c r="D15" t="s">
        <v>0</v>
      </c>
      <c r="E15">
        <v>4162694</v>
      </c>
      <c r="F15" t="s">
        <v>1506</v>
      </c>
      <c r="G15" t="s">
        <v>1507</v>
      </c>
      <c r="H15" s="2">
        <v>0</v>
      </c>
      <c r="I15" s="2">
        <v>0</v>
      </c>
      <c r="J15" s="2">
        <v>0</v>
      </c>
      <c r="K15" s="15">
        <v>19.47</v>
      </c>
      <c r="L15" s="2">
        <v>0</v>
      </c>
      <c r="M15" s="2">
        <v>0</v>
      </c>
      <c r="N15" s="2">
        <v>0</v>
      </c>
      <c r="O15" s="2">
        <v>2.5310999999999999</v>
      </c>
      <c r="P15" s="2">
        <v>22.001099999999997</v>
      </c>
      <c r="Q15"/>
      <c r="R15" t="s">
        <v>8045</v>
      </c>
      <c r="S15" s="2">
        <v>0</v>
      </c>
      <c r="T15" s="2">
        <v>0</v>
      </c>
      <c r="U15" s="2"/>
    </row>
    <row r="16" spans="1:21" hidden="1" x14ac:dyDescent="0.25">
      <c r="A16" t="s">
        <v>9025</v>
      </c>
      <c r="B16" t="s">
        <v>9263</v>
      </c>
      <c r="C16" s="21" t="s">
        <v>9209</v>
      </c>
      <c r="D16" t="s">
        <v>0</v>
      </c>
      <c r="E16" t="s">
        <v>9264</v>
      </c>
      <c r="F16" t="s">
        <v>1317</v>
      </c>
      <c r="G16" t="s">
        <v>1318</v>
      </c>
      <c r="H16" s="2">
        <v>0</v>
      </c>
      <c r="I16" s="2">
        <v>0</v>
      </c>
      <c r="J16" s="2">
        <v>0</v>
      </c>
      <c r="K16" s="15">
        <v>3.98</v>
      </c>
      <c r="L16" s="2">
        <v>0</v>
      </c>
      <c r="M16" s="2">
        <v>0</v>
      </c>
      <c r="N16" s="2">
        <v>0</v>
      </c>
      <c r="O16" s="2">
        <v>0.51739999999999997</v>
      </c>
      <c r="P16" s="2">
        <v>4.4973999999999998</v>
      </c>
      <c r="Q16"/>
      <c r="R16" t="s">
        <v>8045</v>
      </c>
      <c r="S16" s="2">
        <v>0</v>
      </c>
      <c r="T16" s="2">
        <v>0</v>
      </c>
      <c r="U16" s="2"/>
    </row>
    <row r="17" spans="1:21" hidden="1" x14ac:dyDescent="0.25">
      <c r="A17" t="s">
        <v>9025</v>
      </c>
      <c r="B17" t="s">
        <v>9262</v>
      </c>
      <c r="C17" t="s">
        <v>7706</v>
      </c>
      <c r="D17" t="s">
        <v>0</v>
      </c>
      <c r="E17">
        <v>3066956</v>
      </c>
      <c r="F17" t="s">
        <v>1320</v>
      </c>
      <c r="G17" t="s">
        <v>1321</v>
      </c>
      <c r="H17" s="2">
        <v>0</v>
      </c>
      <c r="I17" s="2">
        <v>0</v>
      </c>
      <c r="J17" s="2">
        <v>0</v>
      </c>
      <c r="K17" s="15">
        <v>31</v>
      </c>
      <c r="L17" s="2">
        <v>0</v>
      </c>
      <c r="M17" s="2">
        <v>0</v>
      </c>
      <c r="N17" s="2">
        <v>0</v>
      </c>
      <c r="O17" s="2">
        <v>4.03</v>
      </c>
      <c r="P17" s="2">
        <v>35.03</v>
      </c>
      <c r="Q17"/>
      <c r="R17" t="s">
        <v>8045</v>
      </c>
      <c r="S17" s="2">
        <v>0</v>
      </c>
      <c r="T17" s="2">
        <v>0</v>
      </c>
      <c r="U17" s="2"/>
    </row>
    <row r="18" spans="1:21" hidden="1" x14ac:dyDescent="0.25">
      <c r="A18" t="s">
        <v>9025</v>
      </c>
      <c r="B18" t="s">
        <v>9262</v>
      </c>
      <c r="C18" t="s">
        <v>7706</v>
      </c>
      <c r="D18" t="s">
        <v>0</v>
      </c>
      <c r="E18">
        <v>10566</v>
      </c>
      <c r="F18" t="s">
        <v>9127</v>
      </c>
      <c r="G18" t="s">
        <v>9128</v>
      </c>
      <c r="H18" s="2">
        <v>0</v>
      </c>
      <c r="I18" s="2">
        <v>0</v>
      </c>
      <c r="J18" s="2">
        <v>0</v>
      </c>
      <c r="K18" s="15">
        <v>9.65</v>
      </c>
      <c r="L18" s="2">
        <v>0</v>
      </c>
      <c r="M18" s="2">
        <v>0</v>
      </c>
      <c r="N18" s="2">
        <v>0</v>
      </c>
      <c r="O18" s="2">
        <v>1.2545000000000002</v>
      </c>
      <c r="P18" s="2">
        <v>10.904500000000001</v>
      </c>
      <c r="Q18"/>
      <c r="R18" t="s">
        <v>8045</v>
      </c>
      <c r="S18" s="2">
        <v>0</v>
      </c>
      <c r="T18" s="2">
        <v>0</v>
      </c>
      <c r="U18" s="2"/>
    </row>
    <row r="19" spans="1:21" hidden="1" x14ac:dyDescent="0.25">
      <c r="A19" t="s">
        <v>9025</v>
      </c>
      <c r="B19" t="s">
        <v>9261</v>
      </c>
      <c r="C19" t="s">
        <v>7706</v>
      </c>
      <c r="D19" t="s">
        <v>0</v>
      </c>
      <c r="E19">
        <v>61407</v>
      </c>
      <c r="F19" t="s">
        <v>1459</v>
      </c>
      <c r="G19" t="s">
        <v>1460</v>
      </c>
      <c r="H19" s="2">
        <v>2.95</v>
      </c>
      <c r="I19" s="2">
        <v>0</v>
      </c>
      <c r="J19" s="2">
        <v>0</v>
      </c>
      <c r="K19" s="15">
        <v>31.91</v>
      </c>
      <c r="L19" s="2">
        <v>0</v>
      </c>
      <c r="M19" s="2">
        <v>0</v>
      </c>
      <c r="N19" s="2">
        <v>0</v>
      </c>
      <c r="O19" s="2">
        <v>4.1482999999999999</v>
      </c>
      <c r="P19" s="2">
        <v>39.008299999999998</v>
      </c>
      <c r="Q19"/>
      <c r="R19" t="s">
        <v>8045</v>
      </c>
      <c r="S19" s="2">
        <v>0</v>
      </c>
      <c r="T19" s="2">
        <v>0</v>
      </c>
      <c r="U19" s="2"/>
    </row>
    <row r="20" spans="1:21" hidden="1" x14ac:dyDescent="0.25">
      <c r="A20" t="s">
        <v>9025</v>
      </c>
      <c r="B20" t="s">
        <v>9260</v>
      </c>
      <c r="C20" t="s">
        <v>7706</v>
      </c>
      <c r="D20" t="s">
        <v>0</v>
      </c>
      <c r="E20">
        <v>61327</v>
      </c>
      <c r="F20" t="s">
        <v>1459</v>
      </c>
      <c r="G20" t="s">
        <v>1460</v>
      </c>
      <c r="H20" s="2">
        <v>3.94</v>
      </c>
      <c r="I20" s="2">
        <v>0</v>
      </c>
      <c r="J20" s="2">
        <v>0</v>
      </c>
      <c r="K20" s="15">
        <v>42.53</v>
      </c>
      <c r="L20" s="2">
        <v>0</v>
      </c>
      <c r="M20" s="2">
        <v>0</v>
      </c>
      <c r="N20" s="2">
        <v>0</v>
      </c>
      <c r="O20" s="2">
        <v>5.5289000000000001</v>
      </c>
      <c r="P20" s="2">
        <v>51.998899999999999</v>
      </c>
      <c r="Q20"/>
      <c r="R20" t="s">
        <v>8045</v>
      </c>
      <c r="S20" s="2">
        <v>0</v>
      </c>
      <c r="T20" s="2">
        <v>0</v>
      </c>
      <c r="U20" s="2"/>
    </row>
    <row r="21" spans="1:21" hidden="1" x14ac:dyDescent="0.25">
      <c r="A21" t="s">
        <v>9025</v>
      </c>
      <c r="B21" t="s">
        <v>9259</v>
      </c>
      <c r="C21" t="s">
        <v>7706</v>
      </c>
      <c r="D21" t="s">
        <v>0</v>
      </c>
      <c r="E21">
        <v>60756</v>
      </c>
      <c r="F21" t="s">
        <v>1459</v>
      </c>
      <c r="G21" t="s">
        <v>1460</v>
      </c>
      <c r="H21" s="2">
        <v>2.82</v>
      </c>
      <c r="I21" s="2">
        <v>0</v>
      </c>
      <c r="J21" s="2">
        <v>0</v>
      </c>
      <c r="K21" s="15">
        <v>32.020000000000003</v>
      </c>
      <c r="L21" s="2">
        <v>0</v>
      </c>
      <c r="M21" s="2">
        <v>0</v>
      </c>
      <c r="N21" s="2">
        <v>0</v>
      </c>
      <c r="O21" s="2">
        <v>4.1626000000000003</v>
      </c>
      <c r="P21" s="2">
        <v>39.002600000000001</v>
      </c>
      <c r="Q21"/>
      <c r="R21" t="s">
        <v>8045</v>
      </c>
      <c r="S21" s="2">
        <v>0</v>
      </c>
      <c r="T21" s="2">
        <v>0</v>
      </c>
      <c r="U21" s="2"/>
    </row>
    <row r="22" spans="1:21" hidden="1" x14ac:dyDescent="0.25">
      <c r="A22" t="s">
        <v>9025</v>
      </c>
      <c r="B22" t="s">
        <v>9259</v>
      </c>
      <c r="C22" t="s">
        <v>7706</v>
      </c>
      <c r="D22" t="s">
        <v>0</v>
      </c>
      <c r="E22">
        <v>2979503</v>
      </c>
      <c r="F22" t="s">
        <v>1320</v>
      </c>
      <c r="G22" t="s">
        <v>1321</v>
      </c>
      <c r="H22" s="2">
        <v>0</v>
      </c>
      <c r="I22" s="2">
        <v>0</v>
      </c>
      <c r="J22" s="2">
        <v>0</v>
      </c>
      <c r="K22" s="15">
        <v>3.44</v>
      </c>
      <c r="L22" s="2">
        <v>0</v>
      </c>
      <c r="M22" s="2">
        <v>0</v>
      </c>
      <c r="N22" s="2">
        <v>0</v>
      </c>
      <c r="O22" s="2">
        <v>0.44719999999999999</v>
      </c>
      <c r="P22" s="2">
        <v>3.8872</v>
      </c>
      <c r="Q22"/>
      <c r="R22" t="s">
        <v>8045</v>
      </c>
      <c r="S22" s="2">
        <v>0</v>
      </c>
      <c r="T22" s="2">
        <v>0</v>
      </c>
      <c r="U22" s="2"/>
    </row>
    <row r="23" spans="1:21" hidden="1" x14ac:dyDescent="0.25">
      <c r="A23" t="s">
        <v>9025</v>
      </c>
      <c r="B23" t="s">
        <v>9255</v>
      </c>
      <c r="C23" t="s">
        <v>7706</v>
      </c>
      <c r="D23" t="s">
        <v>0</v>
      </c>
      <c r="E23">
        <v>9837</v>
      </c>
      <c r="F23" t="s">
        <v>9257</v>
      </c>
      <c r="G23" t="s">
        <v>9258</v>
      </c>
      <c r="H23" s="2">
        <v>0</v>
      </c>
      <c r="I23" s="2">
        <v>0</v>
      </c>
      <c r="J23" s="2">
        <v>0</v>
      </c>
      <c r="K23" s="15">
        <v>26.76</v>
      </c>
      <c r="L23" s="2">
        <v>0</v>
      </c>
      <c r="M23" s="2">
        <v>0</v>
      </c>
      <c r="N23" s="2">
        <v>0</v>
      </c>
      <c r="O23" s="2">
        <v>3.4788000000000001</v>
      </c>
      <c r="P23" s="2">
        <v>30.238800000000001</v>
      </c>
      <c r="Q23"/>
      <c r="R23" t="s">
        <v>8045</v>
      </c>
      <c r="S23" s="2">
        <v>0</v>
      </c>
      <c r="T23" s="2">
        <v>0</v>
      </c>
      <c r="U23" s="2"/>
    </row>
    <row r="24" spans="1:21" hidden="1" x14ac:dyDescent="0.25">
      <c r="A24" t="s">
        <v>9025</v>
      </c>
      <c r="B24" t="s">
        <v>9255</v>
      </c>
      <c r="C24" s="21" t="s">
        <v>9209</v>
      </c>
      <c r="D24" t="s">
        <v>0</v>
      </c>
      <c r="E24" t="s">
        <v>9256</v>
      </c>
      <c r="F24" t="s">
        <v>1317</v>
      </c>
      <c r="G24" t="s">
        <v>1318</v>
      </c>
      <c r="H24" s="2">
        <v>0</v>
      </c>
      <c r="I24" s="2">
        <v>0</v>
      </c>
      <c r="J24" s="2">
        <v>0</v>
      </c>
      <c r="K24" s="15">
        <v>65.37</v>
      </c>
      <c r="L24" s="2">
        <v>0</v>
      </c>
      <c r="M24" s="2">
        <v>0</v>
      </c>
      <c r="N24" s="2">
        <v>0</v>
      </c>
      <c r="O24" s="2">
        <v>8.4981000000000009</v>
      </c>
      <c r="P24" s="2">
        <v>73.868099999999998</v>
      </c>
      <c r="Q24"/>
      <c r="R24" t="s">
        <v>8045</v>
      </c>
      <c r="S24" s="2">
        <v>0</v>
      </c>
      <c r="T24" s="2">
        <v>0</v>
      </c>
      <c r="U24" s="2"/>
    </row>
    <row r="25" spans="1:21" hidden="1" x14ac:dyDescent="0.25">
      <c r="A25" t="s">
        <v>9025</v>
      </c>
      <c r="B25" t="s">
        <v>9254</v>
      </c>
      <c r="C25" t="s">
        <v>7706</v>
      </c>
      <c r="D25" t="s">
        <v>0</v>
      </c>
      <c r="E25">
        <v>805205</v>
      </c>
      <c r="F25" t="s">
        <v>1326</v>
      </c>
      <c r="G25" t="s">
        <v>1327</v>
      </c>
      <c r="H25" s="2">
        <v>0</v>
      </c>
      <c r="I25" s="2">
        <v>0</v>
      </c>
      <c r="J25" s="2">
        <v>0</v>
      </c>
      <c r="K25" s="15">
        <v>15.72</v>
      </c>
      <c r="L25" s="2">
        <v>0</v>
      </c>
      <c r="M25" s="2">
        <v>0</v>
      </c>
      <c r="N25" s="2">
        <v>0</v>
      </c>
      <c r="O25" s="2">
        <v>2.0436000000000001</v>
      </c>
      <c r="P25" s="2">
        <v>17.7636</v>
      </c>
      <c r="Q25"/>
      <c r="R25" t="s">
        <v>8045</v>
      </c>
      <c r="S25" s="2">
        <v>0</v>
      </c>
      <c r="T25" s="2">
        <v>0</v>
      </c>
      <c r="U25" s="2"/>
    </row>
    <row r="26" spans="1:21" hidden="1" x14ac:dyDescent="0.25">
      <c r="A26" t="s">
        <v>9025</v>
      </c>
      <c r="B26" t="s">
        <v>9253</v>
      </c>
      <c r="C26" t="s">
        <v>7706</v>
      </c>
      <c r="D26" t="s">
        <v>0</v>
      </c>
      <c r="E26">
        <v>35731</v>
      </c>
      <c r="F26" t="s">
        <v>1459</v>
      </c>
      <c r="G26" t="s">
        <v>1460</v>
      </c>
      <c r="H26" s="2">
        <v>2.82</v>
      </c>
      <c r="I26" s="2">
        <v>0</v>
      </c>
      <c r="J26" s="2">
        <v>0</v>
      </c>
      <c r="K26" s="15">
        <v>32.020000000000003</v>
      </c>
      <c r="L26" s="2">
        <v>0</v>
      </c>
      <c r="M26" s="2">
        <v>0</v>
      </c>
      <c r="N26" s="2">
        <v>0</v>
      </c>
      <c r="O26" s="2">
        <v>4.1626000000000003</v>
      </c>
      <c r="P26" s="2">
        <v>39.002600000000001</v>
      </c>
      <c r="Q26"/>
      <c r="R26" t="s">
        <v>8045</v>
      </c>
      <c r="S26" s="2">
        <v>0</v>
      </c>
      <c r="T26" s="2">
        <v>0</v>
      </c>
      <c r="U26" s="2"/>
    </row>
    <row r="27" spans="1:21" hidden="1" x14ac:dyDescent="0.25">
      <c r="A27" t="s">
        <v>9025</v>
      </c>
      <c r="B27" t="s">
        <v>9253</v>
      </c>
      <c r="C27" t="s">
        <v>7706</v>
      </c>
      <c r="D27" t="s">
        <v>0</v>
      </c>
      <c r="E27">
        <v>18710</v>
      </c>
      <c r="F27" t="s">
        <v>1674</v>
      </c>
      <c r="G27" t="s">
        <v>1675</v>
      </c>
      <c r="H27" s="2">
        <v>0</v>
      </c>
      <c r="I27" s="2">
        <v>0</v>
      </c>
      <c r="J27" s="2">
        <v>0</v>
      </c>
      <c r="K27" s="15">
        <v>5.66</v>
      </c>
      <c r="L27" s="2">
        <v>0</v>
      </c>
      <c r="M27" s="2">
        <v>0</v>
      </c>
      <c r="N27" s="2">
        <v>0</v>
      </c>
      <c r="O27" s="2">
        <v>0.73580000000000001</v>
      </c>
      <c r="P27" s="2">
        <v>6.3958000000000004</v>
      </c>
      <c r="Q27"/>
      <c r="R27" t="s">
        <v>8045</v>
      </c>
      <c r="S27" s="2">
        <v>0</v>
      </c>
      <c r="T27" s="2">
        <v>0</v>
      </c>
      <c r="U27" s="2"/>
    </row>
    <row r="28" spans="1:21" hidden="1" x14ac:dyDescent="0.25">
      <c r="A28" t="s">
        <v>9025</v>
      </c>
      <c r="B28" t="s">
        <v>9250</v>
      </c>
      <c r="C28" t="s">
        <v>7706</v>
      </c>
      <c r="D28" t="s">
        <v>0</v>
      </c>
      <c r="E28">
        <v>60064</v>
      </c>
      <c r="F28" t="s">
        <v>1459</v>
      </c>
      <c r="G28" t="s">
        <v>1460</v>
      </c>
      <c r="H28" s="2">
        <v>2.95</v>
      </c>
      <c r="I28" s="2">
        <v>0</v>
      </c>
      <c r="J28" s="2">
        <v>0</v>
      </c>
      <c r="K28" s="15">
        <v>33.659999999999997</v>
      </c>
      <c r="L28" s="2">
        <v>0</v>
      </c>
      <c r="M28" s="2">
        <v>0</v>
      </c>
      <c r="N28" s="2">
        <v>0</v>
      </c>
      <c r="O28" s="2">
        <v>4.3757999999999999</v>
      </c>
      <c r="P28" s="2">
        <v>40.985799999999998</v>
      </c>
      <c r="Q28"/>
      <c r="R28" t="s">
        <v>8045</v>
      </c>
      <c r="S28" s="2">
        <v>0</v>
      </c>
      <c r="T28" s="2">
        <v>0</v>
      </c>
      <c r="U28" s="2"/>
    </row>
    <row r="29" spans="1:21" hidden="1" x14ac:dyDescent="0.25">
      <c r="A29" t="s">
        <v>9025</v>
      </c>
      <c r="B29" t="s">
        <v>9250</v>
      </c>
      <c r="C29" t="s">
        <v>7706</v>
      </c>
      <c r="D29" t="s">
        <v>0</v>
      </c>
      <c r="E29">
        <v>10190</v>
      </c>
      <c r="F29" t="s">
        <v>9251</v>
      </c>
      <c r="G29" t="s">
        <v>9252</v>
      </c>
      <c r="H29" s="2">
        <v>0</v>
      </c>
      <c r="I29" s="2">
        <v>0</v>
      </c>
      <c r="J29" s="2">
        <v>0</v>
      </c>
      <c r="K29" s="15">
        <v>79</v>
      </c>
      <c r="L29" s="2">
        <v>0</v>
      </c>
      <c r="M29" s="2">
        <v>0</v>
      </c>
      <c r="N29" s="2">
        <v>0</v>
      </c>
      <c r="O29" s="2">
        <v>10.27</v>
      </c>
      <c r="P29" s="2">
        <v>89.27</v>
      </c>
      <c r="Q29"/>
      <c r="R29" t="s">
        <v>8045</v>
      </c>
      <c r="S29" s="2">
        <v>0</v>
      </c>
      <c r="T29" s="2">
        <v>0</v>
      </c>
      <c r="U29" s="2"/>
    </row>
    <row r="30" spans="1:21" hidden="1" x14ac:dyDescent="0.25">
      <c r="A30" t="s">
        <v>9025</v>
      </c>
      <c r="B30" t="s">
        <v>9222</v>
      </c>
      <c r="C30" t="s">
        <v>7706</v>
      </c>
      <c r="D30" t="s">
        <v>0</v>
      </c>
      <c r="E30">
        <v>2630</v>
      </c>
      <c r="F30" t="s">
        <v>7810</v>
      </c>
      <c r="G30" t="s">
        <v>7811</v>
      </c>
      <c r="H30" s="2">
        <v>0</v>
      </c>
      <c r="I30" s="2">
        <v>0</v>
      </c>
      <c r="J30" s="2">
        <v>0</v>
      </c>
      <c r="K30" s="15">
        <v>86.73</v>
      </c>
      <c r="L30" s="2">
        <v>0</v>
      </c>
      <c r="M30" s="2">
        <v>0</v>
      </c>
      <c r="N30" s="2">
        <v>0</v>
      </c>
      <c r="O30" s="2">
        <v>11.274900000000001</v>
      </c>
      <c r="P30" s="2">
        <v>98.004900000000006</v>
      </c>
      <c r="Q30"/>
      <c r="R30" t="s">
        <v>8045</v>
      </c>
      <c r="S30" s="2">
        <v>0</v>
      </c>
      <c r="T30" s="2">
        <v>0</v>
      </c>
      <c r="U30" s="2"/>
    </row>
    <row r="31" spans="1:21" hidden="1" x14ac:dyDescent="0.25">
      <c r="A31" t="s">
        <v>9025</v>
      </c>
      <c r="B31" t="s">
        <v>9223</v>
      </c>
      <c r="C31" t="s">
        <v>7706</v>
      </c>
      <c r="D31" t="s">
        <v>0</v>
      </c>
      <c r="E31">
        <v>34843</v>
      </c>
      <c r="F31" t="s">
        <v>1459</v>
      </c>
      <c r="G31" t="s">
        <v>1460</v>
      </c>
      <c r="H31" s="2">
        <v>2.59</v>
      </c>
      <c r="I31" s="2">
        <v>0</v>
      </c>
      <c r="J31" s="2">
        <v>0</v>
      </c>
      <c r="K31" s="15">
        <v>31.34</v>
      </c>
      <c r="L31" s="2">
        <v>0</v>
      </c>
      <c r="M31" s="2">
        <v>0</v>
      </c>
      <c r="N31" s="2">
        <v>0</v>
      </c>
      <c r="O31" s="2">
        <v>4.0742000000000003</v>
      </c>
      <c r="P31" s="2">
        <v>38.004199999999997</v>
      </c>
      <c r="Q31"/>
      <c r="R31" t="s">
        <v>8045</v>
      </c>
      <c r="S31" s="2">
        <v>0</v>
      </c>
      <c r="T31" s="2">
        <v>0</v>
      </c>
      <c r="U31" s="2"/>
    </row>
    <row r="32" spans="1:21" hidden="1" x14ac:dyDescent="0.25">
      <c r="A32" t="s">
        <v>9025</v>
      </c>
      <c r="B32" t="s">
        <v>9223</v>
      </c>
      <c r="C32" t="s">
        <v>7706</v>
      </c>
      <c r="D32" t="s">
        <v>0</v>
      </c>
      <c r="E32">
        <v>5213</v>
      </c>
      <c r="F32" t="s">
        <v>2430</v>
      </c>
      <c r="G32" t="s">
        <v>2431</v>
      </c>
      <c r="H32" s="2">
        <v>0</v>
      </c>
      <c r="I32" s="2">
        <v>0</v>
      </c>
      <c r="J32" s="2">
        <v>0</v>
      </c>
      <c r="K32" s="15">
        <v>64.72</v>
      </c>
      <c r="L32" s="2">
        <v>0</v>
      </c>
      <c r="M32" s="2">
        <v>0</v>
      </c>
      <c r="N32" s="2">
        <v>0</v>
      </c>
      <c r="O32" s="2">
        <v>8.4136000000000006</v>
      </c>
      <c r="P32" s="2">
        <v>73.133600000000001</v>
      </c>
      <c r="Q32"/>
      <c r="R32" t="s">
        <v>8045</v>
      </c>
      <c r="S32" s="2">
        <v>0</v>
      </c>
      <c r="T32" s="2">
        <v>0</v>
      </c>
      <c r="U32" s="2"/>
    </row>
    <row r="33" spans="1:21" hidden="1" x14ac:dyDescent="0.25">
      <c r="A33" t="s">
        <v>9025</v>
      </c>
      <c r="B33" t="s">
        <v>9249</v>
      </c>
      <c r="C33" t="s">
        <v>7706</v>
      </c>
      <c r="D33" t="s">
        <v>0</v>
      </c>
      <c r="E33">
        <v>692540</v>
      </c>
      <c r="F33" t="s">
        <v>1375</v>
      </c>
      <c r="G33" t="s">
        <v>1376</v>
      </c>
      <c r="H33" s="2">
        <v>2.0299999999999998</v>
      </c>
      <c r="I33" s="2">
        <v>0</v>
      </c>
      <c r="J33" s="2">
        <v>0</v>
      </c>
      <c r="K33" s="15">
        <v>38.03</v>
      </c>
      <c r="L33" s="2">
        <v>0</v>
      </c>
      <c r="M33" s="2">
        <v>0</v>
      </c>
      <c r="N33" s="2">
        <v>0</v>
      </c>
      <c r="O33" s="2">
        <v>4.9439000000000002</v>
      </c>
      <c r="P33" s="2">
        <v>45.003900000000002</v>
      </c>
      <c r="Q33"/>
      <c r="R33" t="s">
        <v>8045</v>
      </c>
      <c r="S33" s="2">
        <v>0</v>
      </c>
      <c r="T33" s="2">
        <v>0</v>
      </c>
      <c r="U33" s="2"/>
    </row>
    <row r="34" spans="1:21" hidden="1" x14ac:dyDescent="0.25">
      <c r="A34" t="s">
        <v>9025</v>
      </c>
      <c r="B34" t="s">
        <v>9246</v>
      </c>
      <c r="C34" t="s">
        <v>7706</v>
      </c>
      <c r="D34" t="s">
        <v>0</v>
      </c>
      <c r="E34">
        <v>848</v>
      </c>
      <c r="F34" t="s">
        <v>1489</v>
      </c>
      <c r="G34" t="s">
        <v>1490</v>
      </c>
      <c r="H34" s="2">
        <v>0</v>
      </c>
      <c r="I34" s="2">
        <v>0</v>
      </c>
      <c r="J34" s="2">
        <v>0</v>
      </c>
      <c r="K34" s="15">
        <v>185.84</v>
      </c>
      <c r="L34" s="2">
        <v>0</v>
      </c>
      <c r="M34" s="2">
        <v>0</v>
      </c>
      <c r="N34" s="2">
        <v>0</v>
      </c>
      <c r="O34" s="2">
        <v>24.159200000000002</v>
      </c>
      <c r="P34" s="2">
        <v>209.9992</v>
      </c>
      <c r="Q34"/>
      <c r="R34" t="s">
        <v>8045</v>
      </c>
      <c r="S34" s="2">
        <v>0</v>
      </c>
      <c r="T34" s="2">
        <v>0</v>
      </c>
      <c r="U34" s="2"/>
    </row>
    <row r="35" spans="1:21" hidden="1" x14ac:dyDescent="0.25">
      <c r="A35" t="s">
        <v>9025</v>
      </c>
      <c r="B35" t="s">
        <v>9246</v>
      </c>
      <c r="C35" t="s">
        <v>7706</v>
      </c>
      <c r="D35" t="s">
        <v>0</v>
      </c>
      <c r="E35">
        <v>2771</v>
      </c>
      <c r="F35" t="s">
        <v>9247</v>
      </c>
      <c r="G35" t="s">
        <v>9248</v>
      </c>
      <c r="H35" s="2">
        <v>0</v>
      </c>
      <c r="I35" s="2">
        <v>0</v>
      </c>
      <c r="J35" s="2">
        <v>0</v>
      </c>
      <c r="K35" s="15">
        <v>22.12</v>
      </c>
      <c r="L35" s="2">
        <v>0</v>
      </c>
      <c r="M35" s="2">
        <v>0</v>
      </c>
      <c r="N35" s="2">
        <v>0</v>
      </c>
      <c r="O35" s="2">
        <v>2.8756000000000004</v>
      </c>
      <c r="P35" s="2">
        <v>24.995600000000003</v>
      </c>
      <c r="Q35"/>
      <c r="R35" t="s">
        <v>8045</v>
      </c>
      <c r="S35" s="2">
        <v>0</v>
      </c>
      <c r="T35" s="2">
        <v>0</v>
      </c>
      <c r="U35" s="2"/>
    </row>
    <row r="36" spans="1:21" hidden="1" x14ac:dyDescent="0.25">
      <c r="A36" t="s">
        <v>9025</v>
      </c>
      <c r="B36" t="s">
        <v>9246</v>
      </c>
      <c r="C36" t="s">
        <v>7706</v>
      </c>
      <c r="D36" t="s">
        <v>0</v>
      </c>
      <c r="E36">
        <v>126</v>
      </c>
      <c r="F36" t="s">
        <v>3991</v>
      </c>
      <c r="G36" t="s">
        <v>3992</v>
      </c>
      <c r="H36" s="2">
        <v>0</v>
      </c>
      <c r="I36" s="2">
        <v>0</v>
      </c>
      <c r="J36" s="2">
        <v>0</v>
      </c>
      <c r="K36" s="15">
        <v>377.88</v>
      </c>
      <c r="L36" s="2">
        <v>0</v>
      </c>
      <c r="M36" s="2">
        <v>0</v>
      </c>
      <c r="N36" s="2">
        <v>0</v>
      </c>
      <c r="O36" s="2">
        <v>49.124400000000001</v>
      </c>
      <c r="P36" s="2">
        <v>427.00439999999998</v>
      </c>
      <c r="Q36"/>
      <c r="R36" t="s">
        <v>8045</v>
      </c>
      <c r="S36" s="2">
        <v>0</v>
      </c>
      <c r="T36" s="2">
        <v>0</v>
      </c>
      <c r="U36" s="2"/>
    </row>
    <row r="37" spans="1:21" hidden="1" x14ac:dyDescent="0.25">
      <c r="A37" t="s">
        <v>9025</v>
      </c>
      <c r="B37" t="s">
        <v>9245</v>
      </c>
      <c r="C37" t="s">
        <v>7706</v>
      </c>
      <c r="D37" t="s">
        <v>0</v>
      </c>
      <c r="E37">
        <v>771706</v>
      </c>
      <c r="F37" t="s">
        <v>1326</v>
      </c>
      <c r="G37" t="s">
        <v>1327</v>
      </c>
      <c r="H37" s="2">
        <v>0</v>
      </c>
      <c r="I37" s="2">
        <v>0</v>
      </c>
      <c r="J37" s="2">
        <v>0</v>
      </c>
      <c r="K37" s="15">
        <v>19.34</v>
      </c>
      <c r="L37" s="2">
        <v>0</v>
      </c>
      <c r="M37" s="2">
        <v>0</v>
      </c>
      <c r="N37" s="2">
        <v>0</v>
      </c>
      <c r="O37" s="2">
        <v>2.5142000000000002</v>
      </c>
      <c r="P37" s="2">
        <v>21.854199999999999</v>
      </c>
      <c r="Q37"/>
      <c r="R37" t="s">
        <v>8045</v>
      </c>
      <c r="S37" s="2">
        <v>0</v>
      </c>
      <c r="T37" s="2">
        <v>0</v>
      </c>
      <c r="U37" s="2"/>
    </row>
    <row r="38" spans="1:21" hidden="1" x14ac:dyDescent="0.25">
      <c r="A38" t="s">
        <v>9025</v>
      </c>
      <c r="B38" t="s">
        <v>9242</v>
      </c>
      <c r="C38" t="s">
        <v>7706</v>
      </c>
      <c r="D38" t="s">
        <v>0</v>
      </c>
      <c r="E38">
        <v>17</v>
      </c>
      <c r="F38" t="s">
        <v>9243</v>
      </c>
      <c r="G38" t="s">
        <v>9244</v>
      </c>
      <c r="H38" s="2">
        <v>0</v>
      </c>
      <c r="I38" s="2">
        <v>0</v>
      </c>
      <c r="J38" s="2">
        <v>0</v>
      </c>
      <c r="K38" s="15">
        <v>26.55</v>
      </c>
      <c r="L38" s="2">
        <v>0</v>
      </c>
      <c r="M38" s="2">
        <v>0</v>
      </c>
      <c r="N38" s="2">
        <v>0</v>
      </c>
      <c r="O38" s="2">
        <v>3.4515000000000002</v>
      </c>
      <c r="P38" s="2">
        <v>30.0015</v>
      </c>
      <c r="Q38"/>
      <c r="R38" t="s">
        <v>8045</v>
      </c>
      <c r="S38" s="2">
        <v>0</v>
      </c>
      <c r="T38" s="2">
        <v>0</v>
      </c>
      <c r="U38" s="2"/>
    </row>
    <row r="39" spans="1:21" hidden="1" x14ac:dyDescent="0.25">
      <c r="A39" t="s">
        <v>9025</v>
      </c>
      <c r="B39" t="s">
        <v>9241</v>
      </c>
      <c r="C39" t="s">
        <v>7706</v>
      </c>
      <c r="D39" t="s">
        <v>0</v>
      </c>
      <c r="E39">
        <v>4141670</v>
      </c>
      <c r="F39" t="s">
        <v>1506</v>
      </c>
      <c r="G39" t="s">
        <v>1507</v>
      </c>
      <c r="H39" s="2">
        <v>0</v>
      </c>
      <c r="I39" s="2">
        <v>0</v>
      </c>
      <c r="J39" s="2">
        <v>0</v>
      </c>
      <c r="K39" s="15">
        <v>19.47</v>
      </c>
      <c r="L39" s="2">
        <v>0</v>
      </c>
      <c r="M39" s="2">
        <v>0</v>
      </c>
      <c r="N39" s="2">
        <v>0</v>
      </c>
      <c r="O39" s="2">
        <v>2.5310999999999999</v>
      </c>
      <c r="P39" s="2">
        <v>22.001099999999997</v>
      </c>
      <c r="Q39"/>
      <c r="R39" t="s">
        <v>8045</v>
      </c>
      <c r="S39" s="2">
        <v>0</v>
      </c>
      <c r="T39" s="2">
        <v>0</v>
      </c>
      <c r="U39" s="2"/>
    </row>
    <row r="40" spans="1:21" hidden="1" x14ac:dyDescent="0.25">
      <c r="A40" t="s">
        <v>9025</v>
      </c>
      <c r="B40" t="s">
        <v>9241</v>
      </c>
      <c r="C40" t="s">
        <v>7706</v>
      </c>
      <c r="D40" t="s">
        <v>0</v>
      </c>
      <c r="E40">
        <v>34329</v>
      </c>
      <c r="F40" t="s">
        <v>1459</v>
      </c>
      <c r="G40" t="s">
        <v>1460</v>
      </c>
      <c r="H40" s="2">
        <v>2.74</v>
      </c>
      <c r="I40" s="2">
        <v>0</v>
      </c>
      <c r="J40" s="2">
        <v>0</v>
      </c>
      <c r="K40" s="15">
        <v>33.85</v>
      </c>
      <c r="L40" s="2">
        <v>0</v>
      </c>
      <c r="M40" s="2">
        <v>0</v>
      </c>
      <c r="N40" s="2">
        <v>0</v>
      </c>
      <c r="O40" s="2">
        <v>4.4005000000000001</v>
      </c>
      <c r="P40" s="2">
        <v>40.990500000000004</v>
      </c>
      <c r="Q40"/>
      <c r="R40" t="s">
        <v>8045</v>
      </c>
      <c r="S40" s="2">
        <v>0</v>
      </c>
      <c r="T40" s="2">
        <v>0</v>
      </c>
      <c r="U40" s="2"/>
    </row>
    <row r="41" spans="1:21" hidden="1" x14ac:dyDescent="0.25">
      <c r="A41" t="s">
        <v>9025</v>
      </c>
      <c r="B41" t="s">
        <v>9238</v>
      </c>
      <c r="C41" t="s">
        <v>7706</v>
      </c>
      <c r="D41" t="s">
        <v>0</v>
      </c>
      <c r="E41">
        <v>3797</v>
      </c>
      <c r="F41" t="s">
        <v>9239</v>
      </c>
      <c r="G41" t="s">
        <v>9240</v>
      </c>
      <c r="H41" s="2">
        <v>0</v>
      </c>
      <c r="I41" s="2">
        <v>0</v>
      </c>
      <c r="J41" s="2">
        <v>0</v>
      </c>
      <c r="K41" s="15">
        <v>61.3</v>
      </c>
      <c r="L41" s="2">
        <v>0</v>
      </c>
      <c r="M41" s="2">
        <v>0</v>
      </c>
      <c r="N41" s="2">
        <v>0</v>
      </c>
      <c r="O41" s="2">
        <v>7.9690000000000003</v>
      </c>
      <c r="P41" s="2">
        <v>69.268999999999991</v>
      </c>
      <c r="Q41"/>
      <c r="R41" t="s">
        <v>8045</v>
      </c>
      <c r="S41" s="2">
        <v>0</v>
      </c>
      <c r="T41" s="2">
        <v>0</v>
      </c>
      <c r="U41" s="2"/>
    </row>
    <row r="42" spans="1:21" hidden="1" x14ac:dyDescent="0.25">
      <c r="A42" t="s">
        <v>9025</v>
      </c>
      <c r="B42" t="s">
        <v>9238</v>
      </c>
      <c r="C42" t="s">
        <v>7706</v>
      </c>
      <c r="D42" t="s">
        <v>0</v>
      </c>
      <c r="E42">
        <v>3799</v>
      </c>
      <c r="F42" t="s">
        <v>9239</v>
      </c>
      <c r="G42" t="s">
        <v>9240</v>
      </c>
      <c r="H42" s="2">
        <v>0</v>
      </c>
      <c r="I42" s="2">
        <v>0</v>
      </c>
      <c r="J42" s="2">
        <v>0</v>
      </c>
      <c r="K42" s="15">
        <v>8.85</v>
      </c>
      <c r="L42" s="2">
        <v>0</v>
      </c>
      <c r="M42" s="2">
        <v>0</v>
      </c>
      <c r="N42" s="2">
        <v>0</v>
      </c>
      <c r="O42" s="2">
        <v>1.1505000000000001</v>
      </c>
      <c r="P42" s="2">
        <v>10.000499999999999</v>
      </c>
      <c r="Q42"/>
      <c r="R42" t="s">
        <v>8045</v>
      </c>
      <c r="S42" s="2">
        <v>0</v>
      </c>
      <c r="T42" s="2">
        <v>0</v>
      </c>
      <c r="U42" s="2"/>
    </row>
    <row r="43" spans="1:21" hidden="1" x14ac:dyDescent="0.25">
      <c r="A43" t="s">
        <v>9025</v>
      </c>
      <c r="B43" t="s">
        <v>9235</v>
      </c>
      <c r="C43" t="s">
        <v>7706</v>
      </c>
      <c r="D43" t="s">
        <v>0</v>
      </c>
      <c r="E43">
        <v>262</v>
      </c>
      <c r="F43" t="s">
        <v>9236</v>
      </c>
      <c r="G43" t="s">
        <v>9237</v>
      </c>
      <c r="H43" s="2">
        <v>0</v>
      </c>
      <c r="I43" s="2">
        <v>0</v>
      </c>
      <c r="J43" s="2">
        <v>0</v>
      </c>
      <c r="K43" s="15">
        <v>170.8</v>
      </c>
      <c r="L43" s="2">
        <v>0</v>
      </c>
      <c r="M43" s="2">
        <v>0</v>
      </c>
      <c r="N43" s="2">
        <v>0</v>
      </c>
      <c r="O43" s="2">
        <v>22.204000000000001</v>
      </c>
      <c r="P43" s="2">
        <v>193.00400000000002</v>
      </c>
      <c r="Q43"/>
      <c r="R43" t="s">
        <v>8045</v>
      </c>
      <c r="S43" s="2">
        <v>0</v>
      </c>
      <c r="T43" s="2">
        <v>0</v>
      </c>
      <c r="U43" s="2"/>
    </row>
    <row r="44" spans="1:21" hidden="1" x14ac:dyDescent="0.25">
      <c r="A44" t="s">
        <v>9025</v>
      </c>
      <c r="B44" t="s">
        <v>9235</v>
      </c>
      <c r="C44" t="s">
        <v>7706</v>
      </c>
      <c r="D44" t="s">
        <v>0</v>
      </c>
      <c r="E44">
        <v>2750095</v>
      </c>
      <c r="F44" t="s">
        <v>1320</v>
      </c>
      <c r="G44" t="s">
        <v>1321</v>
      </c>
      <c r="H44" s="2">
        <v>0</v>
      </c>
      <c r="I44" s="2">
        <v>0</v>
      </c>
      <c r="J44" s="2">
        <v>0</v>
      </c>
      <c r="K44" s="15">
        <v>11.4</v>
      </c>
      <c r="L44" s="2">
        <v>0</v>
      </c>
      <c r="M44" s="2">
        <v>0</v>
      </c>
      <c r="N44" s="2">
        <v>0</v>
      </c>
      <c r="O44" s="2">
        <v>1.4820000000000002</v>
      </c>
      <c r="P44" s="2">
        <v>12.882000000000001</v>
      </c>
      <c r="Q44"/>
      <c r="R44" t="s">
        <v>8045</v>
      </c>
      <c r="S44" s="2">
        <v>0</v>
      </c>
      <c r="T44" s="2">
        <v>0</v>
      </c>
      <c r="U44" s="2"/>
    </row>
    <row r="45" spans="1:21" hidden="1" x14ac:dyDescent="0.25">
      <c r="A45" t="s">
        <v>9025</v>
      </c>
      <c r="B45" t="s">
        <v>9234</v>
      </c>
      <c r="C45" t="s">
        <v>7706</v>
      </c>
      <c r="D45" t="s">
        <v>0</v>
      </c>
      <c r="E45">
        <v>6119</v>
      </c>
      <c r="F45" t="s">
        <v>3892</v>
      </c>
      <c r="G45" t="s">
        <v>3893</v>
      </c>
      <c r="H45" s="2">
        <v>0</v>
      </c>
      <c r="I45" s="2">
        <v>0</v>
      </c>
      <c r="J45" s="2">
        <v>0</v>
      </c>
      <c r="K45" s="15">
        <v>74.95</v>
      </c>
      <c r="L45" s="2">
        <v>0</v>
      </c>
      <c r="M45" s="2">
        <v>0</v>
      </c>
      <c r="N45" s="2">
        <v>0</v>
      </c>
      <c r="O45" s="2">
        <v>9.7435000000000009</v>
      </c>
      <c r="P45" s="2">
        <v>84.6935</v>
      </c>
      <c r="Q45"/>
      <c r="R45" t="s">
        <v>8045</v>
      </c>
      <c r="S45" s="2">
        <v>0</v>
      </c>
      <c r="T45" s="2">
        <v>0</v>
      </c>
      <c r="U45" s="2"/>
    </row>
    <row r="46" spans="1:21" hidden="1" x14ac:dyDescent="0.25">
      <c r="A46" t="s">
        <v>9025</v>
      </c>
      <c r="B46" t="s">
        <v>9234</v>
      </c>
      <c r="C46" t="s">
        <v>7706</v>
      </c>
      <c r="D46" t="s">
        <v>0</v>
      </c>
      <c r="E46">
        <v>6118</v>
      </c>
      <c r="F46" t="s">
        <v>3892</v>
      </c>
      <c r="G46" t="s">
        <v>3893</v>
      </c>
      <c r="H46" s="2">
        <v>0</v>
      </c>
      <c r="I46" s="2">
        <v>0</v>
      </c>
      <c r="J46" s="2">
        <v>0</v>
      </c>
      <c r="K46" s="15">
        <v>106.77</v>
      </c>
      <c r="L46" s="2">
        <v>0</v>
      </c>
      <c r="M46" s="2">
        <v>0</v>
      </c>
      <c r="N46" s="2">
        <v>0</v>
      </c>
      <c r="O46" s="2">
        <v>13.880100000000001</v>
      </c>
      <c r="P46" s="2">
        <v>120.65009999999999</v>
      </c>
      <c r="Q46"/>
      <c r="R46" t="s">
        <v>8045</v>
      </c>
      <c r="S46" s="2">
        <v>0</v>
      </c>
      <c r="T46" s="2">
        <v>0</v>
      </c>
      <c r="U46" s="2"/>
    </row>
    <row r="47" spans="1:21" hidden="1" x14ac:dyDescent="0.25">
      <c r="A47" t="s">
        <v>9025</v>
      </c>
      <c r="B47" t="s">
        <v>9233</v>
      </c>
      <c r="C47" t="s">
        <v>7706</v>
      </c>
      <c r="D47" t="s">
        <v>0</v>
      </c>
      <c r="E47">
        <v>9482</v>
      </c>
      <c r="F47" t="s">
        <v>8407</v>
      </c>
      <c r="G47" t="s">
        <v>8408</v>
      </c>
      <c r="H47" s="2">
        <v>0</v>
      </c>
      <c r="I47" s="2">
        <v>0</v>
      </c>
      <c r="J47" s="2">
        <v>0</v>
      </c>
      <c r="K47" s="15">
        <v>30.97</v>
      </c>
      <c r="L47" s="2">
        <v>0</v>
      </c>
      <c r="M47" s="2">
        <v>0</v>
      </c>
      <c r="N47" s="2">
        <v>0</v>
      </c>
      <c r="O47" s="2">
        <v>4.0260999999999996</v>
      </c>
      <c r="P47" s="2">
        <v>34.996099999999998</v>
      </c>
      <c r="Q47"/>
      <c r="R47" t="s">
        <v>8045</v>
      </c>
      <c r="S47" s="2">
        <v>0</v>
      </c>
      <c r="T47" s="2">
        <v>0</v>
      </c>
      <c r="U47" s="2"/>
    </row>
    <row r="48" spans="1:21" hidden="1" x14ac:dyDescent="0.25">
      <c r="A48" t="s">
        <v>9025</v>
      </c>
      <c r="B48" t="s">
        <v>9233</v>
      </c>
      <c r="C48" t="s">
        <v>7706</v>
      </c>
      <c r="D48" t="s">
        <v>0</v>
      </c>
      <c r="E48">
        <v>30374</v>
      </c>
      <c r="F48" t="s">
        <v>2430</v>
      </c>
      <c r="G48" t="s">
        <v>2431</v>
      </c>
      <c r="H48" s="2">
        <v>0</v>
      </c>
      <c r="I48" s="2">
        <v>0</v>
      </c>
      <c r="J48" s="2">
        <v>0</v>
      </c>
      <c r="K48" s="15">
        <v>9.1</v>
      </c>
      <c r="L48" s="2">
        <v>0</v>
      </c>
      <c r="M48" s="2">
        <v>0</v>
      </c>
      <c r="N48" s="2">
        <v>0</v>
      </c>
      <c r="O48" s="2">
        <v>1.1830000000000001</v>
      </c>
      <c r="P48" s="2">
        <v>10.282999999999999</v>
      </c>
      <c r="Q48"/>
      <c r="R48" t="s">
        <v>8045</v>
      </c>
      <c r="S48" s="2">
        <v>0</v>
      </c>
      <c r="T48" s="2">
        <v>0</v>
      </c>
      <c r="U48" s="2"/>
    </row>
    <row r="49" spans="1:21" hidden="1" x14ac:dyDescent="0.25">
      <c r="A49" t="s">
        <v>9025</v>
      </c>
      <c r="B49" t="s">
        <v>9232</v>
      </c>
      <c r="C49" t="s">
        <v>7706</v>
      </c>
      <c r="D49" t="s">
        <v>0</v>
      </c>
      <c r="E49">
        <v>33696</v>
      </c>
      <c r="F49" t="s">
        <v>1459</v>
      </c>
      <c r="G49" t="s">
        <v>1460</v>
      </c>
      <c r="H49" s="2">
        <v>2.74</v>
      </c>
      <c r="I49" s="2">
        <v>0</v>
      </c>
      <c r="J49" s="2">
        <v>0</v>
      </c>
      <c r="K49" s="15">
        <v>33.85</v>
      </c>
      <c r="L49" s="2">
        <v>0</v>
      </c>
      <c r="M49" s="2">
        <v>0</v>
      </c>
      <c r="N49" s="2">
        <v>0</v>
      </c>
      <c r="O49" s="2">
        <v>4.4005000000000001</v>
      </c>
      <c r="P49" s="2">
        <v>40.990500000000004</v>
      </c>
      <c r="Q49"/>
      <c r="R49" t="s">
        <v>8045</v>
      </c>
      <c r="S49" s="2">
        <v>0</v>
      </c>
      <c r="T49" s="2">
        <v>0</v>
      </c>
      <c r="U49" s="2"/>
    </row>
    <row r="50" spans="1:21" hidden="1" x14ac:dyDescent="0.25">
      <c r="A50" t="s">
        <v>9025</v>
      </c>
      <c r="B50" t="s">
        <v>9231</v>
      </c>
      <c r="C50" t="s">
        <v>7706</v>
      </c>
      <c r="D50" t="s">
        <v>0</v>
      </c>
      <c r="E50">
        <v>30167</v>
      </c>
      <c r="F50" t="s">
        <v>2430</v>
      </c>
      <c r="G50" t="s">
        <v>2431</v>
      </c>
      <c r="H50" s="2">
        <v>0</v>
      </c>
      <c r="I50" s="2">
        <v>0</v>
      </c>
      <c r="J50" s="2">
        <v>0</v>
      </c>
      <c r="K50" s="15">
        <v>346.5</v>
      </c>
      <c r="L50" s="2">
        <v>0</v>
      </c>
      <c r="M50" s="2">
        <v>0</v>
      </c>
      <c r="N50" s="2">
        <v>0</v>
      </c>
      <c r="O50" s="2">
        <v>45.045000000000002</v>
      </c>
      <c r="P50" s="2">
        <v>391.54500000000002</v>
      </c>
      <c r="Q50"/>
      <c r="R50" t="s">
        <v>8045</v>
      </c>
      <c r="S50" s="2">
        <v>0</v>
      </c>
      <c r="T50" s="2">
        <v>0</v>
      </c>
      <c r="U50" s="2"/>
    </row>
    <row r="51" spans="1:21" hidden="1" x14ac:dyDescent="0.25">
      <c r="A51" t="s">
        <v>9025</v>
      </c>
      <c r="B51" t="s">
        <v>9228</v>
      </c>
      <c r="C51" t="s">
        <v>7706</v>
      </c>
      <c r="D51" t="s">
        <v>0</v>
      </c>
      <c r="E51">
        <v>156</v>
      </c>
      <c r="F51" t="s">
        <v>9229</v>
      </c>
      <c r="G51" t="s">
        <v>9230</v>
      </c>
      <c r="H51" s="2">
        <v>0</v>
      </c>
      <c r="I51" s="2">
        <v>0</v>
      </c>
      <c r="J51" s="2">
        <v>0</v>
      </c>
      <c r="K51" s="15">
        <f>5216.8/2</f>
        <v>2608.4</v>
      </c>
      <c r="L51" s="2">
        <v>0</v>
      </c>
      <c r="M51" s="2">
        <v>0</v>
      </c>
      <c r="N51" s="2">
        <v>0</v>
      </c>
      <c r="O51" s="2">
        <f>+Tabla1[[#This Row],[C. GRAVADA]]*0.13</f>
        <v>339.09200000000004</v>
      </c>
      <c r="P51" s="2">
        <f>+Tabla1[[#This Row],[IVA]]+Tabla1[[#This Row],[C. GRAVADA]]</f>
        <v>2947.4920000000002</v>
      </c>
      <c r="Q51"/>
      <c r="R51" t="s">
        <v>8045</v>
      </c>
      <c r="S51" s="2">
        <v>0</v>
      </c>
      <c r="T51" s="2">
        <v>0</v>
      </c>
      <c r="U51" s="2"/>
    </row>
    <row r="52" spans="1:21" hidden="1" x14ac:dyDescent="0.25">
      <c r="A52" t="s">
        <v>9025</v>
      </c>
      <c r="B52" t="s">
        <v>9227</v>
      </c>
      <c r="C52" t="s">
        <v>7706</v>
      </c>
      <c r="D52" t="s">
        <v>0</v>
      </c>
      <c r="E52">
        <v>32138057</v>
      </c>
      <c r="F52" t="s">
        <v>3436</v>
      </c>
      <c r="G52" t="s">
        <v>3437</v>
      </c>
      <c r="H52" s="2">
        <v>0</v>
      </c>
      <c r="I52" s="2">
        <v>0</v>
      </c>
      <c r="J52" s="2">
        <v>0</v>
      </c>
      <c r="K52" s="15">
        <v>21.18</v>
      </c>
      <c r="L52" s="2">
        <v>0</v>
      </c>
      <c r="M52" s="2">
        <v>0</v>
      </c>
      <c r="N52" s="2">
        <v>0</v>
      </c>
      <c r="O52" s="2">
        <v>2.7534000000000001</v>
      </c>
      <c r="P52" s="2">
        <v>23.933399999999999</v>
      </c>
      <c r="Q52"/>
      <c r="R52" t="s">
        <v>8045</v>
      </c>
      <c r="S52" s="2">
        <v>0</v>
      </c>
      <c r="T52" s="2">
        <v>0</v>
      </c>
      <c r="U52" s="2"/>
    </row>
    <row r="53" spans="1:21" hidden="1" x14ac:dyDescent="0.25">
      <c r="A53" t="s">
        <v>9025</v>
      </c>
      <c r="B53" t="s">
        <v>9226</v>
      </c>
      <c r="C53" t="s">
        <v>7706</v>
      </c>
      <c r="D53" t="s">
        <v>0</v>
      </c>
      <c r="E53">
        <v>4120778</v>
      </c>
      <c r="F53" t="s">
        <v>1506</v>
      </c>
      <c r="G53" t="s">
        <v>1507</v>
      </c>
      <c r="H53" s="2">
        <v>0</v>
      </c>
      <c r="I53" s="2">
        <v>0</v>
      </c>
      <c r="J53" s="2">
        <v>0</v>
      </c>
      <c r="K53" s="15">
        <v>19.47</v>
      </c>
      <c r="L53" s="2">
        <v>0</v>
      </c>
      <c r="M53" s="2">
        <v>0</v>
      </c>
      <c r="N53" s="2">
        <v>0</v>
      </c>
      <c r="O53" s="2">
        <v>2.5310999999999999</v>
      </c>
      <c r="P53" s="2">
        <v>22.001099999999997</v>
      </c>
      <c r="Q53"/>
      <c r="R53" t="s">
        <v>8045</v>
      </c>
      <c r="S53" s="2">
        <v>0</v>
      </c>
      <c r="T53" s="2">
        <v>0</v>
      </c>
      <c r="U53" s="2"/>
    </row>
    <row r="54" spans="1:21" hidden="1" x14ac:dyDescent="0.25">
      <c r="A54" t="s">
        <v>9025</v>
      </c>
      <c r="B54" t="s">
        <v>9226</v>
      </c>
      <c r="C54" t="s">
        <v>7706</v>
      </c>
      <c r="D54" t="s">
        <v>0</v>
      </c>
      <c r="E54">
        <v>684021</v>
      </c>
      <c r="F54" t="s">
        <v>1326</v>
      </c>
      <c r="G54" t="s">
        <v>1327</v>
      </c>
      <c r="H54" s="2">
        <v>0</v>
      </c>
      <c r="I54" s="2">
        <v>0</v>
      </c>
      <c r="J54" s="2">
        <v>0</v>
      </c>
      <c r="K54" s="15">
        <v>24.33</v>
      </c>
      <c r="L54" s="2">
        <v>0</v>
      </c>
      <c r="M54" s="2">
        <v>0</v>
      </c>
      <c r="N54" s="2">
        <v>0</v>
      </c>
      <c r="O54" s="2">
        <v>3.1629</v>
      </c>
      <c r="P54" s="2">
        <v>27.492899999999999</v>
      </c>
      <c r="Q54"/>
      <c r="R54" t="s">
        <v>8045</v>
      </c>
      <c r="S54" s="2">
        <v>0</v>
      </c>
      <c r="T54" s="2">
        <v>0</v>
      </c>
      <c r="U54" s="2"/>
    </row>
    <row r="55" spans="1:21" hidden="1" x14ac:dyDescent="0.25">
      <c r="A55" t="s">
        <v>9024</v>
      </c>
      <c r="B55" s="21" t="s">
        <v>9221</v>
      </c>
      <c r="C55" t="s">
        <v>7706</v>
      </c>
      <c r="D55" t="s">
        <v>0</v>
      </c>
      <c r="E55">
        <v>37</v>
      </c>
      <c r="F55" t="s">
        <v>157</v>
      </c>
      <c r="G55" t="s">
        <v>158</v>
      </c>
      <c r="H55" s="2">
        <v>0</v>
      </c>
      <c r="I55" s="2">
        <v>0</v>
      </c>
      <c r="J55" s="2">
        <v>0</v>
      </c>
      <c r="K55" s="15">
        <v>309.73</v>
      </c>
      <c r="L55" s="2">
        <v>0</v>
      </c>
      <c r="M55" s="2">
        <v>0</v>
      </c>
      <c r="N55" s="2">
        <v>0</v>
      </c>
      <c r="O55" s="2">
        <v>40.264900000000004</v>
      </c>
      <c r="P55" s="2">
        <v>349.99490000000003</v>
      </c>
      <c r="Q55"/>
      <c r="R55" t="s">
        <v>8045</v>
      </c>
      <c r="S55" s="2">
        <v>0</v>
      </c>
      <c r="T55" s="2">
        <v>0</v>
      </c>
      <c r="U55" s="2"/>
    </row>
    <row r="56" spans="1:21" hidden="1" x14ac:dyDescent="0.25">
      <c r="A56" t="s">
        <v>9024</v>
      </c>
      <c r="B56" t="s">
        <v>9217</v>
      </c>
      <c r="C56" s="21" t="s">
        <v>9209</v>
      </c>
      <c r="D56" t="s">
        <v>0</v>
      </c>
      <c r="E56" t="s">
        <v>9219</v>
      </c>
      <c r="F56" t="s">
        <v>1354</v>
      </c>
      <c r="G56" t="s">
        <v>1355</v>
      </c>
      <c r="H56" s="2">
        <v>1.26</v>
      </c>
      <c r="I56" s="2">
        <v>0</v>
      </c>
      <c r="J56" s="2">
        <v>0</v>
      </c>
      <c r="K56" s="15">
        <v>16.579999999999998</v>
      </c>
      <c r="L56" s="2">
        <v>0</v>
      </c>
      <c r="M56" s="2">
        <v>0</v>
      </c>
      <c r="N56" s="2">
        <v>0</v>
      </c>
      <c r="O56" s="2">
        <v>2.1553999999999998</v>
      </c>
      <c r="P56" s="2">
        <v>19.9954</v>
      </c>
      <c r="Q56"/>
      <c r="R56" t="s">
        <v>8045</v>
      </c>
      <c r="S56" s="2">
        <v>0</v>
      </c>
      <c r="T56" s="2">
        <v>0</v>
      </c>
      <c r="U56" s="2"/>
    </row>
    <row r="57" spans="1:21" hidden="1" x14ac:dyDescent="0.25">
      <c r="A57" t="s">
        <v>9024</v>
      </c>
      <c r="B57" t="s">
        <v>9217</v>
      </c>
      <c r="C57" s="21" t="s">
        <v>9209</v>
      </c>
      <c r="D57" t="s">
        <v>0</v>
      </c>
      <c r="E57" s="21" t="s">
        <v>9218</v>
      </c>
      <c r="F57" t="s">
        <v>1324</v>
      </c>
      <c r="G57" t="s">
        <v>1325</v>
      </c>
      <c r="H57" s="2">
        <v>3.09</v>
      </c>
      <c r="I57" s="2">
        <v>0</v>
      </c>
      <c r="J57" s="2">
        <v>0</v>
      </c>
      <c r="K57" s="15">
        <v>38.86</v>
      </c>
      <c r="L57" s="2">
        <v>0</v>
      </c>
      <c r="M57" s="2">
        <v>0</v>
      </c>
      <c r="N57" s="2">
        <v>0</v>
      </c>
      <c r="O57" s="2">
        <v>5.0518000000000001</v>
      </c>
      <c r="P57" s="2">
        <v>47.001800000000003</v>
      </c>
      <c r="Q57"/>
      <c r="R57" t="s">
        <v>8045</v>
      </c>
      <c r="S57" s="2">
        <v>0</v>
      </c>
      <c r="T57" s="2">
        <v>0</v>
      </c>
      <c r="U57" s="2"/>
    </row>
    <row r="58" spans="1:21" hidden="1" x14ac:dyDescent="0.25">
      <c r="A58" t="s">
        <v>9024</v>
      </c>
      <c r="B58" t="s">
        <v>9217</v>
      </c>
      <c r="C58" t="s">
        <v>7706</v>
      </c>
      <c r="D58" t="s">
        <v>0</v>
      </c>
      <c r="E58">
        <v>16528</v>
      </c>
      <c r="F58" t="s">
        <v>2310</v>
      </c>
      <c r="G58" t="s">
        <v>2311</v>
      </c>
      <c r="H58" s="2">
        <v>0</v>
      </c>
      <c r="I58" s="2">
        <v>0</v>
      </c>
      <c r="J58" s="2">
        <v>0</v>
      </c>
      <c r="K58" s="15">
        <v>66.37</v>
      </c>
      <c r="L58" s="2">
        <v>0</v>
      </c>
      <c r="M58" s="2">
        <v>0</v>
      </c>
      <c r="N58" s="2">
        <v>0</v>
      </c>
      <c r="O58" s="2">
        <v>8.6281000000000017</v>
      </c>
      <c r="P58" s="2">
        <v>74.998100000000008</v>
      </c>
      <c r="Q58"/>
      <c r="R58" t="s">
        <v>8045</v>
      </c>
      <c r="S58" s="2">
        <v>0</v>
      </c>
      <c r="T58" s="2">
        <v>0</v>
      </c>
      <c r="U58" s="2"/>
    </row>
    <row r="59" spans="1:21" hidden="1" x14ac:dyDescent="0.25">
      <c r="A59" t="s">
        <v>9024</v>
      </c>
      <c r="B59" t="s">
        <v>9214</v>
      </c>
      <c r="C59" t="s">
        <v>7706</v>
      </c>
      <c r="D59" t="s">
        <v>0</v>
      </c>
      <c r="E59">
        <v>274</v>
      </c>
      <c r="F59" t="s">
        <v>9215</v>
      </c>
      <c r="G59" t="s">
        <v>9216</v>
      </c>
      <c r="H59" s="2">
        <v>0</v>
      </c>
      <c r="I59" s="2">
        <v>0</v>
      </c>
      <c r="J59" s="2">
        <v>0</v>
      </c>
      <c r="K59" s="15">
        <v>106.2</v>
      </c>
      <c r="L59" s="2">
        <v>0</v>
      </c>
      <c r="M59" s="2">
        <v>0</v>
      </c>
      <c r="N59" s="2">
        <v>0</v>
      </c>
      <c r="O59" s="2">
        <v>13.806000000000001</v>
      </c>
      <c r="P59" s="2">
        <v>120.006</v>
      </c>
      <c r="Q59"/>
      <c r="R59" t="s">
        <v>8045</v>
      </c>
      <c r="S59" s="2">
        <v>0</v>
      </c>
      <c r="T59" s="2">
        <v>0</v>
      </c>
      <c r="U59" s="2"/>
    </row>
    <row r="60" spans="1:21" hidden="1" x14ac:dyDescent="0.25">
      <c r="A60" t="s">
        <v>9024</v>
      </c>
      <c r="B60" t="s">
        <v>9213</v>
      </c>
      <c r="C60" t="s">
        <v>7706</v>
      </c>
      <c r="D60" t="s">
        <v>0</v>
      </c>
      <c r="E60">
        <v>2552002</v>
      </c>
      <c r="F60" t="s">
        <v>1320</v>
      </c>
      <c r="G60" t="s">
        <v>1321</v>
      </c>
      <c r="H60" s="2">
        <v>0</v>
      </c>
      <c r="I60" s="2">
        <v>0</v>
      </c>
      <c r="J60" s="2">
        <v>0</v>
      </c>
      <c r="K60" s="15">
        <v>49.51</v>
      </c>
      <c r="L60" s="2">
        <v>0</v>
      </c>
      <c r="M60" s="2">
        <v>0</v>
      </c>
      <c r="N60" s="2">
        <v>0</v>
      </c>
      <c r="O60" s="2">
        <v>6.4363000000000001</v>
      </c>
      <c r="P60" s="2">
        <v>55.946300000000001</v>
      </c>
      <c r="Q60"/>
      <c r="R60" t="s">
        <v>8045</v>
      </c>
      <c r="S60" s="2">
        <v>0</v>
      </c>
      <c r="T60" s="2">
        <v>0</v>
      </c>
      <c r="U60" s="2"/>
    </row>
    <row r="61" spans="1:21" hidden="1" x14ac:dyDescent="0.25">
      <c r="A61" t="s">
        <v>9023</v>
      </c>
      <c r="B61" t="s">
        <v>9207</v>
      </c>
      <c r="C61" s="21" t="s">
        <v>9209</v>
      </c>
      <c r="D61" t="s">
        <v>0</v>
      </c>
      <c r="E61" t="s">
        <v>9208</v>
      </c>
      <c r="F61" t="s">
        <v>1443</v>
      </c>
      <c r="G61" t="s">
        <v>1444</v>
      </c>
      <c r="H61" s="2">
        <v>3.56</v>
      </c>
      <c r="I61" s="2">
        <v>0</v>
      </c>
      <c r="J61" s="2">
        <v>0</v>
      </c>
      <c r="K61" s="15">
        <v>45.52</v>
      </c>
      <c r="L61" s="2">
        <v>0</v>
      </c>
      <c r="M61" s="2">
        <v>0</v>
      </c>
      <c r="N61" s="2">
        <v>0</v>
      </c>
      <c r="O61" s="2">
        <v>5.9176000000000002</v>
      </c>
      <c r="P61" s="2">
        <v>54.997600000000006</v>
      </c>
      <c r="Q61"/>
      <c r="R61" t="s">
        <v>8045</v>
      </c>
      <c r="S61" s="2">
        <v>0</v>
      </c>
      <c r="T61" s="2">
        <v>0</v>
      </c>
      <c r="U61" s="2"/>
    </row>
    <row r="62" spans="1:21" hidden="1" x14ac:dyDescent="0.25">
      <c r="A62" t="s">
        <v>9023</v>
      </c>
      <c r="B62" t="s">
        <v>9207</v>
      </c>
      <c r="C62" t="s">
        <v>7706</v>
      </c>
      <c r="D62" t="s">
        <v>0</v>
      </c>
      <c r="E62">
        <v>1035</v>
      </c>
      <c r="F62" t="s">
        <v>120</v>
      </c>
      <c r="G62" t="s">
        <v>121</v>
      </c>
      <c r="H62" s="2">
        <v>0.03</v>
      </c>
      <c r="I62" s="2">
        <v>0</v>
      </c>
      <c r="J62" s="2">
        <v>0</v>
      </c>
      <c r="K62" s="15">
        <v>17.079999999999998</v>
      </c>
      <c r="L62" s="2">
        <v>0</v>
      </c>
      <c r="M62" s="2">
        <v>0</v>
      </c>
      <c r="N62" s="2">
        <v>0</v>
      </c>
      <c r="O62" s="2">
        <v>2.2203999999999997</v>
      </c>
      <c r="P62" s="2">
        <v>19.330399999999997</v>
      </c>
      <c r="Q62"/>
      <c r="R62" t="s">
        <v>8045</v>
      </c>
      <c r="S62" s="2">
        <v>0</v>
      </c>
      <c r="T62" s="2">
        <v>0</v>
      </c>
      <c r="U62" s="2"/>
    </row>
    <row r="63" spans="1:21" hidden="1" x14ac:dyDescent="0.25">
      <c r="A63" t="s">
        <v>9023</v>
      </c>
      <c r="B63" t="s">
        <v>9204</v>
      </c>
      <c r="C63" t="s">
        <v>7706</v>
      </c>
      <c r="D63" t="s">
        <v>0</v>
      </c>
      <c r="E63">
        <v>90</v>
      </c>
      <c r="F63" t="s">
        <v>9205</v>
      </c>
      <c r="G63" t="s">
        <v>9206</v>
      </c>
      <c r="H63" s="2">
        <v>0</v>
      </c>
      <c r="I63" s="2">
        <v>0</v>
      </c>
      <c r="J63" s="2">
        <v>0</v>
      </c>
      <c r="K63" s="15">
        <v>72.03</v>
      </c>
      <c r="L63" s="2">
        <v>0</v>
      </c>
      <c r="M63" s="2">
        <v>0</v>
      </c>
      <c r="N63" s="2">
        <v>0</v>
      </c>
      <c r="O63" s="2">
        <v>9.363900000000001</v>
      </c>
      <c r="P63" s="2">
        <v>81.393900000000002</v>
      </c>
      <c r="Q63"/>
      <c r="R63" t="s">
        <v>8045</v>
      </c>
      <c r="S63" s="2">
        <v>0</v>
      </c>
      <c r="T63" s="2">
        <v>0</v>
      </c>
      <c r="U63" s="2"/>
    </row>
    <row r="64" spans="1:21" hidden="1" x14ac:dyDescent="0.25">
      <c r="A64" t="s">
        <v>9023</v>
      </c>
      <c r="B64" t="s">
        <v>9204</v>
      </c>
      <c r="C64" t="s">
        <v>7706</v>
      </c>
      <c r="D64" t="s">
        <v>0</v>
      </c>
      <c r="E64">
        <v>30946</v>
      </c>
      <c r="F64" t="s">
        <v>1459</v>
      </c>
      <c r="G64" t="s">
        <v>1460</v>
      </c>
      <c r="H64" s="2">
        <v>2.4899999999999998</v>
      </c>
      <c r="I64" s="2">
        <v>0</v>
      </c>
      <c r="J64" s="2">
        <v>0</v>
      </c>
      <c r="K64" s="15">
        <v>33.19</v>
      </c>
      <c r="L64" s="2">
        <v>0</v>
      </c>
      <c r="M64" s="2">
        <v>0</v>
      </c>
      <c r="N64" s="2">
        <v>0</v>
      </c>
      <c r="O64" s="2">
        <v>4.3147000000000002</v>
      </c>
      <c r="P64" s="2">
        <v>39.994700000000002</v>
      </c>
      <c r="Q64"/>
      <c r="R64" t="s">
        <v>8045</v>
      </c>
      <c r="S64" s="2">
        <v>0</v>
      </c>
      <c r="T64" s="2">
        <v>0</v>
      </c>
      <c r="U64" s="2"/>
    </row>
    <row r="65" spans="1:21" hidden="1" x14ac:dyDescent="0.25">
      <c r="A65" t="s">
        <v>9023</v>
      </c>
      <c r="B65" t="s">
        <v>9203</v>
      </c>
      <c r="C65" t="s">
        <v>7706</v>
      </c>
      <c r="D65" t="s">
        <v>0</v>
      </c>
      <c r="E65">
        <v>7611</v>
      </c>
      <c r="F65" t="s">
        <v>3026</v>
      </c>
      <c r="G65" t="s">
        <v>3027</v>
      </c>
      <c r="H65" s="2">
        <v>0</v>
      </c>
      <c r="I65" s="2">
        <v>0</v>
      </c>
      <c r="J65" s="2">
        <v>0</v>
      </c>
      <c r="K65" s="15">
        <v>8.84</v>
      </c>
      <c r="L65" s="2">
        <v>0</v>
      </c>
      <c r="M65" s="2">
        <v>0</v>
      </c>
      <c r="N65" s="2">
        <v>0</v>
      </c>
      <c r="O65" s="2">
        <v>1.1492</v>
      </c>
      <c r="P65" s="2">
        <v>9.9892000000000003</v>
      </c>
      <c r="Q65"/>
      <c r="R65" t="s">
        <v>8045</v>
      </c>
      <c r="S65" s="2">
        <v>0</v>
      </c>
      <c r="T65" s="2">
        <v>0</v>
      </c>
      <c r="U65" s="2"/>
    </row>
    <row r="66" spans="1:21" hidden="1" x14ac:dyDescent="0.25">
      <c r="A66" t="s">
        <v>9023</v>
      </c>
      <c r="B66" t="s">
        <v>9203</v>
      </c>
      <c r="C66" t="s">
        <v>7706</v>
      </c>
      <c r="D66" t="s">
        <v>0</v>
      </c>
      <c r="E66">
        <v>2960</v>
      </c>
      <c r="F66" t="s">
        <v>3026</v>
      </c>
      <c r="G66" t="s">
        <v>3027</v>
      </c>
      <c r="H66" s="2">
        <v>0</v>
      </c>
      <c r="I66" s="2">
        <v>0</v>
      </c>
      <c r="J66" s="2">
        <v>0</v>
      </c>
      <c r="K66" s="15">
        <v>134.5</v>
      </c>
      <c r="L66" s="2">
        <v>0</v>
      </c>
      <c r="M66" s="2">
        <v>0</v>
      </c>
      <c r="N66" s="2">
        <v>0</v>
      </c>
      <c r="O66" s="2">
        <v>17.484999999999999</v>
      </c>
      <c r="P66" s="2">
        <v>151.98500000000001</v>
      </c>
      <c r="Q66"/>
      <c r="R66" t="s">
        <v>8045</v>
      </c>
      <c r="S66" s="2">
        <v>0</v>
      </c>
      <c r="T66" s="2">
        <v>0</v>
      </c>
      <c r="U66" s="2"/>
    </row>
    <row r="67" spans="1:21" hidden="1" x14ac:dyDescent="0.25">
      <c r="A67" t="s">
        <v>9023</v>
      </c>
      <c r="B67" t="s">
        <v>9203</v>
      </c>
      <c r="C67" t="s">
        <v>7706</v>
      </c>
      <c r="D67" t="s">
        <v>0</v>
      </c>
      <c r="E67">
        <v>56427</v>
      </c>
      <c r="F67" t="s">
        <v>1459</v>
      </c>
      <c r="G67" t="s">
        <v>1460</v>
      </c>
      <c r="H67" s="2">
        <v>2.79</v>
      </c>
      <c r="I67" s="2">
        <v>0</v>
      </c>
      <c r="J67" s="2">
        <v>0</v>
      </c>
      <c r="K67" s="15">
        <v>37.35</v>
      </c>
      <c r="L67" s="2">
        <v>0</v>
      </c>
      <c r="M67" s="2">
        <v>0</v>
      </c>
      <c r="N67" s="2">
        <v>0</v>
      </c>
      <c r="O67" s="2">
        <v>4.8555000000000001</v>
      </c>
      <c r="P67" s="2">
        <v>44.9955</v>
      </c>
      <c r="Q67"/>
      <c r="R67" t="s">
        <v>8045</v>
      </c>
      <c r="S67" s="2">
        <v>0</v>
      </c>
      <c r="T67" s="2">
        <v>0</v>
      </c>
      <c r="U67" s="2"/>
    </row>
    <row r="68" spans="1:21" hidden="1" x14ac:dyDescent="0.25">
      <c r="A68" t="s">
        <v>9023</v>
      </c>
      <c r="B68" t="s">
        <v>9203</v>
      </c>
      <c r="C68" t="s">
        <v>7706</v>
      </c>
      <c r="D68" t="s">
        <v>0</v>
      </c>
      <c r="E68">
        <v>906808</v>
      </c>
      <c r="F68" t="s">
        <v>2612</v>
      </c>
      <c r="G68" t="s">
        <v>2613</v>
      </c>
      <c r="H68" s="2">
        <v>0</v>
      </c>
      <c r="I68" s="2">
        <v>0</v>
      </c>
      <c r="J68" s="2">
        <v>0</v>
      </c>
      <c r="K68" s="15">
        <v>67.2</v>
      </c>
      <c r="L68" s="2">
        <v>0</v>
      </c>
      <c r="M68" s="2">
        <v>0</v>
      </c>
      <c r="N68" s="2">
        <v>0</v>
      </c>
      <c r="O68" s="2">
        <v>8.7360000000000007</v>
      </c>
      <c r="P68" s="2">
        <v>75.936000000000007</v>
      </c>
      <c r="Q68"/>
      <c r="R68" t="s">
        <v>8045</v>
      </c>
      <c r="S68" s="2">
        <v>0</v>
      </c>
      <c r="T68" s="2">
        <v>0</v>
      </c>
      <c r="U68" s="2"/>
    </row>
    <row r="69" spans="1:21" hidden="1" x14ac:dyDescent="0.25">
      <c r="A69" t="s">
        <v>9023</v>
      </c>
      <c r="B69" t="s">
        <v>9200</v>
      </c>
      <c r="C69" t="s">
        <v>7706</v>
      </c>
      <c r="D69" t="s">
        <v>0</v>
      </c>
      <c r="E69">
        <v>1314</v>
      </c>
      <c r="F69" t="s">
        <v>9201</v>
      </c>
      <c r="G69" t="s">
        <v>9202</v>
      </c>
      <c r="H69" s="2">
        <v>0</v>
      </c>
      <c r="I69" s="2">
        <v>0</v>
      </c>
      <c r="J69" s="2">
        <v>0</v>
      </c>
      <c r="K69" s="15">
        <v>8.85</v>
      </c>
      <c r="L69" s="2">
        <v>0</v>
      </c>
      <c r="M69" s="2">
        <v>0</v>
      </c>
      <c r="N69" s="2">
        <v>0</v>
      </c>
      <c r="O69" s="2">
        <v>1.1505000000000001</v>
      </c>
      <c r="P69" s="2">
        <v>10.000499999999999</v>
      </c>
      <c r="Q69"/>
      <c r="R69" t="s">
        <v>8045</v>
      </c>
      <c r="S69" s="2">
        <v>0</v>
      </c>
      <c r="T69" s="2">
        <v>0</v>
      </c>
      <c r="U69" s="2"/>
    </row>
    <row r="70" spans="1:21" hidden="1" x14ac:dyDescent="0.25">
      <c r="A70" t="s">
        <v>9023</v>
      </c>
      <c r="B70" t="s">
        <v>9200</v>
      </c>
      <c r="C70" t="s">
        <v>7706</v>
      </c>
      <c r="D70" t="s">
        <v>0</v>
      </c>
      <c r="E70">
        <v>906648</v>
      </c>
      <c r="F70" t="s">
        <v>2612</v>
      </c>
      <c r="G70" t="s">
        <v>2613</v>
      </c>
      <c r="H70" s="2">
        <v>0</v>
      </c>
      <c r="I70" s="2">
        <v>0</v>
      </c>
      <c r="J70" s="2">
        <v>0</v>
      </c>
      <c r="K70" s="15">
        <v>74.2</v>
      </c>
      <c r="L70" s="2">
        <v>0</v>
      </c>
      <c r="M70" s="2">
        <v>0</v>
      </c>
      <c r="N70" s="2">
        <v>0</v>
      </c>
      <c r="O70" s="2">
        <v>9.6460000000000008</v>
      </c>
      <c r="P70" s="2">
        <v>83.846000000000004</v>
      </c>
      <c r="Q70"/>
      <c r="R70" t="s">
        <v>8045</v>
      </c>
      <c r="S70" s="2">
        <v>0</v>
      </c>
      <c r="T70" s="2">
        <v>0</v>
      </c>
      <c r="U70" s="2"/>
    </row>
    <row r="71" spans="1:21" hidden="1" x14ac:dyDescent="0.25">
      <c r="A71" t="s">
        <v>9023</v>
      </c>
      <c r="B71" t="s">
        <v>9200</v>
      </c>
      <c r="C71" t="s">
        <v>7706</v>
      </c>
      <c r="D71" t="s">
        <v>0</v>
      </c>
      <c r="E71">
        <v>9150</v>
      </c>
      <c r="F71" t="s">
        <v>9127</v>
      </c>
      <c r="G71" t="s">
        <v>9128</v>
      </c>
      <c r="H71" s="2">
        <v>0</v>
      </c>
      <c r="I71" s="2">
        <v>0</v>
      </c>
      <c r="J71" s="2">
        <v>0</v>
      </c>
      <c r="K71" s="15">
        <v>93.48</v>
      </c>
      <c r="L71" s="2">
        <v>0</v>
      </c>
      <c r="M71" s="2">
        <v>0</v>
      </c>
      <c r="N71" s="2">
        <v>0</v>
      </c>
      <c r="O71" s="2">
        <v>12.1524</v>
      </c>
      <c r="P71" s="2">
        <v>105.6324</v>
      </c>
      <c r="Q71"/>
      <c r="R71" t="s">
        <v>8045</v>
      </c>
      <c r="S71" s="2">
        <v>0</v>
      </c>
      <c r="T71" s="2">
        <v>0</v>
      </c>
      <c r="U71" s="2"/>
    </row>
    <row r="72" spans="1:21" hidden="1" x14ac:dyDescent="0.25">
      <c r="A72" t="s">
        <v>9023</v>
      </c>
      <c r="B72" t="s">
        <v>9200</v>
      </c>
      <c r="C72" t="s">
        <v>7706</v>
      </c>
      <c r="D72" t="s">
        <v>0</v>
      </c>
      <c r="E72">
        <v>599512</v>
      </c>
      <c r="F72" t="s">
        <v>1375</v>
      </c>
      <c r="G72" t="s">
        <v>1376</v>
      </c>
      <c r="H72" s="2">
        <v>2.6</v>
      </c>
      <c r="I72" s="2">
        <v>0</v>
      </c>
      <c r="J72" s="2">
        <v>0</v>
      </c>
      <c r="K72" s="15">
        <v>33.1</v>
      </c>
      <c r="L72" s="2">
        <v>0</v>
      </c>
      <c r="M72" s="2">
        <v>0</v>
      </c>
      <c r="N72" s="2">
        <v>0</v>
      </c>
      <c r="O72" s="2">
        <v>4.3029999999999999</v>
      </c>
      <c r="P72" s="2">
        <v>40.003</v>
      </c>
      <c r="Q72"/>
      <c r="R72" t="s">
        <v>8045</v>
      </c>
      <c r="S72" s="2">
        <v>0</v>
      </c>
      <c r="T72" s="2">
        <v>0</v>
      </c>
      <c r="U72" s="2"/>
    </row>
    <row r="73" spans="1:21" hidden="1" x14ac:dyDescent="0.25">
      <c r="A73" t="s">
        <v>9023</v>
      </c>
      <c r="B73" t="s">
        <v>9200</v>
      </c>
      <c r="C73" t="s">
        <v>7706</v>
      </c>
      <c r="D73" t="s">
        <v>0</v>
      </c>
      <c r="E73">
        <v>208621</v>
      </c>
      <c r="F73" t="s">
        <v>9164</v>
      </c>
      <c r="G73" t="s">
        <v>9165</v>
      </c>
      <c r="H73" s="2">
        <v>0</v>
      </c>
      <c r="I73" s="2">
        <v>0</v>
      </c>
      <c r="J73" s="2">
        <v>0</v>
      </c>
      <c r="K73" s="15">
        <v>22</v>
      </c>
      <c r="L73" s="2">
        <v>0</v>
      </c>
      <c r="M73" s="2">
        <v>0</v>
      </c>
      <c r="N73" s="2">
        <v>0</v>
      </c>
      <c r="O73" s="2">
        <v>2.8600000000000003</v>
      </c>
      <c r="P73" s="2">
        <v>24.86</v>
      </c>
      <c r="Q73"/>
      <c r="R73" t="s">
        <v>8045</v>
      </c>
      <c r="S73" s="2">
        <v>0</v>
      </c>
      <c r="T73" s="2">
        <v>0</v>
      </c>
      <c r="U73" s="2"/>
    </row>
    <row r="74" spans="1:21" hidden="1" x14ac:dyDescent="0.25">
      <c r="A74" t="s">
        <v>9023</v>
      </c>
      <c r="B74" t="s">
        <v>9199</v>
      </c>
      <c r="C74" t="s">
        <v>7706</v>
      </c>
      <c r="D74" t="s">
        <v>0</v>
      </c>
      <c r="E74">
        <v>138</v>
      </c>
      <c r="F74" t="s">
        <v>9164</v>
      </c>
      <c r="G74" t="s">
        <v>9165</v>
      </c>
      <c r="H74" s="2">
        <v>0</v>
      </c>
      <c r="I74" s="2">
        <v>0</v>
      </c>
      <c r="J74" s="2">
        <v>0</v>
      </c>
      <c r="K74" s="15">
        <v>178.33</v>
      </c>
      <c r="L74" s="2">
        <v>0</v>
      </c>
      <c r="M74" s="2">
        <v>0</v>
      </c>
      <c r="N74" s="2">
        <v>0</v>
      </c>
      <c r="O74" s="2">
        <v>23.182900000000004</v>
      </c>
      <c r="P74" s="2">
        <v>201.5129</v>
      </c>
      <c r="Q74"/>
      <c r="R74" t="s">
        <v>8045</v>
      </c>
      <c r="S74" s="2">
        <v>0</v>
      </c>
      <c r="T74" s="2">
        <v>0</v>
      </c>
      <c r="U74" s="2"/>
    </row>
    <row r="75" spans="1:21" hidden="1" x14ac:dyDescent="0.25">
      <c r="A75" t="s">
        <v>9023</v>
      </c>
      <c r="B75" t="s">
        <v>9198</v>
      </c>
      <c r="C75" t="s">
        <v>7706</v>
      </c>
      <c r="D75" t="s">
        <v>0</v>
      </c>
      <c r="E75">
        <v>2249</v>
      </c>
      <c r="F75" t="s">
        <v>120</v>
      </c>
      <c r="G75" t="s">
        <v>121</v>
      </c>
      <c r="H75" s="2">
        <v>0</v>
      </c>
      <c r="I75" s="2">
        <v>0</v>
      </c>
      <c r="J75" s="2">
        <v>0</v>
      </c>
      <c r="K75" s="15">
        <v>5.45</v>
      </c>
      <c r="L75" s="2">
        <v>0</v>
      </c>
      <c r="M75" s="2">
        <v>0</v>
      </c>
      <c r="N75" s="2">
        <v>0</v>
      </c>
      <c r="O75" s="2">
        <v>0.70850000000000002</v>
      </c>
      <c r="P75" s="2">
        <v>6.1585000000000001</v>
      </c>
      <c r="Q75"/>
      <c r="R75" t="s">
        <v>8045</v>
      </c>
      <c r="S75" s="2">
        <v>0</v>
      </c>
      <c r="T75" s="2">
        <v>0</v>
      </c>
      <c r="U75" s="2"/>
    </row>
    <row r="76" spans="1:21" hidden="1" x14ac:dyDescent="0.25">
      <c r="A76" t="s">
        <v>9023</v>
      </c>
      <c r="B76" t="s">
        <v>9197</v>
      </c>
      <c r="C76" t="s">
        <v>7706</v>
      </c>
      <c r="D76" t="s">
        <v>0</v>
      </c>
      <c r="E76">
        <v>29945</v>
      </c>
      <c r="F76" t="s">
        <v>1459</v>
      </c>
      <c r="G76" t="s">
        <v>1460</v>
      </c>
      <c r="H76" s="2">
        <v>2.95</v>
      </c>
      <c r="I76" s="2">
        <v>0</v>
      </c>
      <c r="J76" s="2">
        <v>0</v>
      </c>
      <c r="K76" s="15">
        <v>39.86</v>
      </c>
      <c r="L76" s="2">
        <v>0</v>
      </c>
      <c r="M76" s="2">
        <v>0</v>
      </c>
      <c r="N76" s="2">
        <v>0</v>
      </c>
      <c r="O76" s="2">
        <v>5.1818</v>
      </c>
      <c r="P76" s="2">
        <v>47.991800000000005</v>
      </c>
      <c r="Q76"/>
      <c r="R76" t="s">
        <v>8045</v>
      </c>
      <c r="S76" s="2">
        <v>0</v>
      </c>
      <c r="T76" s="2">
        <v>0</v>
      </c>
      <c r="U76" s="2"/>
    </row>
    <row r="77" spans="1:21" hidden="1" x14ac:dyDescent="0.25">
      <c r="A77" t="s">
        <v>9023</v>
      </c>
      <c r="B77" t="s">
        <v>9196</v>
      </c>
      <c r="C77" t="s">
        <v>7706</v>
      </c>
      <c r="D77" t="s">
        <v>0</v>
      </c>
      <c r="E77">
        <v>29827</v>
      </c>
      <c r="F77" t="s">
        <v>1459</v>
      </c>
      <c r="G77" t="s">
        <v>1460</v>
      </c>
      <c r="H77" s="2">
        <v>3.93</v>
      </c>
      <c r="I77" s="2">
        <v>0</v>
      </c>
      <c r="J77" s="2">
        <v>0</v>
      </c>
      <c r="K77" s="15">
        <v>53.15</v>
      </c>
      <c r="L77" s="2">
        <v>0</v>
      </c>
      <c r="M77" s="2">
        <v>0</v>
      </c>
      <c r="N77" s="2">
        <v>0</v>
      </c>
      <c r="O77" s="2">
        <v>6.9095000000000004</v>
      </c>
      <c r="P77" s="2">
        <v>63.9895</v>
      </c>
      <c r="Q77"/>
      <c r="R77" t="s">
        <v>8045</v>
      </c>
      <c r="S77" s="2">
        <v>0</v>
      </c>
      <c r="T77" s="2">
        <v>0</v>
      </c>
      <c r="U77" s="2"/>
    </row>
    <row r="78" spans="1:21" hidden="1" x14ac:dyDescent="0.25">
      <c r="A78" t="s">
        <v>9023</v>
      </c>
      <c r="B78" t="s">
        <v>9196</v>
      </c>
      <c r="C78" t="s">
        <v>7706</v>
      </c>
      <c r="D78" t="s">
        <v>0</v>
      </c>
      <c r="E78">
        <v>19102</v>
      </c>
      <c r="F78" t="s">
        <v>1403</v>
      </c>
      <c r="G78" t="s">
        <v>1404</v>
      </c>
      <c r="H78" s="2">
        <v>1.26</v>
      </c>
      <c r="I78" s="2">
        <v>0</v>
      </c>
      <c r="J78" s="2">
        <v>0</v>
      </c>
      <c r="K78" s="15">
        <v>16.579999999999998</v>
      </c>
      <c r="L78" s="2">
        <v>0</v>
      </c>
      <c r="M78" s="2">
        <v>0</v>
      </c>
      <c r="N78" s="2">
        <v>0</v>
      </c>
      <c r="O78" s="2">
        <v>2.1553999999999998</v>
      </c>
      <c r="P78" s="2">
        <v>19.9954</v>
      </c>
      <c r="Q78"/>
      <c r="R78" t="s">
        <v>8045</v>
      </c>
      <c r="S78" s="2">
        <v>0</v>
      </c>
      <c r="T78" s="2">
        <v>0</v>
      </c>
      <c r="U78" s="2"/>
    </row>
    <row r="79" spans="1:21" hidden="1" x14ac:dyDescent="0.25">
      <c r="A79" t="s">
        <v>9023</v>
      </c>
      <c r="B79" t="s">
        <v>9195</v>
      </c>
      <c r="C79" t="s">
        <v>7706</v>
      </c>
      <c r="D79" t="s">
        <v>0</v>
      </c>
      <c r="E79">
        <v>2153</v>
      </c>
      <c r="F79" t="s">
        <v>120</v>
      </c>
      <c r="G79" t="s">
        <v>121</v>
      </c>
      <c r="H79" s="2">
        <v>0</v>
      </c>
      <c r="I79" s="2">
        <v>0</v>
      </c>
      <c r="J79" s="2">
        <v>0</v>
      </c>
      <c r="K79" s="15">
        <v>4.5999999999999996</v>
      </c>
      <c r="L79" s="2">
        <v>0</v>
      </c>
      <c r="M79" s="2">
        <v>0</v>
      </c>
      <c r="N79" s="2">
        <v>0</v>
      </c>
      <c r="O79" s="2">
        <v>0.59799999999999998</v>
      </c>
      <c r="P79" s="2">
        <v>5.1979999999999995</v>
      </c>
      <c r="Q79"/>
      <c r="R79" t="s">
        <v>8045</v>
      </c>
      <c r="S79" s="2">
        <v>0</v>
      </c>
      <c r="T79" s="2">
        <v>0</v>
      </c>
      <c r="U79" s="2"/>
    </row>
    <row r="80" spans="1:21" hidden="1" x14ac:dyDescent="0.25">
      <c r="A80" t="s">
        <v>9023</v>
      </c>
      <c r="B80" t="s">
        <v>9195</v>
      </c>
      <c r="C80" t="s">
        <v>7706</v>
      </c>
      <c r="D80" t="s">
        <v>0</v>
      </c>
      <c r="E80">
        <v>29354</v>
      </c>
      <c r="F80" t="s">
        <v>1459</v>
      </c>
      <c r="G80" t="s">
        <v>1460</v>
      </c>
      <c r="H80" s="2">
        <v>2.64</v>
      </c>
      <c r="I80" s="2">
        <v>0</v>
      </c>
      <c r="J80" s="2">
        <v>0</v>
      </c>
      <c r="K80" s="15">
        <v>35.71</v>
      </c>
      <c r="L80" s="2">
        <v>0</v>
      </c>
      <c r="M80" s="2">
        <v>0</v>
      </c>
      <c r="N80" s="2">
        <v>0</v>
      </c>
      <c r="O80" s="2">
        <v>4.6423000000000005</v>
      </c>
      <c r="P80" s="2">
        <v>42.9923</v>
      </c>
      <c r="Q80"/>
      <c r="R80" t="s">
        <v>8045</v>
      </c>
      <c r="S80" s="2">
        <v>0</v>
      </c>
      <c r="T80" s="2">
        <v>0</v>
      </c>
      <c r="U80" s="2"/>
    </row>
    <row r="81" spans="1:21" hidden="1" x14ac:dyDescent="0.25">
      <c r="A81" t="s">
        <v>9023</v>
      </c>
      <c r="B81" s="21" t="s">
        <v>9210</v>
      </c>
      <c r="C81" t="s">
        <v>7706</v>
      </c>
      <c r="D81" t="s">
        <v>0</v>
      </c>
      <c r="E81">
        <v>17542</v>
      </c>
      <c r="F81" t="s">
        <v>1403</v>
      </c>
      <c r="G81" t="s">
        <v>1404</v>
      </c>
      <c r="H81" s="2">
        <v>2.58</v>
      </c>
      <c r="I81" s="2">
        <v>0</v>
      </c>
      <c r="J81" s="2">
        <v>0</v>
      </c>
      <c r="K81" s="15">
        <v>34.01</v>
      </c>
      <c r="L81" s="2">
        <v>0</v>
      </c>
      <c r="M81" s="2">
        <v>0</v>
      </c>
      <c r="N81" s="2">
        <v>0</v>
      </c>
      <c r="O81" s="2">
        <v>4.4212999999999996</v>
      </c>
      <c r="P81" s="2">
        <v>41.011299999999999</v>
      </c>
      <c r="Q81"/>
      <c r="R81" t="s">
        <v>8045</v>
      </c>
      <c r="S81" s="2">
        <v>0</v>
      </c>
      <c r="T81" s="2">
        <v>0</v>
      </c>
      <c r="U81" s="2"/>
    </row>
    <row r="82" spans="1:21" hidden="1" x14ac:dyDescent="0.25">
      <c r="A82" t="s">
        <v>9023</v>
      </c>
      <c r="B82" t="s">
        <v>9194</v>
      </c>
      <c r="C82" t="s">
        <v>7706</v>
      </c>
      <c r="D82" t="s">
        <v>0</v>
      </c>
      <c r="E82">
        <v>28700</v>
      </c>
      <c r="F82" t="s">
        <v>1459</v>
      </c>
      <c r="G82" t="s">
        <v>1460</v>
      </c>
      <c r="H82" s="2">
        <v>1.22</v>
      </c>
      <c r="I82" s="2">
        <v>0</v>
      </c>
      <c r="J82" s="2">
        <v>0</v>
      </c>
      <c r="K82" s="15">
        <v>16.62</v>
      </c>
      <c r="L82" s="2">
        <v>0</v>
      </c>
      <c r="M82" s="2">
        <v>0</v>
      </c>
      <c r="N82" s="2">
        <v>0</v>
      </c>
      <c r="O82" s="2">
        <v>2.1606000000000001</v>
      </c>
      <c r="P82" s="2">
        <v>20.000599999999999</v>
      </c>
      <c r="Q82"/>
      <c r="R82" t="s">
        <v>8045</v>
      </c>
      <c r="S82" s="2">
        <v>0</v>
      </c>
      <c r="T82" s="2">
        <v>0</v>
      </c>
      <c r="U82" s="2"/>
    </row>
    <row r="83" spans="1:21" hidden="1" x14ac:dyDescent="0.25">
      <c r="A83" t="s">
        <v>9023</v>
      </c>
      <c r="B83" t="s">
        <v>9193</v>
      </c>
      <c r="C83" t="s">
        <v>7706</v>
      </c>
      <c r="D83" t="s">
        <v>0</v>
      </c>
      <c r="E83">
        <v>4355855</v>
      </c>
      <c r="F83" t="s">
        <v>3436</v>
      </c>
      <c r="G83" t="s">
        <v>3437</v>
      </c>
      <c r="H83" s="2">
        <v>0</v>
      </c>
      <c r="I83" s="2">
        <v>0</v>
      </c>
      <c r="J83" s="2">
        <v>0</v>
      </c>
      <c r="K83" s="15">
        <v>21.18</v>
      </c>
      <c r="L83" s="2">
        <v>0</v>
      </c>
      <c r="M83" s="2">
        <v>0</v>
      </c>
      <c r="N83" s="2">
        <v>0</v>
      </c>
      <c r="O83" s="2">
        <v>2.7534000000000001</v>
      </c>
      <c r="P83" s="2">
        <v>23.933399999999999</v>
      </c>
      <c r="Q83"/>
      <c r="R83" t="s">
        <v>8045</v>
      </c>
      <c r="S83" s="2">
        <v>0</v>
      </c>
      <c r="T83" s="2">
        <v>0</v>
      </c>
      <c r="U83" s="2"/>
    </row>
    <row r="84" spans="1:21" hidden="1" x14ac:dyDescent="0.25">
      <c r="A84" t="s">
        <v>9023</v>
      </c>
      <c r="B84" t="s">
        <v>9193</v>
      </c>
      <c r="C84" t="s">
        <v>7706</v>
      </c>
      <c r="D84" t="s">
        <v>0</v>
      </c>
      <c r="E84">
        <v>624845</v>
      </c>
      <c r="F84" t="s">
        <v>1326</v>
      </c>
      <c r="G84" t="s">
        <v>1327</v>
      </c>
      <c r="H84" s="2">
        <v>0</v>
      </c>
      <c r="I84" s="2">
        <v>0</v>
      </c>
      <c r="J84" s="2">
        <v>0</v>
      </c>
      <c r="K84" s="15">
        <v>26.57</v>
      </c>
      <c r="L84" s="2">
        <v>0</v>
      </c>
      <c r="M84" s="2">
        <v>0</v>
      </c>
      <c r="N84" s="2">
        <v>0</v>
      </c>
      <c r="O84" s="2">
        <v>3.4540999999999999</v>
      </c>
      <c r="P84" s="2">
        <v>30.024100000000001</v>
      </c>
      <c r="Q84"/>
      <c r="R84" t="s">
        <v>8045</v>
      </c>
      <c r="S84" s="2">
        <v>0</v>
      </c>
      <c r="T84" s="2">
        <v>0</v>
      </c>
      <c r="U84" s="2"/>
    </row>
    <row r="85" spans="1:21" hidden="1" x14ac:dyDescent="0.25">
      <c r="A85" t="s">
        <v>9023</v>
      </c>
      <c r="B85" t="s">
        <v>9192</v>
      </c>
      <c r="C85" t="s">
        <v>7706</v>
      </c>
      <c r="D85" t="s">
        <v>0</v>
      </c>
      <c r="E85">
        <v>28233</v>
      </c>
      <c r="F85" t="s">
        <v>1459</v>
      </c>
      <c r="G85" t="s">
        <v>1460</v>
      </c>
      <c r="H85" s="2">
        <v>2.98</v>
      </c>
      <c r="I85" s="2">
        <v>0</v>
      </c>
      <c r="J85" s="2">
        <v>0</v>
      </c>
      <c r="K85" s="15">
        <v>40.76</v>
      </c>
      <c r="L85" s="2">
        <v>0</v>
      </c>
      <c r="M85" s="2">
        <v>0</v>
      </c>
      <c r="N85" s="2">
        <v>0</v>
      </c>
      <c r="O85" s="2">
        <v>5.2988</v>
      </c>
      <c r="P85" s="2">
        <v>49.038799999999995</v>
      </c>
      <c r="Q85"/>
      <c r="R85" t="s">
        <v>8045</v>
      </c>
      <c r="S85" s="2">
        <v>0</v>
      </c>
      <c r="T85" s="2">
        <v>0</v>
      </c>
      <c r="U85" s="2"/>
    </row>
    <row r="86" spans="1:21" hidden="1" x14ac:dyDescent="0.25">
      <c r="A86" t="s">
        <v>9023</v>
      </c>
      <c r="B86" t="s">
        <v>9192</v>
      </c>
      <c r="C86" t="s">
        <v>7706</v>
      </c>
      <c r="D86" t="s">
        <v>0</v>
      </c>
      <c r="E86">
        <v>28232</v>
      </c>
      <c r="F86" t="s">
        <v>1459</v>
      </c>
      <c r="G86" t="s">
        <v>1460</v>
      </c>
      <c r="H86" s="2">
        <v>3.74</v>
      </c>
      <c r="I86" s="2">
        <v>0</v>
      </c>
      <c r="J86" s="2">
        <v>0</v>
      </c>
      <c r="K86" s="15">
        <v>37.4</v>
      </c>
      <c r="L86" s="2">
        <v>0</v>
      </c>
      <c r="M86" s="2">
        <v>0</v>
      </c>
      <c r="N86" s="2">
        <v>0</v>
      </c>
      <c r="O86" s="2">
        <v>4.8620000000000001</v>
      </c>
      <c r="P86" s="2">
        <v>46.002000000000002</v>
      </c>
      <c r="Q86"/>
      <c r="R86" t="s">
        <v>8045</v>
      </c>
      <c r="S86" s="2">
        <v>0</v>
      </c>
      <c r="T86" s="2">
        <v>0</v>
      </c>
      <c r="U86" s="2"/>
    </row>
    <row r="87" spans="1:21" hidden="1" x14ac:dyDescent="0.25">
      <c r="A87" t="s">
        <v>9023</v>
      </c>
      <c r="B87" t="s">
        <v>9191</v>
      </c>
      <c r="C87" t="s">
        <v>7706</v>
      </c>
      <c r="D87" t="s">
        <v>0</v>
      </c>
      <c r="E87">
        <v>2052</v>
      </c>
      <c r="F87" t="s">
        <v>120</v>
      </c>
      <c r="G87" t="s">
        <v>121</v>
      </c>
      <c r="H87" s="2">
        <v>0</v>
      </c>
      <c r="I87" s="2">
        <v>0</v>
      </c>
      <c r="J87" s="2">
        <v>0</v>
      </c>
      <c r="K87" s="15">
        <v>29.71</v>
      </c>
      <c r="L87" s="2">
        <v>0</v>
      </c>
      <c r="M87" s="2">
        <v>0</v>
      </c>
      <c r="N87" s="2">
        <v>0</v>
      </c>
      <c r="O87" s="2">
        <v>3.8623000000000003</v>
      </c>
      <c r="P87" s="2">
        <v>33.572299999999998</v>
      </c>
      <c r="Q87"/>
      <c r="R87" t="s">
        <v>8045</v>
      </c>
      <c r="S87" s="2">
        <v>0</v>
      </c>
      <c r="T87" s="2">
        <v>0</v>
      </c>
      <c r="U87" s="2"/>
    </row>
    <row r="88" spans="1:21" hidden="1" x14ac:dyDescent="0.25">
      <c r="A88" t="s">
        <v>9023</v>
      </c>
      <c r="B88" t="s">
        <v>9190</v>
      </c>
      <c r="C88" t="s">
        <v>7706</v>
      </c>
      <c r="D88" t="s">
        <v>0</v>
      </c>
      <c r="E88">
        <v>4100031</v>
      </c>
      <c r="F88" t="s">
        <v>1506</v>
      </c>
      <c r="G88" t="s">
        <v>1507</v>
      </c>
      <c r="H88" s="2">
        <v>0</v>
      </c>
      <c r="I88" s="2">
        <v>0</v>
      </c>
      <c r="J88" s="2">
        <v>0</v>
      </c>
      <c r="K88" s="15">
        <v>19.47</v>
      </c>
      <c r="L88" s="2">
        <v>0</v>
      </c>
      <c r="M88" s="2">
        <v>0</v>
      </c>
      <c r="N88" s="2">
        <v>0</v>
      </c>
      <c r="O88" s="2">
        <v>2.5310999999999999</v>
      </c>
      <c r="P88" s="2">
        <v>22.001099999999997</v>
      </c>
      <c r="Q88"/>
      <c r="R88" t="s">
        <v>8045</v>
      </c>
      <c r="S88" s="2">
        <v>0</v>
      </c>
      <c r="T88" s="2">
        <v>0</v>
      </c>
      <c r="U88" s="2"/>
    </row>
    <row r="89" spans="1:21" hidden="1" x14ac:dyDescent="0.25">
      <c r="A89" t="s">
        <v>9023</v>
      </c>
      <c r="B89" t="s">
        <v>9189</v>
      </c>
      <c r="C89" t="s">
        <v>7706</v>
      </c>
      <c r="D89" t="s">
        <v>0</v>
      </c>
      <c r="E89">
        <v>2235908</v>
      </c>
      <c r="F89" t="s">
        <v>39</v>
      </c>
      <c r="G89" t="s">
        <v>1419</v>
      </c>
      <c r="H89" s="2">
        <v>3.06</v>
      </c>
      <c r="I89" s="2">
        <v>0</v>
      </c>
      <c r="J89" s="2">
        <v>0</v>
      </c>
      <c r="K89" s="15">
        <v>38.33</v>
      </c>
      <c r="L89" s="2">
        <v>0</v>
      </c>
      <c r="M89" s="2">
        <v>0</v>
      </c>
      <c r="N89" s="2">
        <v>0</v>
      </c>
      <c r="O89" s="2">
        <v>4.9828999999999999</v>
      </c>
      <c r="P89" s="2">
        <v>46.372900000000001</v>
      </c>
      <c r="Q89"/>
      <c r="R89" t="s">
        <v>8045</v>
      </c>
      <c r="S89" s="2">
        <v>0</v>
      </c>
      <c r="T89" s="2">
        <v>0</v>
      </c>
      <c r="U89" s="2"/>
    </row>
    <row r="90" spans="1:21" hidden="1" x14ac:dyDescent="0.25">
      <c r="A90" t="s">
        <v>9023</v>
      </c>
      <c r="B90" t="s">
        <v>9188</v>
      </c>
      <c r="C90" t="s">
        <v>7706</v>
      </c>
      <c r="D90" t="s">
        <v>0</v>
      </c>
      <c r="E90">
        <v>53948</v>
      </c>
      <c r="F90" t="s">
        <v>1459</v>
      </c>
      <c r="G90" t="s">
        <v>1460</v>
      </c>
      <c r="H90" s="2">
        <v>3.04</v>
      </c>
      <c r="I90" s="2">
        <v>0</v>
      </c>
      <c r="J90" s="2">
        <v>0</v>
      </c>
      <c r="K90" s="15">
        <v>33.58</v>
      </c>
      <c r="L90" s="2">
        <v>0</v>
      </c>
      <c r="M90" s="2">
        <v>0</v>
      </c>
      <c r="N90" s="2">
        <v>0</v>
      </c>
      <c r="O90" s="2">
        <v>4.3654000000000002</v>
      </c>
      <c r="P90" s="2">
        <v>40.985399999999998</v>
      </c>
      <c r="Q90"/>
      <c r="R90" t="s">
        <v>8045</v>
      </c>
      <c r="S90" s="2">
        <v>0</v>
      </c>
      <c r="T90" s="2">
        <v>0</v>
      </c>
      <c r="U90" s="2"/>
    </row>
    <row r="91" spans="1:21" hidden="1" x14ac:dyDescent="0.25">
      <c r="A91" t="s">
        <v>9022</v>
      </c>
      <c r="B91" t="s">
        <v>9185</v>
      </c>
      <c r="C91" t="s">
        <v>7706</v>
      </c>
      <c r="D91" t="s">
        <v>0</v>
      </c>
      <c r="E91">
        <v>2129</v>
      </c>
      <c r="F91" t="s">
        <v>6715</v>
      </c>
      <c r="G91" t="s">
        <v>6716</v>
      </c>
      <c r="H91" s="2">
        <v>0</v>
      </c>
      <c r="I91" s="2">
        <v>0</v>
      </c>
      <c r="J91" s="2">
        <v>0</v>
      </c>
      <c r="K91" s="15">
        <v>92.92</v>
      </c>
      <c r="L91" s="2">
        <v>0</v>
      </c>
      <c r="M91" s="2">
        <v>0</v>
      </c>
      <c r="N91" s="2">
        <v>0</v>
      </c>
      <c r="O91" s="2">
        <v>12.079600000000001</v>
      </c>
      <c r="P91" s="2">
        <v>104.9996</v>
      </c>
      <c r="Q91"/>
      <c r="R91" t="s">
        <v>8045</v>
      </c>
      <c r="S91" s="2">
        <v>0</v>
      </c>
      <c r="T91" s="2">
        <v>0</v>
      </c>
      <c r="U91" s="2"/>
    </row>
    <row r="92" spans="1:21" hidden="1" x14ac:dyDescent="0.25">
      <c r="A92" t="s">
        <v>9022</v>
      </c>
      <c r="B92" t="s">
        <v>9185</v>
      </c>
      <c r="C92" t="s">
        <v>7706</v>
      </c>
      <c r="D92" t="s">
        <v>0</v>
      </c>
      <c r="E92">
        <v>221224949</v>
      </c>
      <c r="F92" t="s">
        <v>1317</v>
      </c>
      <c r="G92" t="s">
        <v>1318</v>
      </c>
      <c r="H92" s="2">
        <v>0</v>
      </c>
      <c r="I92" s="2">
        <v>0</v>
      </c>
      <c r="J92" s="2">
        <v>0</v>
      </c>
      <c r="K92" s="15">
        <v>24.16</v>
      </c>
      <c r="L92" s="2">
        <v>0</v>
      </c>
      <c r="M92" s="2">
        <v>0</v>
      </c>
      <c r="N92" s="2">
        <v>0</v>
      </c>
      <c r="O92" s="2">
        <v>3.1408</v>
      </c>
      <c r="P92" s="2">
        <v>27.300799999999999</v>
      </c>
      <c r="Q92"/>
      <c r="R92" t="s">
        <v>8045</v>
      </c>
      <c r="S92" s="2">
        <v>0</v>
      </c>
      <c r="T92" s="2">
        <v>0</v>
      </c>
      <c r="U92" s="2"/>
    </row>
    <row r="93" spans="1:21" hidden="1" x14ac:dyDescent="0.25">
      <c r="A93" t="s">
        <v>9022</v>
      </c>
      <c r="B93" t="s">
        <v>9184</v>
      </c>
      <c r="C93" t="s">
        <v>7706</v>
      </c>
      <c r="D93" t="s">
        <v>0</v>
      </c>
      <c r="E93">
        <v>290</v>
      </c>
      <c r="F93" t="s">
        <v>541</v>
      </c>
      <c r="G93" t="s">
        <v>542</v>
      </c>
      <c r="H93" s="2">
        <v>0</v>
      </c>
      <c r="I93" s="2">
        <v>0</v>
      </c>
      <c r="J93" s="2">
        <v>0</v>
      </c>
      <c r="K93" s="15">
        <v>6.19</v>
      </c>
      <c r="L93" s="2">
        <v>0</v>
      </c>
      <c r="M93" s="2">
        <v>0</v>
      </c>
      <c r="N93" s="2">
        <v>0</v>
      </c>
      <c r="O93" s="2">
        <v>0.80470000000000008</v>
      </c>
      <c r="P93" s="2">
        <v>6.9947000000000008</v>
      </c>
      <c r="Q93"/>
      <c r="R93" t="s">
        <v>8045</v>
      </c>
      <c r="S93" s="2">
        <v>0</v>
      </c>
      <c r="T93" s="2">
        <v>0</v>
      </c>
      <c r="U93" s="2"/>
    </row>
    <row r="94" spans="1:21" hidden="1" x14ac:dyDescent="0.25">
      <c r="A94" t="s">
        <v>9022</v>
      </c>
      <c r="B94" t="s">
        <v>9183</v>
      </c>
      <c r="C94" t="s">
        <v>7706</v>
      </c>
      <c r="D94" t="s">
        <v>0</v>
      </c>
      <c r="E94">
        <v>25861</v>
      </c>
      <c r="F94" t="s">
        <v>1459</v>
      </c>
      <c r="G94" t="s">
        <v>1460</v>
      </c>
      <c r="H94" s="2">
        <v>2.7</v>
      </c>
      <c r="I94" s="2">
        <v>0</v>
      </c>
      <c r="J94" s="2">
        <v>0</v>
      </c>
      <c r="K94" s="15">
        <v>35.659999999999997</v>
      </c>
      <c r="L94" s="2">
        <v>0</v>
      </c>
      <c r="M94" s="2">
        <v>0</v>
      </c>
      <c r="N94" s="2">
        <v>0</v>
      </c>
      <c r="O94" s="2">
        <v>4.6357999999999997</v>
      </c>
      <c r="P94" s="2">
        <v>42.995800000000003</v>
      </c>
      <c r="Q94"/>
      <c r="R94" t="s">
        <v>8045</v>
      </c>
      <c r="S94" s="2">
        <v>0</v>
      </c>
      <c r="T94" s="2">
        <v>0</v>
      </c>
      <c r="U94" s="2"/>
    </row>
    <row r="95" spans="1:21" hidden="1" x14ac:dyDescent="0.25">
      <c r="A95" t="s">
        <v>9022</v>
      </c>
      <c r="B95" t="s">
        <v>9182</v>
      </c>
      <c r="C95" t="s">
        <v>7706</v>
      </c>
      <c r="D95" t="s">
        <v>0</v>
      </c>
      <c r="E95">
        <v>60947</v>
      </c>
      <c r="F95" t="s">
        <v>1562</v>
      </c>
      <c r="G95" t="s">
        <v>1563</v>
      </c>
      <c r="H95" s="2">
        <v>0</v>
      </c>
      <c r="I95" s="2">
        <v>0</v>
      </c>
      <c r="J95" s="2">
        <v>0</v>
      </c>
      <c r="K95" s="15">
        <v>145.13</v>
      </c>
      <c r="L95" s="2">
        <v>0</v>
      </c>
      <c r="M95" s="2">
        <v>0</v>
      </c>
      <c r="N95" s="2">
        <v>0</v>
      </c>
      <c r="O95" s="2">
        <v>18.866900000000001</v>
      </c>
      <c r="P95" s="2">
        <v>163.99689999999998</v>
      </c>
      <c r="Q95"/>
      <c r="R95" t="s">
        <v>8045</v>
      </c>
      <c r="S95" s="2">
        <v>0</v>
      </c>
      <c r="T95" s="2">
        <v>0</v>
      </c>
      <c r="U95" s="2"/>
    </row>
    <row r="96" spans="1:21" hidden="1" x14ac:dyDescent="0.25">
      <c r="A96" t="s">
        <v>9022</v>
      </c>
      <c r="B96" t="s">
        <v>9181</v>
      </c>
      <c r="C96" t="s">
        <v>7706</v>
      </c>
      <c r="D96" t="s">
        <v>0</v>
      </c>
      <c r="E96">
        <v>1946016</v>
      </c>
      <c r="F96" t="s">
        <v>1320</v>
      </c>
      <c r="G96" t="s">
        <v>1321</v>
      </c>
      <c r="H96" s="2">
        <v>0</v>
      </c>
      <c r="I96" s="2">
        <v>0</v>
      </c>
      <c r="J96" s="2">
        <v>0</v>
      </c>
      <c r="K96" s="15">
        <v>37.590000000000003</v>
      </c>
      <c r="L96" s="2">
        <v>0</v>
      </c>
      <c r="M96" s="2">
        <v>0</v>
      </c>
      <c r="N96" s="2">
        <v>0</v>
      </c>
      <c r="O96" s="2">
        <v>4.8867000000000003</v>
      </c>
      <c r="P96" s="2">
        <v>42.476700000000001</v>
      </c>
      <c r="Q96"/>
      <c r="R96" t="s">
        <v>8045</v>
      </c>
      <c r="S96" s="2">
        <v>0</v>
      </c>
      <c r="T96" s="2">
        <v>0</v>
      </c>
      <c r="U96" s="2"/>
    </row>
    <row r="97" spans="1:21" hidden="1" x14ac:dyDescent="0.25">
      <c r="A97" t="s">
        <v>9022</v>
      </c>
      <c r="B97" t="s">
        <v>9181</v>
      </c>
      <c r="C97" t="s">
        <v>7706</v>
      </c>
      <c r="D97" t="s">
        <v>0</v>
      </c>
      <c r="E97">
        <v>287</v>
      </c>
      <c r="F97" t="s">
        <v>541</v>
      </c>
      <c r="G97" t="s">
        <v>542</v>
      </c>
      <c r="H97" s="2">
        <v>0</v>
      </c>
      <c r="I97" s="2">
        <v>0</v>
      </c>
      <c r="J97" s="2">
        <v>0</v>
      </c>
      <c r="K97" s="15">
        <v>5.72</v>
      </c>
      <c r="L97" s="2">
        <v>0</v>
      </c>
      <c r="M97" s="2">
        <v>0</v>
      </c>
      <c r="N97" s="2">
        <v>0</v>
      </c>
      <c r="O97" s="2">
        <v>0.74360000000000004</v>
      </c>
      <c r="P97" s="2">
        <v>6.4635999999999996</v>
      </c>
      <c r="Q97"/>
      <c r="R97" t="s">
        <v>8045</v>
      </c>
      <c r="S97" s="2">
        <v>0</v>
      </c>
      <c r="T97" s="2">
        <v>0</v>
      </c>
      <c r="U97" s="2"/>
    </row>
    <row r="98" spans="1:21" hidden="1" x14ac:dyDescent="0.25">
      <c r="A98" t="s">
        <v>9022</v>
      </c>
      <c r="B98" t="s">
        <v>9180</v>
      </c>
      <c r="C98" t="s">
        <v>7706</v>
      </c>
      <c r="D98" t="s">
        <v>0</v>
      </c>
      <c r="E98">
        <v>25414</v>
      </c>
      <c r="F98" t="s">
        <v>1459</v>
      </c>
      <c r="G98" t="s">
        <v>1460</v>
      </c>
      <c r="H98" s="2">
        <v>3.7800000000000002</v>
      </c>
      <c r="I98" s="2">
        <v>0</v>
      </c>
      <c r="J98" s="2">
        <v>0</v>
      </c>
      <c r="K98" s="15">
        <v>47.09</v>
      </c>
      <c r="L98" s="2">
        <v>0</v>
      </c>
      <c r="M98" s="2">
        <v>0</v>
      </c>
      <c r="N98" s="2">
        <v>0</v>
      </c>
      <c r="O98" s="2">
        <v>6.1217000000000006</v>
      </c>
      <c r="P98" s="2">
        <v>56.991700000000009</v>
      </c>
      <c r="Q98"/>
      <c r="R98" t="s">
        <v>8045</v>
      </c>
      <c r="S98" s="2">
        <v>0</v>
      </c>
      <c r="T98" s="2">
        <v>0</v>
      </c>
      <c r="U98" s="2"/>
    </row>
    <row r="99" spans="1:21" hidden="1" x14ac:dyDescent="0.25">
      <c r="A99" t="s">
        <v>9022</v>
      </c>
      <c r="B99" t="s">
        <v>9179</v>
      </c>
      <c r="C99" t="s">
        <v>7706</v>
      </c>
      <c r="D99" t="s">
        <v>0</v>
      </c>
      <c r="E99">
        <v>321026040</v>
      </c>
      <c r="F99" t="s">
        <v>3529</v>
      </c>
      <c r="G99" t="s">
        <v>3530</v>
      </c>
      <c r="H99" s="2">
        <v>0</v>
      </c>
      <c r="I99" s="2">
        <v>0</v>
      </c>
      <c r="J99" s="2">
        <v>0</v>
      </c>
      <c r="K99" s="15">
        <v>8.85</v>
      </c>
      <c r="L99" s="2">
        <v>0</v>
      </c>
      <c r="M99" s="2">
        <v>0</v>
      </c>
      <c r="N99" s="2">
        <v>0</v>
      </c>
      <c r="O99" s="2">
        <v>1.1505000000000001</v>
      </c>
      <c r="P99" s="2">
        <v>10.000499999999999</v>
      </c>
      <c r="Q99"/>
      <c r="R99" t="s">
        <v>8045</v>
      </c>
      <c r="S99" s="2">
        <v>0</v>
      </c>
      <c r="T99" s="2">
        <v>0</v>
      </c>
      <c r="U99" s="2"/>
    </row>
    <row r="100" spans="1:21" hidden="1" x14ac:dyDescent="0.25">
      <c r="A100" t="s">
        <v>9022</v>
      </c>
      <c r="B100" t="s">
        <v>9179</v>
      </c>
      <c r="C100" t="s">
        <v>7706</v>
      </c>
      <c r="D100" t="s">
        <v>0</v>
      </c>
      <c r="E100">
        <v>206161</v>
      </c>
      <c r="F100" t="s">
        <v>2612</v>
      </c>
      <c r="G100" t="s">
        <v>2613</v>
      </c>
      <c r="H100" s="2">
        <v>0</v>
      </c>
      <c r="I100" s="2">
        <v>0</v>
      </c>
      <c r="J100" s="2">
        <v>0</v>
      </c>
      <c r="K100" s="15">
        <v>45</v>
      </c>
      <c r="L100" s="2">
        <v>0</v>
      </c>
      <c r="M100" s="2">
        <v>0</v>
      </c>
      <c r="N100" s="2">
        <v>0</v>
      </c>
      <c r="O100" s="2">
        <v>5.8500000000000005</v>
      </c>
      <c r="P100" s="2">
        <v>50.85</v>
      </c>
      <c r="Q100"/>
      <c r="R100" t="s">
        <v>8045</v>
      </c>
      <c r="S100" s="2">
        <v>0</v>
      </c>
      <c r="T100" s="2">
        <v>0</v>
      </c>
      <c r="U100" s="2"/>
    </row>
    <row r="101" spans="1:21" hidden="1" x14ac:dyDescent="0.25">
      <c r="A101" t="s">
        <v>9022</v>
      </c>
      <c r="B101" t="s">
        <v>9179</v>
      </c>
      <c r="C101" t="s">
        <v>7706</v>
      </c>
      <c r="D101" t="s">
        <v>0</v>
      </c>
      <c r="E101">
        <v>25300</v>
      </c>
      <c r="F101" t="s">
        <v>1459</v>
      </c>
      <c r="G101" t="s">
        <v>1460</v>
      </c>
      <c r="H101" s="2">
        <v>1.32</v>
      </c>
      <c r="I101" s="2">
        <v>0</v>
      </c>
      <c r="J101" s="2">
        <v>0</v>
      </c>
      <c r="K101" s="15">
        <v>16.52</v>
      </c>
      <c r="L101" s="2">
        <v>0</v>
      </c>
      <c r="M101" s="2">
        <v>0</v>
      </c>
      <c r="N101" s="2">
        <v>0</v>
      </c>
      <c r="O101" s="2">
        <v>2.1476000000000002</v>
      </c>
      <c r="P101" s="2">
        <v>19.9876</v>
      </c>
      <c r="Q101"/>
      <c r="R101" t="s">
        <v>8045</v>
      </c>
      <c r="S101" s="2">
        <v>0</v>
      </c>
      <c r="T101" s="2">
        <v>0</v>
      </c>
      <c r="U101" s="2"/>
    </row>
    <row r="102" spans="1:21" hidden="1" x14ac:dyDescent="0.25">
      <c r="A102" t="s">
        <v>9022</v>
      </c>
      <c r="B102" t="s">
        <v>9178</v>
      </c>
      <c r="C102" t="s">
        <v>7706</v>
      </c>
      <c r="D102" t="s">
        <v>0</v>
      </c>
      <c r="E102">
        <v>32076261</v>
      </c>
      <c r="F102" t="s">
        <v>3436</v>
      </c>
      <c r="G102" t="s">
        <v>3437</v>
      </c>
      <c r="H102" s="2">
        <v>0</v>
      </c>
      <c r="I102" s="2">
        <v>0</v>
      </c>
      <c r="J102" s="2">
        <v>0</v>
      </c>
      <c r="K102" s="15">
        <v>21.18</v>
      </c>
      <c r="L102" s="2">
        <v>0</v>
      </c>
      <c r="M102" s="2">
        <v>0</v>
      </c>
      <c r="N102" s="2">
        <v>0</v>
      </c>
      <c r="O102" s="2">
        <v>2.7534000000000001</v>
      </c>
      <c r="P102" s="2">
        <v>23.933399999999999</v>
      </c>
      <c r="Q102"/>
      <c r="R102" t="s">
        <v>8045</v>
      </c>
      <c r="S102" s="2">
        <v>0</v>
      </c>
      <c r="T102" s="2">
        <v>0</v>
      </c>
      <c r="U102" s="2"/>
    </row>
    <row r="103" spans="1:21" hidden="1" x14ac:dyDescent="0.25">
      <c r="A103" t="s">
        <v>9021</v>
      </c>
      <c r="B103" t="s">
        <v>9175</v>
      </c>
      <c r="C103" t="s">
        <v>7706</v>
      </c>
      <c r="D103" t="s">
        <v>0</v>
      </c>
      <c r="E103">
        <v>469853</v>
      </c>
      <c r="F103" t="s">
        <v>1375</v>
      </c>
      <c r="G103" t="s">
        <v>1376</v>
      </c>
      <c r="H103" s="2">
        <v>1.07</v>
      </c>
      <c r="I103" s="2">
        <v>0</v>
      </c>
      <c r="J103" s="2">
        <v>0</v>
      </c>
      <c r="K103" s="15">
        <v>12.33</v>
      </c>
      <c r="L103" s="2">
        <v>0</v>
      </c>
      <c r="M103" s="2">
        <v>0</v>
      </c>
      <c r="N103" s="2">
        <v>0</v>
      </c>
      <c r="O103" s="2">
        <v>1.6029</v>
      </c>
      <c r="P103" s="2">
        <v>15.0029</v>
      </c>
      <c r="Q103"/>
      <c r="R103" t="s">
        <v>8045</v>
      </c>
      <c r="S103" s="2">
        <v>0</v>
      </c>
      <c r="T103" s="2">
        <v>0</v>
      </c>
      <c r="U103" s="2"/>
    </row>
    <row r="104" spans="1:21" hidden="1" x14ac:dyDescent="0.25">
      <c r="A104" t="s">
        <v>9021</v>
      </c>
      <c r="B104" t="s">
        <v>9174</v>
      </c>
      <c r="C104" t="s">
        <v>7706</v>
      </c>
      <c r="D104" t="s">
        <v>0</v>
      </c>
      <c r="E104">
        <v>17637</v>
      </c>
      <c r="F104" t="s">
        <v>1459</v>
      </c>
      <c r="G104" t="s">
        <v>1460</v>
      </c>
      <c r="H104" s="2">
        <v>1.4</v>
      </c>
      <c r="I104" s="2">
        <v>0</v>
      </c>
      <c r="J104" s="2">
        <v>0</v>
      </c>
      <c r="K104" s="15">
        <v>16.46</v>
      </c>
      <c r="L104" s="2">
        <v>0</v>
      </c>
      <c r="M104" s="2">
        <v>0</v>
      </c>
      <c r="N104" s="2">
        <v>0</v>
      </c>
      <c r="O104" s="2">
        <v>2.1398000000000001</v>
      </c>
      <c r="P104" s="2">
        <v>19.9998</v>
      </c>
      <c r="Q104"/>
      <c r="R104" t="s">
        <v>8045</v>
      </c>
      <c r="S104" s="2">
        <v>0</v>
      </c>
      <c r="T104" s="2">
        <v>0</v>
      </c>
      <c r="U104" s="2"/>
    </row>
    <row r="105" spans="1:21" hidden="1" x14ac:dyDescent="0.25">
      <c r="A105" t="s">
        <v>9021</v>
      </c>
      <c r="B105" t="s">
        <v>9158</v>
      </c>
      <c r="C105" t="s">
        <v>7706</v>
      </c>
      <c r="D105" t="s">
        <v>0</v>
      </c>
      <c r="F105" t="s">
        <v>120</v>
      </c>
      <c r="G105" t="s">
        <v>121</v>
      </c>
      <c r="H105" s="2">
        <v>0</v>
      </c>
      <c r="I105" s="2">
        <v>0</v>
      </c>
      <c r="J105" s="2">
        <v>0</v>
      </c>
      <c r="K105" s="15">
        <v>4.66</v>
      </c>
      <c r="L105" s="2">
        <v>0</v>
      </c>
      <c r="M105" s="2">
        <v>0</v>
      </c>
      <c r="N105" s="2">
        <v>0</v>
      </c>
      <c r="O105" s="2">
        <v>0.60580000000000001</v>
      </c>
      <c r="P105" s="2">
        <v>5.2658000000000005</v>
      </c>
      <c r="Q105"/>
      <c r="R105" t="s">
        <v>8045</v>
      </c>
      <c r="S105" s="2">
        <v>0</v>
      </c>
      <c r="T105" s="2">
        <v>0</v>
      </c>
      <c r="U105" s="2"/>
    </row>
    <row r="106" spans="1:21" hidden="1" x14ac:dyDescent="0.25">
      <c r="A106" t="s">
        <v>9021</v>
      </c>
      <c r="B106" t="s">
        <v>9158</v>
      </c>
      <c r="C106" t="s">
        <v>7706</v>
      </c>
      <c r="D106" t="s">
        <v>0</v>
      </c>
      <c r="E106">
        <v>1129</v>
      </c>
      <c r="F106" t="s">
        <v>120</v>
      </c>
      <c r="G106" t="s">
        <v>121</v>
      </c>
      <c r="H106" s="2">
        <v>0</v>
      </c>
      <c r="I106" s="2">
        <v>0</v>
      </c>
      <c r="J106" s="2">
        <v>0</v>
      </c>
      <c r="K106" s="15">
        <v>18.03</v>
      </c>
      <c r="L106" s="2">
        <v>0</v>
      </c>
      <c r="M106" s="2">
        <v>0</v>
      </c>
      <c r="N106" s="2">
        <v>0</v>
      </c>
      <c r="O106" s="2">
        <v>2.3439000000000001</v>
      </c>
      <c r="P106" s="2">
        <v>20.373900000000003</v>
      </c>
      <c r="Q106"/>
      <c r="R106" t="s">
        <v>8045</v>
      </c>
      <c r="S106" s="2">
        <v>0</v>
      </c>
      <c r="T106" s="2">
        <v>0</v>
      </c>
      <c r="U106" s="2"/>
    </row>
    <row r="107" spans="1:21" hidden="1" x14ac:dyDescent="0.25">
      <c r="A107" t="s">
        <v>9021</v>
      </c>
      <c r="B107" t="s">
        <v>9162</v>
      </c>
      <c r="C107" t="s">
        <v>7706</v>
      </c>
      <c r="D107" t="s">
        <v>0</v>
      </c>
      <c r="E107">
        <v>4058583</v>
      </c>
      <c r="F107" t="s">
        <v>1506</v>
      </c>
      <c r="G107" t="s">
        <v>1507</v>
      </c>
      <c r="H107" s="2">
        <v>0</v>
      </c>
      <c r="I107" s="2">
        <v>0</v>
      </c>
      <c r="J107" s="2">
        <v>0</v>
      </c>
      <c r="K107" s="15">
        <v>19.47</v>
      </c>
      <c r="L107" s="2">
        <v>0</v>
      </c>
      <c r="M107" s="2">
        <v>0</v>
      </c>
      <c r="N107" s="2">
        <v>0</v>
      </c>
      <c r="O107" s="2">
        <v>2.5310999999999999</v>
      </c>
      <c r="P107" s="2">
        <v>22.001099999999997</v>
      </c>
      <c r="Q107"/>
      <c r="R107" t="s">
        <v>8045</v>
      </c>
      <c r="S107" s="2">
        <v>0</v>
      </c>
      <c r="T107" s="2">
        <v>0</v>
      </c>
      <c r="U107" s="2"/>
    </row>
    <row r="108" spans="1:21" hidden="1" x14ac:dyDescent="0.25">
      <c r="A108" t="s">
        <v>9021</v>
      </c>
      <c r="B108" t="s">
        <v>9173</v>
      </c>
      <c r="C108" t="s">
        <v>7706</v>
      </c>
      <c r="D108" t="s">
        <v>0</v>
      </c>
      <c r="E108">
        <v>4079356</v>
      </c>
      <c r="F108" t="s">
        <v>1506</v>
      </c>
      <c r="G108" t="s">
        <v>1507</v>
      </c>
      <c r="H108" s="2">
        <v>0</v>
      </c>
      <c r="I108" s="2">
        <v>0</v>
      </c>
      <c r="J108" s="2">
        <v>0</v>
      </c>
      <c r="K108" s="15">
        <v>19.47</v>
      </c>
      <c r="L108" s="2">
        <v>0</v>
      </c>
      <c r="M108" s="2">
        <v>0</v>
      </c>
      <c r="N108" s="2">
        <v>0</v>
      </c>
      <c r="O108" s="2">
        <v>2.5310999999999999</v>
      </c>
      <c r="P108" s="2">
        <v>22.001099999999997</v>
      </c>
      <c r="Q108"/>
      <c r="R108" t="s">
        <v>8045</v>
      </c>
      <c r="S108" s="2">
        <v>0</v>
      </c>
      <c r="T108" s="2">
        <v>0</v>
      </c>
      <c r="U108" s="2"/>
    </row>
    <row r="109" spans="1:21" hidden="1" x14ac:dyDescent="0.25">
      <c r="A109" t="s">
        <v>9021</v>
      </c>
      <c r="B109" t="s">
        <v>9172</v>
      </c>
      <c r="C109" t="s">
        <v>7706</v>
      </c>
      <c r="D109" t="s">
        <v>0</v>
      </c>
      <c r="E109">
        <v>1114736</v>
      </c>
      <c r="F109" t="s">
        <v>5246</v>
      </c>
      <c r="G109" t="s">
        <v>5247</v>
      </c>
      <c r="H109" s="2">
        <v>0</v>
      </c>
      <c r="I109" s="2">
        <v>0</v>
      </c>
      <c r="J109" s="2">
        <v>0</v>
      </c>
      <c r="K109" s="15">
        <v>30.86</v>
      </c>
      <c r="L109" s="2">
        <v>0</v>
      </c>
      <c r="M109" s="2">
        <v>0</v>
      </c>
      <c r="N109" s="2">
        <v>0</v>
      </c>
      <c r="O109" s="2">
        <v>4.0118</v>
      </c>
      <c r="P109" s="2">
        <v>34.8718</v>
      </c>
      <c r="Q109"/>
      <c r="R109" t="s">
        <v>8045</v>
      </c>
      <c r="S109" s="2">
        <v>0</v>
      </c>
      <c r="T109" s="2">
        <v>0</v>
      </c>
      <c r="U109" s="2"/>
    </row>
    <row r="110" spans="1:21" hidden="1" x14ac:dyDescent="0.25">
      <c r="A110" t="s">
        <v>9021</v>
      </c>
      <c r="B110" t="s">
        <v>9172</v>
      </c>
      <c r="C110" t="s">
        <v>7706</v>
      </c>
      <c r="D110" t="s">
        <v>0</v>
      </c>
      <c r="E110">
        <v>23297</v>
      </c>
      <c r="F110" t="s">
        <v>1459</v>
      </c>
      <c r="G110" t="s">
        <v>1460</v>
      </c>
      <c r="H110" s="2">
        <v>1.41</v>
      </c>
      <c r="I110" s="2">
        <v>0</v>
      </c>
      <c r="J110" s="2">
        <v>0</v>
      </c>
      <c r="K110" s="15">
        <v>16.45</v>
      </c>
      <c r="L110" s="2">
        <v>0</v>
      </c>
      <c r="M110" s="2">
        <v>0</v>
      </c>
      <c r="N110" s="2">
        <v>0</v>
      </c>
      <c r="O110" s="2">
        <v>2.1385000000000001</v>
      </c>
      <c r="P110" s="2">
        <v>19.9985</v>
      </c>
      <c r="Q110"/>
      <c r="R110" t="s">
        <v>8045</v>
      </c>
      <c r="S110" s="2">
        <v>0</v>
      </c>
      <c r="T110" s="2">
        <v>0</v>
      </c>
      <c r="U110" s="2"/>
    </row>
    <row r="111" spans="1:21" hidden="1" x14ac:dyDescent="0.25">
      <c r="A111" t="s">
        <v>9021</v>
      </c>
      <c r="B111" t="s">
        <v>9171</v>
      </c>
      <c r="C111" t="s">
        <v>7706</v>
      </c>
      <c r="D111" t="s">
        <v>0</v>
      </c>
      <c r="E111">
        <v>50500</v>
      </c>
      <c r="F111" t="s">
        <v>1326</v>
      </c>
      <c r="G111" t="s">
        <v>1327</v>
      </c>
      <c r="H111" s="2">
        <v>0</v>
      </c>
      <c r="I111" s="2">
        <v>0</v>
      </c>
      <c r="J111" s="2">
        <v>0</v>
      </c>
      <c r="K111" s="15">
        <v>32.58</v>
      </c>
      <c r="L111" s="2">
        <v>0</v>
      </c>
      <c r="M111" s="2">
        <v>0</v>
      </c>
      <c r="N111" s="2">
        <v>0</v>
      </c>
      <c r="O111" s="2">
        <v>4.2354000000000003</v>
      </c>
      <c r="P111" s="2">
        <v>36.815399999999997</v>
      </c>
      <c r="Q111"/>
      <c r="R111" t="s">
        <v>8045</v>
      </c>
      <c r="S111" s="2">
        <v>0</v>
      </c>
      <c r="T111" s="2">
        <v>0</v>
      </c>
      <c r="U111" s="2"/>
    </row>
    <row r="112" spans="1:21" hidden="1" x14ac:dyDescent="0.25">
      <c r="A112" t="s">
        <v>9021</v>
      </c>
      <c r="B112" t="s">
        <v>9170</v>
      </c>
      <c r="C112" t="s">
        <v>7706</v>
      </c>
      <c r="D112" t="s">
        <v>0</v>
      </c>
      <c r="E112">
        <v>341297</v>
      </c>
      <c r="F112" t="s">
        <v>1443</v>
      </c>
      <c r="G112" t="s">
        <v>1444</v>
      </c>
      <c r="H112" s="2">
        <v>1.06</v>
      </c>
      <c r="I112" s="2">
        <v>0</v>
      </c>
      <c r="J112" s="2">
        <v>0</v>
      </c>
      <c r="K112" s="15">
        <v>12.33</v>
      </c>
      <c r="L112" s="2">
        <v>0</v>
      </c>
      <c r="M112" s="2">
        <v>0</v>
      </c>
      <c r="N112" s="2">
        <v>0</v>
      </c>
      <c r="O112" s="2">
        <v>1.6029</v>
      </c>
      <c r="P112" s="2">
        <v>14.992900000000001</v>
      </c>
      <c r="Q112"/>
      <c r="R112" t="s">
        <v>8045</v>
      </c>
      <c r="S112" s="2">
        <v>0</v>
      </c>
      <c r="T112" s="2">
        <v>0</v>
      </c>
      <c r="U112" s="2"/>
    </row>
    <row r="113" spans="1:21" hidden="1" x14ac:dyDescent="0.25">
      <c r="A113" t="s">
        <v>9021</v>
      </c>
      <c r="B113" t="s">
        <v>9169</v>
      </c>
      <c r="C113" t="s">
        <v>7706</v>
      </c>
      <c r="D113" t="s">
        <v>0</v>
      </c>
      <c r="E113">
        <v>22417</v>
      </c>
      <c r="F113" t="s">
        <v>2202</v>
      </c>
      <c r="G113" t="s">
        <v>2203</v>
      </c>
      <c r="H113" s="2">
        <v>2.62</v>
      </c>
      <c r="I113" s="2">
        <v>0</v>
      </c>
      <c r="J113" s="2">
        <v>0</v>
      </c>
      <c r="K113" s="15">
        <v>30.43</v>
      </c>
      <c r="L113" s="2">
        <v>0</v>
      </c>
      <c r="M113" s="2">
        <v>0</v>
      </c>
      <c r="N113" s="2">
        <v>0</v>
      </c>
      <c r="O113" s="2">
        <v>3.9559000000000002</v>
      </c>
      <c r="P113" s="2">
        <v>37.005899999999997</v>
      </c>
      <c r="Q113"/>
      <c r="R113" t="s">
        <v>8045</v>
      </c>
      <c r="S113" s="2">
        <v>0</v>
      </c>
      <c r="T113" s="2">
        <v>0</v>
      </c>
      <c r="U113" s="2"/>
    </row>
    <row r="114" spans="1:21" hidden="1" x14ac:dyDescent="0.25">
      <c r="A114" t="s">
        <v>9021</v>
      </c>
      <c r="B114" t="s">
        <v>9168</v>
      </c>
      <c r="C114" t="s">
        <v>7706</v>
      </c>
      <c r="D114" t="s">
        <v>0</v>
      </c>
      <c r="E114">
        <v>12216</v>
      </c>
      <c r="F114" t="s">
        <v>2202</v>
      </c>
      <c r="G114" t="s">
        <v>2203</v>
      </c>
      <c r="H114" s="2">
        <v>0</v>
      </c>
      <c r="I114" s="2">
        <v>0</v>
      </c>
      <c r="J114" s="2">
        <v>0</v>
      </c>
      <c r="K114" s="15">
        <v>2.21</v>
      </c>
      <c r="L114" s="2">
        <v>0</v>
      </c>
      <c r="M114" s="2">
        <v>0</v>
      </c>
      <c r="N114" s="2">
        <v>0</v>
      </c>
      <c r="O114" s="2">
        <v>0.2873</v>
      </c>
      <c r="P114" s="2">
        <v>2.4973000000000001</v>
      </c>
      <c r="Q114"/>
      <c r="R114" t="s">
        <v>8045</v>
      </c>
      <c r="S114" s="2">
        <v>0</v>
      </c>
      <c r="T114" s="2">
        <v>0</v>
      </c>
      <c r="U114" s="2"/>
    </row>
    <row r="115" spans="1:21" hidden="1" x14ac:dyDescent="0.25">
      <c r="A115" t="s">
        <v>9021</v>
      </c>
      <c r="B115" t="s">
        <v>9168</v>
      </c>
      <c r="C115" t="s">
        <v>7706</v>
      </c>
      <c r="D115" t="s">
        <v>0</v>
      </c>
      <c r="E115">
        <v>1441</v>
      </c>
      <c r="F115" t="s">
        <v>120</v>
      </c>
      <c r="G115" t="s">
        <v>121</v>
      </c>
      <c r="H115" s="2">
        <v>0</v>
      </c>
      <c r="I115" s="2">
        <v>0</v>
      </c>
      <c r="J115" s="2">
        <v>0</v>
      </c>
      <c r="K115" s="15">
        <v>4.66</v>
      </c>
      <c r="L115" s="2">
        <v>0</v>
      </c>
      <c r="M115" s="2">
        <v>0</v>
      </c>
      <c r="N115" s="2">
        <v>0</v>
      </c>
      <c r="O115" s="2">
        <v>0.60580000000000001</v>
      </c>
      <c r="P115" s="2">
        <v>5.2658000000000005</v>
      </c>
      <c r="Q115"/>
      <c r="R115" t="s">
        <v>8045</v>
      </c>
      <c r="S115" s="2">
        <v>0</v>
      </c>
      <c r="T115" s="2">
        <v>0</v>
      </c>
      <c r="U115" s="2"/>
    </row>
    <row r="116" spans="1:21" hidden="1" x14ac:dyDescent="0.25">
      <c r="A116" t="s">
        <v>9021</v>
      </c>
      <c r="B116" t="s">
        <v>9167</v>
      </c>
      <c r="C116" t="s">
        <v>7706</v>
      </c>
      <c r="D116" t="s">
        <v>0</v>
      </c>
      <c r="E116">
        <v>32045246</v>
      </c>
      <c r="F116" t="s">
        <v>3436</v>
      </c>
      <c r="G116" t="s">
        <v>3437</v>
      </c>
      <c r="H116" s="2">
        <v>0</v>
      </c>
      <c r="I116" s="2">
        <v>0</v>
      </c>
      <c r="J116" s="2">
        <v>0</v>
      </c>
      <c r="K116" s="15">
        <v>24.66</v>
      </c>
      <c r="L116" s="2">
        <v>0</v>
      </c>
      <c r="M116" s="2">
        <v>0</v>
      </c>
      <c r="N116" s="2">
        <v>0</v>
      </c>
      <c r="O116" s="2">
        <v>3.2058</v>
      </c>
      <c r="P116" s="2">
        <v>27.8658</v>
      </c>
      <c r="Q116"/>
      <c r="R116" t="s">
        <v>8045</v>
      </c>
      <c r="S116" s="2">
        <v>0</v>
      </c>
      <c r="T116" s="2">
        <v>0</v>
      </c>
      <c r="U116" s="2"/>
    </row>
    <row r="117" spans="1:21" hidden="1" x14ac:dyDescent="0.25">
      <c r="A117" t="s">
        <v>9021</v>
      </c>
      <c r="B117" t="s">
        <v>9166</v>
      </c>
      <c r="C117" t="s">
        <v>7706</v>
      </c>
      <c r="D117" t="s">
        <v>0</v>
      </c>
      <c r="E117">
        <v>336888</v>
      </c>
      <c r="F117" t="s">
        <v>1443</v>
      </c>
      <c r="G117" t="s">
        <v>1444</v>
      </c>
      <c r="H117" s="2">
        <v>2.9699999999999998</v>
      </c>
      <c r="I117" s="2">
        <v>0</v>
      </c>
      <c r="J117" s="2">
        <v>0</v>
      </c>
      <c r="K117" s="15">
        <v>34.54</v>
      </c>
      <c r="L117" s="2">
        <v>0</v>
      </c>
      <c r="M117" s="2">
        <v>0</v>
      </c>
      <c r="N117" s="2">
        <v>0</v>
      </c>
      <c r="O117" s="2">
        <v>4.4901999999999997</v>
      </c>
      <c r="P117" s="2">
        <v>42.0002</v>
      </c>
      <c r="Q117"/>
      <c r="R117" t="s">
        <v>8045</v>
      </c>
      <c r="S117" s="2">
        <v>0</v>
      </c>
      <c r="T117" s="2">
        <v>0</v>
      </c>
      <c r="U117" s="2"/>
    </row>
    <row r="118" spans="1:21" hidden="1" x14ac:dyDescent="0.25">
      <c r="A118" t="s">
        <v>8490</v>
      </c>
      <c r="B118" t="s">
        <v>9138</v>
      </c>
      <c r="C118" t="s">
        <v>7706</v>
      </c>
      <c r="D118" t="s">
        <v>0</v>
      </c>
      <c r="E118">
        <v>98</v>
      </c>
      <c r="F118" t="s">
        <v>9164</v>
      </c>
      <c r="G118" t="s">
        <v>9165</v>
      </c>
      <c r="H118" s="2">
        <v>0</v>
      </c>
      <c r="I118" s="2">
        <v>0</v>
      </c>
      <c r="J118" s="2">
        <v>0</v>
      </c>
      <c r="K118" s="15">
        <v>718.5</v>
      </c>
      <c r="L118" s="2">
        <v>0</v>
      </c>
      <c r="M118" s="2">
        <v>0</v>
      </c>
      <c r="N118" s="2">
        <v>0</v>
      </c>
      <c r="O118" s="2">
        <v>93.405000000000001</v>
      </c>
      <c r="P118" s="2">
        <v>811.90499999999997</v>
      </c>
      <c r="Q118"/>
      <c r="R118" t="s">
        <v>8045</v>
      </c>
      <c r="S118" s="2">
        <v>0</v>
      </c>
      <c r="T118" s="2">
        <v>0</v>
      </c>
      <c r="U118" s="2"/>
    </row>
    <row r="119" spans="1:21" hidden="1" x14ac:dyDescent="0.25">
      <c r="A119" t="s">
        <v>8489</v>
      </c>
      <c r="B119" t="s">
        <v>9162</v>
      </c>
      <c r="C119" t="s">
        <v>7706</v>
      </c>
      <c r="D119" t="s">
        <v>0</v>
      </c>
      <c r="E119">
        <v>440843</v>
      </c>
      <c r="F119" t="s">
        <v>1326</v>
      </c>
      <c r="G119" t="s">
        <v>1327</v>
      </c>
      <c r="H119" s="2">
        <v>0</v>
      </c>
      <c r="I119" s="2">
        <v>0</v>
      </c>
      <c r="J119" s="2">
        <v>0</v>
      </c>
      <c r="K119" s="15">
        <v>55.52</v>
      </c>
      <c r="L119" s="2">
        <v>0</v>
      </c>
      <c r="M119" s="2">
        <v>0</v>
      </c>
      <c r="N119" s="2">
        <v>0</v>
      </c>
      <c r="O119" s="2">
        <v>7.2176000000000009</v>
      </c>
      <c r="P119" s="2">
        <v>62.7376</v>
      </c>
      <c r="Q119"/>
      <c r="R119" t="s">
        <v>8045</v>
      </c>
      <c r="S119" s="2">
        <v>0</v>
      </c>
      <c r="T119" s="2">
        <v>0</v>
      </c>
      <c r="U119" s="2"/>
    </row>
    <row r="120" spans="1:21" hidden="1" x14ac:dyDescent="0.25">
      <c r="A120" t="s">
        <v>8489</v>
      </c>
      <c r="B120" t="s">
        <v>9162</v>
      </c>
      <c r="C120" t="s">
        <v>7706</v>
      </c>
      <c r="D120" t="s">
        <v>0</v>
      </c>
      <c r="E120">
        <v>20085</v>
      </c>
      <c r="F120" t="s">
        <v>1459</v>
      </c>
      <c r="G120" t="s">
        <v>1460</v>
      </c>
      <c r="H120" s="2">
        <v>2.92</v>
      </c>
      <c r="I120" s="2">
        <v>0</v>
      </c>
      <c r="J120" s="2">
        <v>0</v>
      </c>
      <c r="K120" s="15">
        <v>33.700000000000003</v>
      </c>
      <c r="L120" s="2">
        <v>0</v>
      </c>
      <c r="M120" s="2">
        <v>0</v>
      </c>
      <c r="N120" s="2">
        <v>0</v>
      </c>
      <c r="O120" s="2">
        <v>4.3810000000000002</v>
      </c>
      <c r="P120" s="2">
        <v>41.001000000000005</v>
      </c>
      <c r="Q120"/>
      <c r="R120" t="s">
        <v>8045</v>
      </c>
      <c r="S120" s="2">
        <v>0</v>
      </c>
      <c r="T120" s="2">
        <v>0</v>
      </c>
      <c r="U120" s="2"/>
    </row>
    <row r="121" spans="1:21" hidden="1" x14ac:dyDescent="0.25">
      <c r="A121" t="s">
        <v>8489</v>
      </c>
      <c r="B121" t="s">
        <v>9161</v>
      </c>
      <c r="C121" t="s">
        <v>7706</v>
      </c>
      <c r="D121" t="s">
        <v>0</v>
      </c>
      <c r="E121">
        <v>19337</v>
      </c>
      <c r="F121" t="s">
        <v>1459</v>
      </c>
      <c r="G121" t="s">
        <v>1460</v>
      </c>
      <c r="H121" s="2">
        <v>2.7600000000000002</v>
      </c>
      <c r="I121" s="2">
        <v>0</v>
      </c>
      <c r="J121" s="2">
        <v>0</v>
      </c>
      <c r="K121" s="15">
        <v>32.06</v>
      </c>
      <c r="L121" s="2">
        <v>0</v>
      </c>
      <c r="M121" s="2">
        <v>0</v>
      </c>
      <c r="N121" s="2">
        <v>0</v>
      </c>
      <c r="O121" s="2">
        <v>4.1678000000000006</v>
      </c>
      <c r="P121" s="2">
        <v>38.9878</v>
      </c>
      <c r="Q121"/>
      <c r="R121" t="s">
        <v>8045</v>
      </c>
      <c r="S121" s="2">
        <v>0</v>
      </c>
      <c r="T121" s="2">
        <v>0</v>
      </c>
      <c r="U121" s="2"/>
    </row>
    <row r="122" spans="1:21" hidden="1" x14ac:dyDescent="0.25">
      <c r="A122" t="s">
        <v>8489</v>
      </c>
      <c r="B122" t="s">
        <v>9160</v>
      </c>
      <c r="C122" t="s">
        <v>7706</v>
      </c>
      <c r="D122" t="s">
        <v>0</v>
      </c>
      <c r="E122">
        <v>3254</v>
      </c>
      <c r="F122" t="s">
        <v>9127</v>
      </c>
      <c r="G122" t="s">
        <v>9128</v>
      </c>
      <c r="H122" s="2">
        <v>0</v>
      </c>
      <c r="I122" s="2">
        <v>0</v>
      </c>
      <c r="J122" s="2">
        <v>0</v>
      </c>
      <c r="K122" s="15">
        <v>74.12</v>
      </c>
      <c r="L122" s="2">
        <v>0</v>
      </c>
      <c r="M122" s="2">
        <v>0</v>
      </c>
      <c r="N122" s="2">
        <v>0</v>
      </c>
      <c r="O122" s="2">
        <v>9.6356000000000002</v>
      </c>
      <c r="P122" s="2">
        <v>83.755600000000001</v>
      </c>
      <c r="Q122"/>
      <c r="R122" t="s">
        <v>8045</v>
      </c>
      <c r="S122" s="2">
        <v>0</v>
      </c>
      <c r="T122" s="2">
        <v>0</v>
      </c>
      <c r="U122" s="2"/>
    </row>
    <row r="123" spans="1:21" hidden="1" x14ac:dyDescent="0.25">
      <c r="A123" t="s">
        <v>8489</v>
      </c>
      <c r="B123" t="s">
        <v>9160</v>
      </c>
      <c r="C123" t="s">
        <v>7706</v>
      </c>
      <c r="D123" t="s">
        <v>0</v>
      </c>
      <c r="E123">
        <v>433733</v>
      </c>
      <c r="F123" t="s">
        <v>2612</v>
      </c>
      <c r="G123" t="s">
        <v>2613</v>
      </c>
      <c r="H123" s="2">
        <v>0</v>
      </c>
      <c r="I123" s="2">
        <v>0</v>
      </c>
      <c r="J123" s="2">
        <v>0</v>
      </c>
      <c r="K123" s="15">
        <v>52</v>
      </c>
      <c r="L123" s="2">
        <v>0</v>
      </c>
      <c r="M123" s="2">
        <v>0</v>
      </c>
      <c r="N123" s="2">
        <v>0</v>
      </c>
      <c r="O123" s="2">
        <v>6.76</v>
      </c>
      <c r="P123" s="2">
        <v>58.76</v>
      </c>
      <c r="Q123"/>
      <c r="R123" t="s">
        <v>8045</v>
      </c>
      <c r="S123" s="2">
        <v>0</v>
      </c>
      <c r="T123" s="2">
        <v>0</v>
      </c>
      <c r="U123" s="2"/>
    </row>
    <row r="124" spans="1:21" hidden="1" x14ac:dyDescent="0.25">
      <c r="A124" t="s">
        <v>8489</v>
      </c>
      <c r="B124" t="s">
        <v>9159</v>
      </c>
      <c r="C124" t="s">
        <v>7706</v>
      </c>
      <c r="D124" t="s">
        <v>0</v>
      </c>
      <c r="E124">
        <v>52471</v>
      </c>
      <c r="F124" t="s">
        <v>1562</v>
      </c>
      <c r="G124" t="s">
        <v>1563</v>
      </c>
      <c r="H124" s="2">
        <v>0</v>
      </c>
      <c r="I124" s="2">
        <v>0</v>
      </c>
      <c r="J124" s="2">
        <v>0</v>
      </c>
      <c r="K124" s="15">
        <v>37.04</v>
      </c>
      <c r="L124" s="2">
        <v>0</v>
      </c>
      <c r="M124" s="2">
        <v>0</v>
      </c>
      <c r="N124" s="2">
        <v>0</v>
      </c>
      <c r="O124" s="2">
        <v>4.8151999999999999</v>
      </c>
      <c r="P124" s="2">
        <v>41.855199999999996</v>
      </c>
      <c r="Q124"/>
      <c r="R124" t="s">
        <v>8045</v>
      </c>
      <c r="S124" s="2">
        <v>0</v>
      </c>
      <c r="T124" s="2">
        <v>0</v>
      </c>
      <c r="U124" s="2"/>
    </row>
    <row r="125" spans="1:21" hidden="1" x14ac:dyDescent="0.25">
      <c r="A125" t="s">
        <v>8489</v>
      </c>
      <c r="B125" t="s">
        <v>9158</v>
      </c>
      <c r="C125" t="s">
        <v>7706</v>
      </c>
      <c r="D125" t="s">
        <v>0</v>
      </c>
      <c r="E125">
        <v>18618</v>
      </c>
      <c r="F125" t="s">
        <v>1459</v>
      </c>
      <c r="G125" t="s">
        <v>1460</v>
      </c>
      <c r="H125" s="2">
        <v>2.5099999999999998</v>
      </c>
      <c r="I125" s="2">
        <v>0</v>
      </c>
      <c r="J125" s="2">
        <v>0</v>
      </c>
      <c r="K125" s="15">
        <v>29.63</v>
      </c>
      <c r="L125" s="2">
        <v>0</v>
      </c>
      <c r="M125" s="2">
        <v>0</v>
      </c>
      <c r="N125" s="2">
        <v>0</v>
      </c>
      <c r="O125" s="2">
        <v>3.8519000000000001</v>
      </c>
      <c r="P125" s="2">
        <v>35.991900000000001</v>
      </c>
      <c r="Q125"/>
      <c r="R125" t="s">
        <v>8045</v>
      </c>
      <c r="S125" s="2">
        <v>0</v>
      </c>
      <c r="T125" s="2">
        <v>0</v>
      </c>
      <c r="U125" s="2"/>
    </row>
    <row r="126" spans="1:21" hidden="1" x14ac:dyDescent="0.25">
      <c r="A126" t="s">
        <v>8489</v>
      </c>
      <c r="B126" t="s">
        <v>9157</v>
      </c>
      <c r="C126" t="s">
        <v>7706</v>
      </c>
      <c r="D126" t="s">
        <v>0</v>
      </c>
      <c r="E126">
        <v>1114133</v>
      </c>
      <c r="F126" t="s">
        <v>1443</v>
      </c>
      <c r="G126" t="s">
        <v>1444</v>
      </c>
      <c r="H126" s="2">
        <v>2.74</v>
      </c>
      <c r="I126" s="2">
        <v>0</v>
      </c>
      <c r="J126" s="2">
        <v>0</v>
      </c>
      <c r="K126" s="15">
        <v>31.2</v>
      </c>
      <c r="L126" s="2">
        <v>0</v>
      </c>
      <c r="M126" s="2">
        <v>0</v>
      </c>
      <c r="N126" s="2">
        <v>0</v>
      </c>
      <c r="O126" s="2">
        <v>4.056</v>
      </c>
      <c r="P126" s="2">
        <v>37.995999999999995</v>
      </c>
      <c r="Q126"/>
      <c r="R126" t="s">
        <v>8045</v>
      </c>
      <c r="S126" s="2">
        <v>0</v>
      </c>
      <c r="T126" s="2">
        <v>0</v>
      </c>
      <c r="U126" s="2"/>
    </row>
    <row r="127" spans="1:21" hidden="1" x14ac:dyDescent="0.25">
      <c r="A127" t="s">
        <v>8489</v>
      </c>
      <c r="B127" t="s">
        <v>9156</v>
      </c>
      <c r="C127" t="s">
        <v>7706</v>
      </c>
      <c r="D127" t="s">
        <v>0</v>
      </c>
      <c r="E127">
        <v>70563</v>
      </c>
      <c r="G127" t="s">
        <v>8558</v>
      </c>
      <c r="H127" s="2">
        <v>2.7</v>
      </c>
      <c r="I127" s="2">
        <v>0</v>
      </c>
      <c r="J127" s="2">
        <v>0</v>
      </c>
      <c r="K127" s="15">
        <v>32.119999999999997</v>
      </c>
      <c r="L127" s="2">
        <v>0</v>
      </c>
      <c r="M127" s="2">
        <v>0</v>
      </c>
      <c r="N127" s="2">
        <v>0</v>
      </c>
      <c r="O127" s="2">
        <v>4.1756000000000002</v>
      </c>
      <c r="P127" s="2">
        <v>38.995600000000003</v>
      </c>
      <c r="Q127" t="s">
        <v>8557</v>
      </c>
      <c r="R127" t="s">
        <v>8045</v>
      </c>
      <c r="S127" s="2">
        <v>0</v>
      </c>
      <c r="T127" s="2">
        <v>0</v>
      </c>
      <c r="U127" s="2"/>
    </row>
    <row r="128" spans="1:21" hidden="1" x14ac:dyDescent="0.25">
      <c r="A128" t="s">
        <v>8489</v>
      </c>
      <c r="B128" t="s">
        <v>9155</v>
      </c>
      <c r="C128" t="s">
        <v>7706</v>
      </c>
      <c r="D128" t="s">
        <v>0</v>
      </c>
      <c r="E128">
        <v>384297</v>
      </c>
      <c r="F128" t="s">
        <v>1326</v>
      </c>
      <c r="G128" t="s">
        <v>1327</v>
      </c>
      <c r="H128" s="2">
        <v>0</v>
      </c>
      <c r="I128" s="2">
        <v>0</v>
      </c>
      <c r="J128" s="2">
        <v>0</v>
      </c>
      <c r="K128" s="15">
        <v>43.54</v>
      </c>
      <c r="L128" s="2">
        <v>0</v>
      </c>
      <c r="M128" s="2">
        <v>0</v>
      </c>
      <c r="N128" s="2">
        <v>0</v>
      </c>
      <c r="O128" s="2">
        <v>5.6601999999999997</v>
      </c>
      <c r="P128" s="2">
        <v>49.200199999999995</v>
      </c>
      <c r="Q128" t="s">
        <v>7868</v>
      </c>
      <c r="R128" t="s">
        <v>8045</v>
      </c>
      <c r="S128" s="2">
        <v>0</v>
      </c>
      <c r="T128" s="2">
        <v>0</v>
      </c>
      <c r="U128" s="2"/>
    </row>
    <row r="129" spans="1:21" hidden="1" x14ac:dyDescent="0.25">
      <c r="A129" t="s">
        <v>8489</v>
      </c>
      <c r="B129" t="s">
        <v>9152</v>
      </c>
      <c r="C129" t="s">
        <v>7706</v>
      </c>
      <c r="D129" t="s">
        <v>0</v>
      </c>
      <c r="E129">
        <v>421318</v>
      </c>
      <c r="F129" t="s">
        <v>1324</v>
      </c>
      <c r="G129" t="s">
        <v>1325</v>
      </c>
      <c r="H129" s="2">
        <v>1.46</v>
      </c>
      <c r="I129" s="2">
        <v>0</v>
      </c>
      <c r="J129" s="2">
        <v>0</v>
      </c>
      <c r="K129" s="15">
        <v>16.41</v>
      </c>
      <c r="L129" s="2">
        <v>0</v>
      </c>
      <c r="M129" s="2">
        <v>0</v>
      </c>
      <c r="N129" s="2">
        <v>0</v>
      </c>
      <c r="O129" s="2">
        <v>2.1333000000000002</v>
      </c>
      <c r="P129" s="2">
        <v>20.003300000000003</v>
      </c>
      <c r="Q129" t="s">
        <v>7868</v>
      </c>
      <c r="R129" t="s">
        <v>8045</v>
      </c>
      <c r="S129" s="2">
        <v>0</v>
      </c>
      <c r="T129" s="2">
        <v>0</v>
      </c>
      <c r="U129" s="2"/>
    </row>
    <row r="130" spans="1:21" hidden="1" x14ac:dyDescent="0.25">
      <c r="A130" t="s">
        <v>8490</v>
      </c>
      <c r="B130" t="s">
        <v>9150</v>
      </c>
      <c r="C130" t="s">
        <v>7706</v>
      </c>
      <c r="D130" t="s">
        <v>0</v>
      </c>
      <c r="E130">
        <v>17011</v>
      </c>
      <c r="F130" t="s">
        <v>1459</v>
      </c>
      <c r="G130" t="s">
        <v>1460</v>
      </c>
      <c r="H130" s="2">
        <v>2.63</v>
      </c>
      <c r="I130" s="2">
        <v>0</v>
      </c>
      <c r="J130" s="2">
        <v>0</v>
      </c>
      <c r="K130" s="15">
        <v>31.3</v>
      </c>
      <c r="L130" s="2">
        <v>0</v>
      </c>
      <c r="M130" s="2">
        <v>0</v>
      </c>
      <c r="N130" s="2">
        <v>0</v>
      </c>
      <c r="O130" s="2">
        <v>4.069</v>
      </c>
      <c r="P130" s="2">
        <v>37.999000000000002</v>
      </c>
      <c r="Q130" t="s">
        <v>7868</v>
      </c>
      <c r="R130" t="s">
        <v>8045</v>
      </c>
      <c r="S130" s="2">
        <v>0</v>
      </c>
      <c r="T130" s="2">
        <v>0</v>
      </c>
      <c r="U130" s="2"/>
    </row>
    <row r="131" spans="1:21" hidden="1" x14ac:dyDescent="0.25">
      <c r="A131" t="s">
        <v>8490</v>
      </c>
      <c r="B131" t="s">
        <v>9150</v>
      </c>
      <c r="C131" t="s">
        <v>7706</v>
      </c>
      <c r="D131" t="s">
        <v>0</v>
      </c>
      <c r="E131">
        <v>1662</v>
      </c>
      <c r="F131" t="s">
        <v>2612</v>
      </c>
      <c r="G131" t="s">
        <v>2613</v>
      </c>
      <c r="H131" s="2">
        <v>0</v>
      </c>
      <c r="I131" s="2">
        <v>0</v>
      </c>
      <c r="J131" s="2">
        <v>0</v>
      </c>
      <c r="K131" s="15">
        <v>450.88</v>
      </c>
      <c r="L131" s="2">
        <v>0</v>
      </c>
      <c r="M131" s="2">
        <v>0</v>
      </c>
      <c r="N131" s="2">
        <v>0</v>
      </c>
      <c r="O131" s="2">
        <v>58.614400000000003</v>
      </c>
      <c r="P131" s="2">
        <v>509.49439999999998</v>
      </c>
      <c r="Q131" t="s">
        <v>7868</v>
      </c>
      <c r="R131" t="s">
        <v>8045</v>
      </c>
      <c r="S131" s="2">
        <v>0</v>
      </c>
      <c r="T131" s="2">
        <v>0</v>
      </c>
      <c r="U131" s="2"/>
    </row>
    <row r="132" spans="1:21" hidden="1" x14ac:dyDescent="0.25">
      <c r="A132" t="s">
        <v>8490</v>
      </c>
      <c r="B132" t="s">
        <v>9149</v>
      </c>
      <c r="C132" t="s">
        <v>7706</v>
      </c>
      <c r="D132" t="s">
        <v>0</v>
      </c>
      <c r="E132">
        <v>202079</v>
      </c>
      <c r="F132" t="s">
        <v>2612</v>
      </c>
      <c r="G132" t="s">
        <v>2613</v>
      </c>
      <c r="H132" s="2">
        <v>0</v>
      </c>
      <c r="I132" s="2">
        <v>0</v>
      </c>
      <c r="J132" s="2">
        <v>0</v>
      </c>
      <c r="K132" s="15">
        <v>209.85</v>
      </c>
      <c r="L132" s="2">
        <v>0</v>
      </c>
      <c r="M132" s="2">
        <v>0</v>
      </c>
      <c r="N132" s="2">
        <v>0</v>
      </c>
      <c r="O132" s="2">
        <v>27.2805</v>
      </c>
      <c r="P132" s="2">
        <v>237.13049999999998</v>
      </c>
      <c r="Q132" t="s">
        <v>7868</v>
      </c>
      <c r="R132" t="s">
        <v>8045</v>
      </c>
      <c r="S132" s="2">
        <v>0</v>
      </c>
      <c r="T132" s="2">
        <v>0</v>
      </c>
      <c r="U132" s="2"/>
    </row>
    <row r="133" spans="1:21" hidden="1" x14ac:dyDescent="0.25">
      <c r="A133" t="s">
        <v>8490</v>
      </c>
      <c r="B133" t="s">
        <v>9149</v>
      </c>
      <c r="C133" t="s">
        <v>7706</v>
      </c>
      <c r="D133" t="s">
        <v>0</v>
      </c>
      <c r="E133">
        <v>17002</v>
      </c>
      <c r="F133" t="s">
        <v>1340</v>
      </c>
      <c r="G133" t="s">
        <v>1341</v>
      </c>
      <c r="H133" s="2">
        <v>0</v>
      </c>
      <c r="I133" s="2">
        <v>0</v>
      </c>
      <c r="J133" s="2">
        <v>0</v>
      </c>
      <c r="K133" s="15">
        <v>18.45</v>
      </c>
      <c r="L133" s="2">
        <v>0</v>
      </c>
      <c r="M133" s="2">
        <v>0</v>
      </c>
      <c r="N133" s="2">
        <v>0</v>
      </c>
      <c r="O133" s="2">
        <v>2.3984999999999999</v>
      </c>
      <c r="P133" s="2">
        <v>20.848499999999998</v>
      </c>
      <c r="Q133" t="s">
        <v>7868</v>
      </c>
      <c r="R133" t="s">
        <v>8045</v>
      </c>
      <c r="S133" s="2">
        <v>0</v>
      </c>
      <c r="T133" s="2">
        <v>0</v>
      </c>
      <c r="U133" s="2"/>
    </row>
    <row r="134" spans="1:21" hidden="1" x14ac:dyDescent="0.25">
      <c r="A134" t="s">
        <v>8490</v>
      </c>
      <c r="B134" t="s">
        <v>9149</v>
      </c>
      <c r="C134" t="s">
        <v>7706</v>
      </c>
      <c r="D134" t="s">
        <v>0</v>
      </c>
      <c r="E134">
        <v>2162</v>
      </c>
      <c r="F134" t="s">
        <v>1354</v>
      </c>
      <c r="G134" t="s">
        <v>1355</v>
      </c>
      <c r="H134" s="2">
        <v>1.23</v>
      </c>
      <c r="I134" s="2">
        <v>0</v>
      </c>
      <c r="J134" s="2">
        <v>0</v>
      </c>
      <c r="K134" s="15">
        <v>12.18</v>
      </c>
      <c r="L134" s="2">
        <v>0</v>
      </c>
      <c r="M134" s="2">
        <v>0</v>
      </c>
      <c r="N134" s="2">
        <v>0</v>
      </c>
      <c r="O134" s="2">
        <v>1.5833999999999999</v>
      </c>
      <c r="P134" s="2">
        <v>14.993399999999999</v>
      </c>
      <c r="Q134" t="s">
        <v>7868</v>
      </c>
      <c r="R134" t="s">
        <v>8045</v>
      </c>
      <c r="S134" s="2">
        <v>0</v>
      </c>
      <c r="T134" s="2">
        <v>0</v>
      </c>
      <c r="U134" s="2"/>
    </row>
    <row r="135" spans="1:21" hidden="1" x14ac:dyDescent="0.25">
      <c r="A135" t="s">
        <v>8490</v>
      </c>
      <c r="B135" t="s">
        <v>9148</v>
      </c>
      <c r="C135" t="s">
        <v>7706</v>
      </c>
      <c r="D135" t="s">
        <v>0</v>
      </c>
      <c r="E135">
        <v>5804</v>
      </c>
      <c r="F135" t="s">
        <v>3529</v>
      </c>
      <c r="G135" t="s">
        <v>3530</v>
      </c>
      <c r="H135" s="2">
        <v>0</v>
      </c>
      <c r="I135" s="2">
        <v>0</v>
      </c>
      <c r="J135" s="2">
        <v>0</v>
      </c>
      <c r="K135" s="15">
        <v>8.85</v>
      </c>
      <c r="L135" s="2">
        <v>0</v>
      </c>
      <c r="M135" s="2">
        <v>0</v>
      </c>
      <c r="N135" s="2">
        <v>0</v>
      </c>
      <c r="O135" s="2">
        <v>1.1505000000000001</v>
      </c>
      <c r="P135" s="2">
        <v>10.000499999999999</v>
      </c>
      <c r="Q135" t="s">
        <v>7868</v>
      </c>
      <c r="R135" t="s">
        <v>8045</v>
      </c>
      <c r="S135" s="2">
        <v>0</v>
      </c>
      <c r="T135" s="2">
        <v>0</v>
      </c>
      <c r="U135" s="2"/>
    </row>
    <row r="136" spans="1:21" hidden="1" x14ac:dyDescent="0.25">
      <c r="A136" t="s">
        <v>8490</v>
      </c>
      <c r="B136" t="s">
        <v>9148</v>
      </c>
      <c r="C136" t="s">
        <v>7706</v>
      </c>
      <c r="D136" t="s">
        <v>0</v>
      </c>
      <c r="E136">
        <v>1214676</v>
      </c>
      <c r="F136" t="s">
        <v>1506</v>
      </c>
      <c r="G136" t="s">
        <v>1507</v>
      </c>
      <c r="H136" s="2">
        <v>0</v>
      </c>
      <c r="I136" s="2">
        <v>0</v>
      </c>
      <c r="J136" s="2">
        <v>0</v>
      </c>
      <c r="K136" s="15">
        <v>19.47</v>
      </c>
      <c r="L136" s="2">
        <v>0</v>
      </c>
      <c r="M136" s="2">
        <v>0</v>
      </c>
      <c r="N136" s="2">
        <v>0</v>
      </c>
      <c r="O136" s="2">
        <v>2.5310999999999999</v>
      </c>
      <c r="P136" s="2">
        <v>22.001099999999997</v>
      </c>
      <c r="Q136" t="s">
        <v>7868</v>
      </c>
      <c r="R136" t="s">
        <v>8045</v>
      </c>
      <c r="S136" s="2">
        <v>0</v>
      </c>
      <c r="T136" s="2">
        <v>0</v>
      </c>
      <c r="U136" s="2"/>
    </row>
    <row r="137" spans="1:21" hidden="1" x14ac:dyDescent="0.25">
      <c r="A137" t="s">
        <v>8490</v>
      </c>
      <c r="B137" t="s">
        <v>9148</v>
      </c>
      <c r="C137" t="s">
        <v>7706</v>
      </c>
      <c r="D137" t="s">
        <v>0</v>
      </c>
      <c r="E137">
        <v>201833</v>
      </c>
      <c r="F137" t="s">
        <v>2612</v>
      </c>
      <c r="G137" t="s">
        <v>2613</v>
      </c>
      <c r="H137" s="2">
        <v>0</v>
      </c>
      <c r="I137" s="2">
        <v>0</v>
      </c>
      <c r="J137" s="2">
        <v>0</v>
      </c>
      <c r="K137" s="15">
        <v>43.2</v>
      </c>
      <c r="L137" s="2">
        <v>0</v>
      </c>
      <c r="M137" s="2">
        <v>0</v>
      </c>
      <c r="N137" s="2">
        <v>0</v>
      </c>
      <c r="O137" s="2">
        <v>5.6160000000000005</v>
      </c>
      <c r="P137" s="2">
        <v>48.816000000000003</v>
      </c>
      <c r="Q137" t="s">
        <v>7868</v>
      </c>
      <c r="R137" t="s">
        <v>8045</v>
      </c>
      <c r="S137" s="2">
        <v>0</v>
      </c>
      <c r="T137" s="2">
        <v>0</v>
      </c>
      <c r="U137" s="2"/>
    </row>
    <row r="138" spans="1:21" hidden="1" x14ac:dyDescent="0.25">
      <c r="A138" t="s">
        <v>8490</v>
      </c>
      <c r="B138" t="s">
        <v>9148</v>
      </c>
      <c r="C138" t="s">
        <v>7706</v>
      </c>
      <c r="D138" t="s">
        <v>0</v>
      </c>
      <c r="E138">
        <v>16279</v>
      </c>
      <c r="F138" t="s">
        <v>1459</v>
      </c>
      <c r="G138" t="s">
        <v>1460</v>
      </c>
      <c r="H138" s="2">
        <v>2.5</v>
      </c>
      <c r="I138" s="2">
        <v>0</v>
      </c>
      <c r="J138" s="2">
        <v>0</v>
      </c>
      <c r="K138" s="15">
        <v>30.52</v>
      </c>
      <c r="L138" s="2">
        <v>0</v>
      </c>
      <c r="M138" s="2">
        <v>0</v>
      </c>
      <c r="N138" s="2">
        <v>0</v>
      </c>
      <c r="O138" s="2">
        <v>3.9676</v>
      </c>
      <c r="P138" s="2">
        <v>36.987599999999993</v>
      </c>
      <c r="Q138" t="s">
        <v>7868</v>
      </c>
      <c r="R138" t="s">
        <v>8045</v>
      </c>
      <c r="S138" s="2">
        <v>0</v>
      </c>
      <c r="T138" s="2">
        <v>0</v>
      </c>
      <c r="U138" s="2"/>
    </row>
    <row r="139" spans="1:21" hidden="1" x14ac:dyDescent="0.25">
      <c r="A139" t="s">
        <v>8490</v>
      </c>
      <c r="B139" t="s">
        <v>9147</v>
      </c>
      <c r="C139" t="s">
        <v>7706</v>
      </c>
      <c r="D139" t="s">
        <v>0</v>
      </c>
      <c r="E139">
        <v>221218521</v>
      </c>
      <c r="F139" t="s">
        <v>1317</v>
      </c>
      <c r="G139" t="s">
        <v>1318</v>
      </c>
      <c r="H139" s="2">
        <v>0</v>
      </c>
      <c r="I139" s="2">
        <v>0</v>
      </c>
      <c r="J139" s="2">
        <v>0</v>
      </c>
      <c r="K139" s="15">
        <v>20.170000000000002</v>
      </c>
      <c r="L139" s="2">
        <v>0</v>
      </c>
      <c r="M139" s="2">
        <v>0</v>
      </c>
      <c r="N139" s="2">
        <v>0</v>
      </c>
      <c r="O139" s="2">
        <v>2.6221000000000001</v>
      </c>
      <c r="P139" s="2">
        <v>22.792100000000001</v>
      </c>
      <c r="Q139" t="s">
        <v>7868</v>
      </c>
      <c r="R139" t="s">
        <v>8045</v>
      </c>
      <c r="S139" s="2">
        <v>0</v>
      </c>
      <c r="T139" s="2">
        <v>0</v>
      </c>
      <c r="U139" s="2"/>
    </row>
    <row r="140" spans="1:21" hidden="1" x14ac:dyDescent="0.25">
      <c r="A140" t="s">
        <v>8490</v>
      </c>
      <c r="B140" t="s">
        <v>9147</v>
      </c>
      <c r="C140" t="s">
        <v>7706</v>
      </c>
      <c r="D140" t="s">
        <v>0</v>
      </c>
      <c r="E140">
        <v>325372</v>
      </c>
      <c r="F140" t="s">
        <v>1443</v>
      </c>
      <c r="G140" t="s">
        <v>1444</v>
      </c>
      <c r="H140" s="2">
        <v>3</v>
      </c>
      <c r="I140" s="2">
        <v>0</v>
      </c>
      <c r="J140" s="2">
        <v>0</v>
      </c>
      <c r="K140" s="15">
        <v>35.39</v>
      </c>
      <c r="L140" s="2">
        <v>0</v>
      </c>
      <c r="M140" s="2">
        <v>0</v>
      </c>
      <c r="N140" s="2">
        <v>0</v>
      </c>
      <c r="O140" s="2">
        <v>4.6006999999999998</v>
      </c>
      <c r="P140" s="2">
        <v>42.990700000000004</v>
      </c>
      <c r="Q140" t="s">
        <v>7868</v>
      </c>
      <c r="R140" t="s">
        <v>8045</v>
      </c>
      <c r="S140" s="2">
        <v>0</v>
      </c>
      <c r="T140" s="2">
        <v>0</v>
      </c>
      <c r="U140" s="2"/>
    </row>
    <row r="141" spans="1:21" hidden="1" x14ac:dyDescent="0.25">
      <c r="A141" t="s">
        <v>8490</v>
      </c>
      <c r="B141" t="s">
        <v>9147</v>
      </c>
      <c r="C141" t="s">
        <v>7706</v>
      </c>
      <c r="D141" t="s">
        <v>0</v>
      </c>
      <c r="E141">
        <v>1076800</v>
      </c>
      <c r="F141" t="s">
        <v>1320</v>
      </c>
      <c r="G141" t="s">
        <v>1321</v>
      </c>
      <c r="H141" s="2">
        <v>0</v>
      </c>
      <c r="I141" s="2">
        <v>0</v>
      </c>
      <c r="J141" s="2">
        <v>0</v>
      </c>
      <c r="K141" s="15">
        <v>37.14</v>
      </c>
      <c r="L141" s="2">
        <v>0</v>
      </c>
      <c r="M141" s="2">
        <v>0</v>
      </c>
      <c r="N141" s="2">
        <v>0</v>
      </c>
      <c r="O141" s="2">
        <v>4.8281999999999998</v>
      </c>
      <c r="P141" s="2">
        <v>41.968200000000003</v>
      </c>
      <c r="Q141" t="s">
        <v>7868</v>
      </c>
      <c r="R141" t="s">
        <v>8045</v>
      </c>
      <c r="S141" s="2">
        <v>0</v>
      </c>
      <c r="T141" s="2">
        <v>0</v>
      </c>
      <c r="U141" s="2"/>
    </row>
    <row r="142" spans="1:21" hidden="1" x14ac:dyDescent="0.25">
      <c r="A142" t="s">
        <v>8490</v>
      </c>
      <c r="B142" t="s">
        <v>9146</v>
      </c>
      <c r="C142" t="s">
        <v>7706</v>
      </c>
      <c r="D142" t="s">
        <v>0</v>
      </c>
      <c r="E142">
        <v>5772</v>
      </c>
      <c r="F142" t="s">
        <v>3529</v>
      </c>
      <c r="G142" t="s">
        <v>3530</v>
      </c>
      <c r="H142" s="2">
        <v>0</v>
      </c>
      <c r="I142" s="2">
        <v>0</v>
      </c>
      <c r="J142" s="2">
        <v>0</v>
      </c>
      <c r="K142" s="15">
        <v>8.85</v>
      </c>
      <c r="L142" s="2">
        <v>0</v>
      </c>
      <c r="M142" s="2">
        <v>0</v>
      </c>
      <c r="N142" s="2">
        <v>0</v>
      </c>
      <c r="O142" s="2">
        <v>1.1505000000000001</v>
      </c>
      <c r="P142" s="2">
        <v>10.000499999999999</v>
      </c>
      <c r="Q142" t="s">
        <v>7868</v>
      </c>
      <c r="R142" t="s">
        <v>8045</v>
      </c>
      <c r="S142" s="2">
        <v>0</v>
      </c>
      <c r="T142" s="2">
        <v>0</v>
      </c>
      <c r="U142" s="2"/>
    </row>
    <row r="143" spans="1:21" hidden="1" x14ac:dyDescent="0.25">
      <c r="A143" t="s">
        <v>8490</v>
      </c>
      <c r="B143" s="125" t="s">
        <v>9163</v>
      </c>
      <c r="C143" t="s">
        <v>7706</v>
      </c>
      <c r="D143" t="s">
        <v>0</v>
      </c>
      <c r="E143">
        <v>101</v>
      </c>
      <c r="F143" t="s">
        <v>304</v>
      </c>
      <c r="G143" t="s">
        <v>305</v>
      </c>
      <c r="I143" s="2">
        <v>0</v>
      </c>
      <c r="J143" s="2">
        <v>0</v>
      </c>
      <c r="K143" s="15">
        <v>4.53</v>
      </c>
      <c r="L143" s="2">
        <v>0</v>
      </c>
      <c r="M143" s="2">
        <v>0</v>
      </c>
      <c r="N143" s="2">
        <v>0</v>
      </c>
      <c r="O143" s="2">
        <v>0.58890000000000009</v>
      </c>
      <c r="P143" s="2">
        <v>5.1189</v>
      </c>
      <c r="Q143" t="s">
        <v>7868</v>
      </c>
      <c r="R143" t="s">
        <v>8045</v>
      </c>
      <c r="S143" s="2">
        <v>0</v>
      </c>
      <c r="T143" s="2">
        <v>0</v>
      </c>
      <c r="U143" s="2"/>
    </row>
    <row r="144" spans="1:21" hidden="1" x14ac:dyDescent="0.25">
      <c r="A144" t="s">
        <v>8490</v>
      </c>
      <c r="B144" t="s">
        <v>9145</v>
      </c>
      <c r="C144" t="s">
        <v>7706</v>
      </c>
      <c r="D144" t="s">
        <v>0</v>
      </c>
      <c r="E144">
        <v>222819</v>
      </c>
      <c r="F144" t="s">
        <v>2612</v>
      </c>
      <c r="G144" t="s">
        <v>2613</v>
      </c>
      <c r="H144" s="2">
        <v>0</v>
      </c>
      <c r="I144" s="2">
        <v>0</v>
      </c>
      <c r="J144" s="2">
        <v>0</v>
      </c>
      <c r="K144" s="15">
        <v>18</v>
      </c>
      <c r="L144" s="2">
        <v>0</v>
      </c>
      <c r="M144" s="2">
        <v>0</v>
      </c>
      <c r="N144" s="2">
        <v>0</v>
      </c>
      <c r="O144" s="2">
        <v>2.34</v>
      </c>
      <c r="P144" s="2">
        <v>20.34</v>
      </c>
      <c r="Q144" t="s">
        <v>7868</v>
      </c>
      <c r="R144" t="s">
        <v>8045</v>
      </c>
      <c r="S144" s="2">
        <v>0</v>
      </c>
      <c r="T144" s="2">
        <v>0</v>
      </c>
      <c r="U144" s="2"/>
    </row>
    <row r="145" spans="1:21" hidden="1" x14ac:dyDescent="0.25">
      <c r="A145" t="s">
        <v>8490</v>
      </c>
      <c r="B145" t="s">
        <v>9144</v>
      </c>
      <c r="C145" t="s">
        <v>7706</v>
      </c>
      <c r="D145" t="s">
        <v>0</v>
      </c>
      <c r="E145">
        <v>758</v>
      </c>
      <c r="F145" t="s">
        <v>120</v>
      </c>
      <c r="G145" t="s">
        <v>121</v>
      </c>
      <c r="H145" s="2">
        <v>0</v>
      </c>
      <c r="I145" s="2">
        <v>0</v>
      </c>
      <c r="J145" s="2">
        <v>0</v>
      </c>
      <c r="K145" s="15">
        <v>5.76</v>
      </c>
      <c r="L145" s="2">
        <v>0</v>
      </c>
      <c r="M145" s="2">
        <v>0</v>
      </c>
      <c r="N145" s="2">
        <v>0</v>
      </c>
      <c r="O145" s="2">
        <v>0.74880000000000002</v>
      </c>
      <c r="P145" s="2">
        <v>6.5087999999999999</v>
      </c>
      <c r="Q145" t="s">
        <v>7868</v>
      </c>
      <c r="R145" t="s">
        <v>8045</v>
      </c>
      <c r="S145" s="2">
        <v>0</v>
      </c>
      <c r="T145" s="2">
        <v>0</v>
      </c>
      <c r="U145" s="2"/>
    </row>
    <row r="146" spans="1:21" hidden="1" x14ac:dyDescent="0.25">
      <c r="A146" t="s">
        <v>8490</v>
      </c>
      <c r="B146" t="s">
        <v>9143</v>
      </c>
      <c r="C146" t="s">
        <v>7706</v>
      </c>
      <c r="D146" t="s">
        <v>0</v>
      </c>
      <c r="E146">
        <v>14457</v>
      </c>
      <c r="F146" t="s">
        <v>1459</v>
      </c>
      <c r="G146" t="s">
        <v>1460</v>
      </c>
      <c r="H146" s="2">
        <v>2.5499999999999998</v>
      </c>
      <c r="I146" s="2">
        <v>0</v>
      </c>
      <c r="J146" s="2">
        <v>0</v>
      </c>
      <c r="K146" s="15">
        <v>33.14</v>
      </c>
      <c r="L146" s="2">
        <v>0</v>
      </c>
      <c r="M146" s="2">
        <v>0</v>
      </c>
      <c r="N146" s="2">
        <v>0</v>
      </c>
      <c r="O146" s="2">
        <v>4.3082000000000003</v>
      </c>
      <c r="P146" s="2">
        <v>39.998199999999997</v>
      </c>
      <c r="Q146" t="s">
        <v>7868</v>
      </c>
      <c r="R146" t="s">
        <v>8045</v>
      </c>
      <c r="S146" s="2">
        <v>0</v>
      </c>
      <c r="T146" s="2">
        <v>0</v>
      </c>
      <c r="U146" s="2"/>
    </row>
    <row r="147" spans="1:21" hidden="1" x14ac:dyDescent="0.25">
      <c r="A147" t="s">
        <v>8490</v>
      </c>
      <c r="B147" t="s">
        <v>9142</v>
      </c>
      <c r="C147" t="s">
        <v>7706</v>
      </c>
      <c r="D147" t="s">
        <v>0</v>
      </c>
      <c r="E147">
        <v>59525</v>
      </c>
      <c r="F147" t="s">
        <v>1459</v>
      </c>
      <c r="G147" t="s">
        <v>1460</v>
      </c>
      <c r="H147" s="2">
        <v>1.28</v>
      </c>
      <c r="I147" s="2">
        <v>0</v>
      </c>
      <c r="J147" s="2">
        <v>0</v>
      </c>
      <c r="K147" s="15">
        <v>16.57</v>
      </c>
      <c r="L147" s="2">
        <v>0</v>
      </c>
      <c r="M147" s="2">
        <v>0</v>
      </c>
      <c r="N147" s="2">
        <v>0</v>
      </c>
      <c r="O147" s="2">
        <v>2.1541000000000001</v>
      </c>
      <c r="P147" s="2">
        <v>20.004100000000001</v>
      </c>
      <c r="Q147" t="s">
        <v>7868</v>
      </c>
      <c r="R147" t="s">
        <v>8045</v>
      </c>
      <c r="S147" s="2">
        <v>0</v>
      </c>
      <c r="T147" s="2">
        <v>0</v>
      </c>
      <c r="U147" s="2"/>
    </row>
    <row r="148" spans="1:21" hidden="1" x14ac:dyDescent="0.25">
      <c r="A148" t="s">
        <v>8490</v>
      </c>
      <c r="B148" t="s">
        <v>9141</v>
      </c>
      <c r="C148" t="s">
        <v>7706</v>
      </c>
      <c r="D148" t="s">
        <v>0</v>
      </c>
      <c r="E148">
        <v>221</v>
      </c>
      <c r="F148" t="s">
        <v>541</v>
      </c>
      <c r="G148" t="s">
        <v>542</v>
      </c>
      <c r="H148" s="2">
        <v>0</v>
      </c>
      <c r="I148" s="2">
        <v>0</v>
      </c>
      <c r="J148" s="2">
        <v>0</v>
      </c>
      <c r="K148" s="15">
        <v>4.7699999999999996</v>
      </c>
      <c r="L148" s="2">
        <v>0</v>
      </c>
      <c r="M148" s="2">
        <v>0</v>
      </c>
      <c r="N148" s="2">
        <v>0</v>
      </c>
      <c r="O148" s="2">
        <v>0.62009999999999998</v>
      </c>
      <c r="P148" s="2">
        <v>5.3900999999999994</v>
      </c>
      <c r="Q148" t="s">
        <v>7868</v>
      </c>
      <c r="R148" t="s">
        <v>8045</v>
      </c>
      <c r="S148" s="2">
        <v>0</v>
      </c>
      <c r="T148" s="2">
        <v>0</v>
      </c>
      <c r="U148" s="2"/>
    </row>
    <row r="149" spans="1:21" hidden="1" x14ac:dyDescent="0.25">
      <c r="A149" t="s">
        <v>8490</v>
      </c>
      <c r="B149" t="s">
        <v>9140</v>
      </c>
      <c r="C149" t="s">
        <v>7706</v>
      </c>
      <c r="D149" t="s">
        <v>0</v>
      </c>
      <c r="E149">
        <v>1238117</v>
      </c>
      <c r="F149" t="s">
        <v>1443</v>
      </c>
      <c r="G149" t="s">
        <v>1444</v>
      </c>
      <c r="H149" s="2">
        <v>0.99</v>
      </c>
      <c r="I149" s="2">
        <v>0</v>
      </c>
      <c r="J149" s="2">
        <v>0</v>
      </c>
      <c r="K149" s="15">
        <v>12.4</v>
      </c>
      <c r="L149" s="2">
        <v>0</v>
      </c>
      <c r="M149" s="2">
        <v>0</v>
      </c>
      <c r="N149" s="2">
        <v>0</v>
      </c>
      <c r="O149" s="2">
        <v>1.6120000000000001</v>
      </c>
      <c r="P149" s="2">
        <v>15.002000000000001</v>
      </c>
      <c r="Q149" t="s">
        <v>7868</v>
      </c>
      <c r="R149" t="s">
        <v>8045</v>
      </c>
      <c r="S149" s="2">
        <v>0</v>
      </c>
      <c r="T149" s="2">
        <v>0</v>
      </c>
      <c r="U149" s="2"/>
    </row>
    <row r="150" spans="1:21" hidden="1" x14ac:dyDescent="0.25">
      <c r="A150" t="s">
        <v>8490</v>
      </c>
      <c r="B150" t="s">
        <v>9139</v>
      </c>
      <c r="C150" t="s">
        <v>7706</v>
      </c>
      <c r="D150" t="s">
        <v>0</v>
      </c>
      <c r="E150">
        <v>108580</v>
      </c>
      <c r="F150" t="s">
        <v>1354</v>
      </c>
      <c r="G150" t="s">
        <v>1355</v>
      </c>
      <c r="H150" s="2">
        <v>1.29</v>
      </c>
      <c r="I150" s="2">
        <v>0</v>
      </c>
      <c r="J150" s="2">
        <v>0</v>
      </c>
      <c r="K150" s="15">
        <v>16.559999999999999</v>
      </c>
      <c r="L150" s="2">
        <v>0</v>
      </c>
      <c r="M150" s="2">
        <v>0</v>
      </c>
      <c r="N150" s="2">
        <v>0</v>
      </c>
      <c r="O150" s="2">
        <v>2.1528</v>
      </c>
      <c r="P150" s="2">
        <v>20.002799999999997</v>
      </c>
      <c r="Q150" t="s">
        <v>7868</v>
      </c>
      <c r="R150" t="s">
        <v>8045</v>
      </c>
      <c r="S150" s="2">
        <v>0</v>
      </c>
      <c r="T150" s="2">
        <v>0</v>
      </c>
      <c r="U150" s="2"/>
    </row>
    <row r="151" spans="1:21" hidden="1" x14ac:dyDescent="0.25">
      <c r="A151" t="s">
        <v>8490</v>
      </c>
      <c r="B151" t="s">
        <v>9139</v>
      </c>
      <c r="C151" t="s">
        <v>7706</v>
      </c>
      <c r="D151" t="s">
        <v>0</v>
      </c>
      <c r="E151">
        <v>885241</v>
      </c>
      <c r="F151" t="s">
        <v>2612</v>
      </c>
      <c r="G151" t="s">
        <v>2613</v>
      </c>
      <c r="H151" s="2">
        <v>0</v>
      </c>
      <c r="I151" s="2">
        <v>0</v>
      </c>
      <c r="J151" s="2">
        <v>0</v>
      </c>
      <c r="K151" s="15">
        <v>3.75</v>
      </c>
      <c r="L151" s="2">
        <v>0</v>
      </c>
      <c r="M151" s="2">
        <v>0</v>
      </c>
      <c r="N151" s="2">
        <v>0</v>
      </c>
      <c r="O151" s="2">
        <v>0.48750000000000004</v>
      </c>
      <c r="P151" s="2">
        <v>4.2374999999999998</v>
      </c>
      <c r="Q151" t="s">
        <v>7868</v>
      </c>
      <c r="R151" t="s">
        <v>8045</v>
      </c>
      <c r="S151" s="2">
        <v>0</v>
      </c>
      <c r="T151" s="2">
        <v>0</v>
      </c>
      <c r="U151" s="2"/>
    </row>
    <row r="152" spans="1:21" hidden="1" x14ac:dyDescent="0.25">
      <c r="A152" t="s">
        <v>8490</v>
      </c>
      <c r="B152" t="s">
        <v>9138</v>
      </c>
      <c r="C152" t="s">
        <v>7706</v>
      </c>
      <c r="D152" t="s">
        <v>0</v>
      </c>
      <c r="E152">
        <v>66937</v>
      </c>
      <c r="F152" t="s">
        <v>1494</v>
      </c>
      <c r="G152" t="s">
        <v>1495</v>
      </c>
      <c r="H152" s="2">
        <v>1.29</v>
      </c>
      <c r="I152" s="2">
        <v>0</v>
      </c>
      <c r="J152" s="2">
        <v>0</v>
      </c>
      <c r="K152" s="15">
        <v>16.559999999999999</v>
      </c>
      <c r="L152" s="2">
        <v>0</v>
      </c>
      <c r="M152" s="2">
        <v>0</v>
      </c>
      <c r="N152" s="2">
        <v>0</v>
      </c>
      <c r="O152" s="2">
        <v>2.1528</v>
      </c>
      <c r="P152" s="2">
        <v>20.002799999999997</v>
      </c>
      <c r="Q152" t="s">
        <v>7868</v>
      </c>
      <c r="R152" t="s">
        <v>8045</v>
      </c>
      <c r="S152" s="2">
        <v>0</v>
      </c>
      <c r="T152" s="2">
        <v>0</v>
      </c>
      <c r="U152" s="2"/>
    </row>
    <row r="153" spans="1:21" hidden="1" x14ac:dyDescent="0.25">
      <c r="A153" t="s">
        <v>8490</v>
      </c>
      <c r="B153" t="s">
        <v>9138</v>
      </c>
      <c r="C153" t="s">
        <v>7706</v>
      </c>
      <c r="D153" t="s">
        <v>0</v>
      </c>
      <c r="E153">
        <v>13740</v>
      </c>
      <c r="F153" t="s">
        <v>1459</v>
      </c>
      <c r="G153" t="s">
        <v>1460</v>
      </c>
      <c r="H153" s="2">
        <v>2.74</v>
      </c>
      <c r="I153" s="2">
        <v>0</v>
      </c>
      <c r="J153" s="2">
        <v>0</v>
      </c>
      <c r="K153" s="15">
        <v>35.630000000000003</v>
      </c>
      <c r="L153" s="2">
        <v>0</v>
      </c>
      <c r="M153" s="2">
        <v>0</v>
      </c>
      <c r="N153" s="2">
        <v>0</v>
      </c>
      <c r="O153" s="2">
        <v>4.6319000000000008</v>
      </c>
      <c r="P153" s="2">
        <v>43.001900000000006</v>
      </c>
      <c r="Q153" t="s">
        <v>7868</v>
      </c>
      <c r="R153" t="s">
        <v>8045</v>
      </c>
      <c r="S153" s="2">
        <v>0</v>
      </c>
      <c r="T153" s="2">
        <v>0</v>
      </c>
      <c r="U153" s="2"/>
    </row>
    <row r="154" spans="1:21" hidden="1" x14ac:dyDescent="0.25">
      <c r="A154" t="s">
        <v>8490</v>
      </c>
      <c r="B154" t="s">
        <v>9137</v>
      </c>
      <c r="C154" t="s">
        <v>7706</v>
      </c>
      <c r="D154" t="s">
        <v>0</v>
      </c>
      <c r="E154">
        <v>200659</v>
      </c>
      <c r="F154" t="s">
        <v>2612</v>
      </c>
      <c r="G154" t="s">
        <v>2613</v>
      </c>
      <c r="H154" s="2">
        <v>0</v>
      </c>
      <c r="I154" s="2">
        <v>0</v>
      </c>
      <c r="J154" s="2">
        <v>0</v>
      </c>
      <c r="K154" s="15">
        <v>101.13</v>
      </c>
      <c r="L154" s="2">
        <v>0</v>
      </c>
      <c r="M154" s="2">
        <v>0</v>
      </c>
      <c r="N154" s="2">
        <v>0</v>
      </c>
      <c r="O154" s="2">
        <v>13.1469</v>
      </c>
      <c r="P154" s="2">
        <v>114.2769</v>
      </c>
      <c r="Q154" t="s">
        <v>7868</v>
      </c>
      <c r="R154" t="s">
        <v>8045</v>
      </c>
      <c r="S154" s="2">
        <v>0</v>
      </c>
      <c r="T154" s="2">
        <v>0</v>
      </c>
      <c r="U154" s="2"/>
    </row>
    <row r="155" spans="1:21" hidden="1" x14ac:dyDescent="0.25">
      <c r="A155" t="s">
        <v>8490</v>
      </c>
      <c r="B155" t="s">
        <v>9136</v>
      </c>
      <c r="C155" t="s">
        <v>7706</v>
      </c>
      <c r="D155" t="s">
        <v>0</v>
      </c>
      <c r="E155">
        <v>98452</v>
      </c>
      <c r="F155" t="s">
        <v>1439</v>
      </c>
      <c r="G155" t="s">
        <v>1440</v>
      </c>
      <c r="H155" s="2">
        <v>0.65</v>
      </c>
      <c r="I155" s="2">
        <v>0</v>
      </c>
      <c r="J155" s="2">
        <v>0</v>
      </c>
      <c r="K155" s="15">
        <v>8.27</v>
      </c>
      <c r="L155" s="2">
        <v>0</v>
      </c>
      <c r="M155" s="2">
        <v>0</v>
      </c>
      <c r="N155" s="2">
        <v>0</v>
      </c>
      <c r="O155" s="2">
        <v>1.0750999999999999</v>
      </c>
      <c r="P155" s="2">
        <v>9.9951000000000008</v>
      </c>
      <c r="Q155" t="s">
        <v>7868</v>
      </c>
      <c r="R155" t="s">
        <v>8045</v>
      </c>
      <c r="S155" s="2">
        <v>0</v>
      </c>
      <c r="T155" s="2">
        <v>0</v>
      </c>
      <c r="U155" s="2"/>
    </row>
    <row r="156" spans="1:21" hidden="1" x14ac:dyDescent="0.25">
      <c r="A156" t="s">
        <v>8490</v>
      </c>
      <c r="B156" t="s">
        <v>9135</v>
      </c>
      <c r="C156" t="s">
        <v>7706</v>
      </c>
      <c r="D156" t="s">
        <v>0</v>
      </c>
      <c r="E156">
        <v>31893038</v>
      </c>
      <c r="F156" t="s">
        <v>3436</v>
      </c>
      <c r="G156" t="s">
        <v>3437</v>
      </c>
      <c r="H156" s="2">
        <v>0</v>
      </c>
      <c r="I156" s="2">
        <v>0</v>
      </c>
      <c r="J156" s="2">
        <v>0</v>
      </c>
      <c r="K156" s="15">
        <v>21.18</v>
      </c>
      <c r="L156" s="2">
        <v>0</v>
      </c>
      <c r="M156" s="2">
        <v>0</v>
      </c>
      <c r="N156" s="2">
        <v>0</v>
      </c>
      <c r="O156" s="2">
        <v>2.7534000000000001</v>
      </c>
      <c r="P156" s="2">
        <v>23.933399999999999</v>
      </c>
      <c r="Q156" t="s">
        <v>7868</v>
      </c>
      <c r="R156" t="s">
        <v>8045</v>
      </c>
      <c r="S156" s="2">
        <v>0</v>
      </c>
      <c r="T156" s="2">
        <v>0</v>
      </c>
      <c r="U156" s="2"/>
    </row>
    <row r="157" spans="1:21" hidden="1" x14ac:dyDescent="0.25">
      <c r="A157" t="s">
        <v>8490</v>
      </c>
      <c r="B157" t="s">
        <v>9131</v>
      </c>
      <c r="C157" t="s">
        <v>7706</v>
      </c>
      <c r="D157" t="s">
        <v>0</v>
      </c>
      <c r="E157">
        <v>866803</v>
      </c>
      <c r="F157" t="s">
        <v>1506</v>
      </c>
      <c r="G157" t="s">
        <v>1507</v>
      </c>
      <c r="H157" s="2">
        <v>0</v>
      </c>
      <c r="I157" s="2">
        <v>0</v>
      </c>
      <c r="J157" s="2">
        <v>0</v>
      </c>
      <c r="K157" s="15">
        <v>19.47</v>
      </c>
      <c r="L157" s="2">
        <v>0</v>
      </c>
      <c r="M157" s="2">
        <v>0</v>
      </c>
      <c r="N157" s="2">
        <v>0</v>
      </c>
      <c r="O157" s="2">
        <v>2.5310999999999999</v>
      </c>
      <c r="P157" s="2">
        <v>22.001099999999997</v>
      </c>
      <c r="Q157" t="s">
        <v>7868</v>
      </c>
      <c r="R157" t="s">
        <v>8045</v>
      </c>
      <c r="S157" s="2">
        <v>0</v>
      </c>
      <c r="T157" s="2">
        <v>0</v>
      </c>
      <c r="U157" s="2"/>
    </row>
    <row r="158" spans="1:21" hidden="1" x14ac:dyDescent="0.25">
      <c r="A158" t="s">
        <v>8488</v>
      </c>
      <c r="B158" t="s">
        <v>9133</v>
      </c>
      <c r="C158" t="s">
        <v>7706</v>
      </c>
      <c r="D158" t="s">
        <v>0</v>
      </c>
      <c r="E158">
        <v>2680</v>
      </c>
      <c r="F158" t="s">
        <v>9127</v>
      </c>
      <c r="G158" t="s">
        <v>9128</v>
      </c>
      <c r="H158" s="2">
        <v>0</v>
      </c>
      <c r="I158" s="2">
        <v>0</v>
      </c>
      <c r="J158" s="2">
        <v>0</v>
      </c>
      <c r="K158" s="15">
        <v>54.86</v>
      </c>
      <c r="L158" s="2">
        <v>0</v>
      </c>
      <c r="M158" s="2">
        <v>0</v>
      </c>
      <c r="N158" s="2">
        <v>0</v>
      </c>
      <c r="O158" s="2">
        <v>7.1318000000000001</v>
      </c>
      <c r="P158" s="2">
        <v>61.991799999999998</v>
      </c>
      <c r="Q158" t="s">
        <v>7868</v>
      </c>
      <c r="R158" t="s">
        <v>8045</v>
      </c>
      <c r="S158" s="2">
        <v>0</v>
      </c>
      <c r="T158" s="2">
        <v>0</v>
      </c>
      <c r="U158" s="2"/>
    </row>
    <row r="159" spans="1:21" hidden="1" x14ac:dyDescent="0.25">
      <c r="A159" t="s">
        <v>8488</v>
      </c>
      <c r="B159" t="s">
        <v>9133</v>
      </c>
      <c r="C159" t="s">
        <v>7706</v>
      </c>
      <c r="D159" t="s">
        <v>0</v>
      </c>
      <c r="E159">
        <v>9230</v>
      </c>
      <c r="F159" t="s">
        <v>1373</v>
      </c>
      <c r="G159" t="s">
        <v>1374</v>
      </c>
      <c r="H159" s="2">
        <v>0</v>
      </c>
      <c r="I159" s="2">
        <v>0</v>
      </c>
      <c r="J159" s="2">
        <v>0</v>
      </c>
      <c r="K159" s="15">
        <v>16.559999999999999</v>
      </c>
      <c r="L159" s="2">
        <v>0</v>
      </c>
      <c r="M159" s="2">
        <v>0</v>
      </c>
      <c r="N159" s="2">
        <v>0</v>
      </c>
      <c r="O159" s="2">
        <v>2.1528</v>
      </c>
      <c r="P159" s="2">
        <v>18.712799999999998</v>
      </c>
      <c r="Q159" t="s">
        <v>7868</v>
      </c>
      <c r="R159" t="s">
        <v>8045</v>
      </c>
      <c r="S159" s="2">
        <v>0</v>
      </c>
      <c r="T159" s="2">
        <v>0</v>
      </c>
      <c r="U159" s="2"/>
    </row>
    <row r="160" spans="1:21" hidden="1" x14ac:dyDescent="0.25">
      <c r="A160" t="s">
        <v>8488</v>
      </c>
      <c r="B160" t="s">
        <v>9132</v>
      </c>
      <c r="C160" t="s">
        <v>7706</v>
      </c>
      <c r="D160" t="s">
        <v>0</v>
      </c>
      <c r="E160">
        <v>12909</v>
      </c>
      <c r="F160" t="s">
        <v>1459</v>
      </c>
      <c r="G160" t="s">
        <v>1460</v>
      </c>
      <c r="H160" s="2">
        <v>2.59</v>
      </c>
      <c r="I160" s="2">
        <v>0</v>
      </c>
      <c r="J160" s="2">
        <v>0</v>
      </c>
      <c r="K160" s="15">
        <v>32.22</v>
      </c>
      <c r="L160" s="2">
        <v>0</v>
      </c>
      <c r="M160" s="2">
        <v>0</v>
      </c>
      <c r="N160" s="2">
        <v>0</v>
      </c>
      <c r="O160" s="2">
        <v>4.1886000000000001</v>
      </c>
      <c r="P160" s="2">
        <v>38.998600000000003</v>
      </c>
      <c r="Q160" t="s">
        <v>7868</v>
      </c>
      <c r="R160" t="s">
        <v>8045</v>
      </c>
      <c r="S160" s="2">
        <v>0</v>
      </c>
      <c r="T160" s="2">
        <v>0</v>
      </c>
      <c r="U160" s="2"/>
    </row>
    <row r="161" spans="1:21" hidden="1" x14ac:dyDescent="0.25">
      <c r="A161" t="s">
        <v>8488</v>
      </c>
      <c r="B161" t="s">
        <v>9131</v>
      </c>
      <c r="C161" t="s">
        <v>7706</v>
      </c>
      <c r="D161" t="s">
        <v>0</v>
      </c>
      <c r="E161">
        <v>391309</v>
      </c>
      <c r="F161" t="s">
        <v>1375</v>
      </c>
      <c r="G161" t="s">
        <v>1376</v>
      </c>
      <c r="H161" s="2">
        <v>1</v>
      </c>
      <c r="I161" s="2">
        <v>0</v>
      </c>
      <c r="J161" s="2">
        <v>0</v>
      </c>
      <c r="K161" s="15">
        <v>12.39</v>
      </c>
      <c r="L161" s="2">
        <v>0</v>
      </c>
      <c r="M161" s="2">
        <v>0</v>
      </c>
      <c r="N161" s="2">
        <v>0</v>
      </c>
      <c r="O161" s="2">
        <v>1.6107</v>
      </c>
      <c r="P161" s="2">
        <v>15.0007</v>
      </c>
      <c r="Q161" t="s">
        <v>7868</v>
      </c>
      <c r="R161" t="s">
        <v>8045</v>
      </c>
      <c r="S161" s="2">
        <v>0</v>
      </c>
      <c r="T161" s="2">
        <v>0</v>
      </c>
      <c r="U161" s="2"/>
    </row>
    <row r="162" spans="1:21" hidden="1" x14ac:dyDescent="0.25">
      <c r="A162" t="s">
        <v>8488</v>
      </c>
      <c r="B162" t="s">
        <v>9131</v>
      </c>
      <c r="C162" t="s">
        <v>7706</v>
      </c>
      <c r="D162" t="s">
        <v>0</v>
      </c>
      <c r="E162">
        <v>4732</v>
      </c>
      <c r="F162" t="s">
        <v>9072</v>
      </c>
      <c r="G162" t="s">
        <v>9097</v>
      </c>
      <c r="H162" s="2">
        <v>0</v>
      </c>
      <c r="I162" s="2">
        <v>0</v>
      </c>
      <c r="J162" s="2">
        <v>0</v>
      </c>
      <c r="K162" s="15">
        <v>287.61</v>
      </c>
      <c r="L162" s="2">
        <v>0</v>
      </c>
      <c r="M162" s="2">
        <v>0</v>
      </c>
      <c r="N162" s="2">
        <v>0</v>
      </c>
      <c r="O162" s="2">
        <v>37.389300000000006</v>
      </c>
      <c r="P162" s="2">
        <v>324.99930000000001</v>
      </c>
      <c r="Q162" t="s">
        <v>7868</v>
      </c>
      <c r="R162" t="s">
        <v>8045</v>
      </c>
      <c r="S162" s="2">
        <v>0</v>
      </c>
      <c r="T162" s="2">
        <v>0</v>
      </c>
      <c r="U162" s="2"/>
    </row>
    <row r="163" spans="1:21" hidden="1" x14ac:dyDescent="0.25">
      <c r="A163" t="s">
        <v>8488</v>
      </c>
      <c r="B163" t="s">
        <v>9130</v>
      </c>
      <c r="C163" t="s">
        <v>7706</v>
      </c>
      <c r="D163" t="s">
        <v>0</v>
      </c>
      <c r="E163">
        <v>272892</v>
      </c>
      <c r="F163" t="s">
        <v>1326</v>
      </c>
      <c r="G163" t="s">
        <v>1327</v>
      </c>
      <c r="H163" s="2">
        <v>0</v>
      </c>
      <c r="I163" s="2">
        <v>0</v>
      </c>
      <c r="J163" s="2">
        <v>0</v>
      </c>
      <c r="K163" s="15">
        <v>22.42</v>
      </c>
      <c r="L163" s="2">
        <v>0</v>
      </c>
      <c r="M163" s="2">
        <v>0</v>
      </c>
      <c r="N163" s="2">
        <v>0</v>
      </c>
      <c r="O163" s="2">
        <v>2.9146000000000005</v>
      </c>
      <c r="P163" s="2">
        <v>25.334600000000002</v>
      </c>
      <c r="Q163" t="s">
        <v>7868</v>
      </c>
      <c r="R163" t="s">
        <v>8045</v>
      </c>
      <c r="S163" s="2">
        <v>0</v>
      </c>
      <c r="T163" s="2">
        <v>0</v>
      </c>
      <c r="U163" s="2"/>
    </row>
    <row r="164" spans="1:21" hidden="1" x14ac:dyDescent="0.25">
      <c r="A164" t="s">
        <v>8488</v>
      </c>
      <c r="B164" t="s">
        <v>9129</v>
      </c>
      <c r="C164" t="s">
        <v>7706</v>
      </c>
      <c r="D164" t="s">
        <v>0</v>
      </c>
      <c r="E164">
        <v>317365</v>
      </c>
      <c r="F164" t="s">
        <v>1443</v>
      </c>
      <c r="G164" t="s">
        <v>1444</v>
      </c>
      <c r="H164" s="2">
        <v>3.86</v>
      </c>
      <c r="I164" s="2">
        <v>0</v>
      </c>
      <c r="J164" s="2">
        <v>0</v>
      </c>
      <c r="K164" s="15">
        <v>47.91</v>
      </c>
      <c r="L164" s="2">
        <v>0</v>
      </c>
      <c r="M164" s="2">
        <v>0</v>
      </c>
      <c r="N164" s="2">
        <v>0</v>
      </c>
      <c r="O164" s="2">
        <v>6.2282999999999999</v>
      </c>
      <c r="P164" s="2">
        <v>57.998299999999993</v>
      </c>
      <c r="Q164" t="s">
        <v>7868</v>
      </c>
      <c r="R164" t="s">
        <v>8045</v>
      </c>
      <c r="S164" s="2">
        <v>0</v>
      </c>
      <c r="T164" s="2">
        <v>0</v>
      </c>
      <c r="U164" s="2"/>
    </row>
    <row r="165" spans="1:21" hidden="1" x14ac:dyDescent="0.25">
      <c r="A165" t="s">
        <v>8488</v>
      </c>
      <c r="B165" t="s">
        <v>9126</v>
      </c>
      <c r="C165" t="s">
        <v>7706</v>
      </c>
      <c r="D165" t="s">
        <v>0</v>
      </c>
      <c r="E165">
        <v>2596</v>
      </c>
      <c r="F165" t="s">
        <v>9127</v>
      </c>
      <c r="G165" t="s">
        <v>9128</v>
      </c>
      <c r="H165" s="2">
        <v>0</v>
      </c>
      <c r="I165" s="2">
        <v>0</v>
      </c>
      <c r="J165" s="2">
        <v>0</v>
      </c>
      <c r="K165" s="15">
        <v>63.71</v>
      </c>
      <c r="L165" s="2">
        <v>0</v>
      </c>
      <c r="M165" s="2">
        <v>0</v>
      </c>
      <c r="N165" s="2">
        <v>0</v>
      </c>
      <c r="O165" s="2">
        <v>8.2823000000000011</v>
      </c>
      <c r="P165" s="2">
        <v>71.9923</v>
      </c>
      <c r="Q165" t="s">
        <v>7868</v>
      </c>
      <c r="R165" t="s">
        <v>8045</v>
      </c>
      <c r="S165" s="2">
        <v>0</v>
      </c>
      <c r="T165" s="2">
        <v>0</v>
      </c>
      <c r="U165" s="2"/>
    </row>
    <row r="166" spans="1:21" hidden="1" x14ac:dyDescent="0.25">
      <c r="A166" t="s">
        <v>8488</v>
      </c>
      <c r="B166" t="s">
        <v>9123</v>
      </c>
      <c r="C166" t="s">
        <v>7706</v>
      </c>
      <c r="D166" t="s">
        <v>0</v>
      </c>
      <c r="E166">
        <v>199164</v>
      </c>
      <c r="F166" t="s">
        <v>2612</v>
      </c>
      <c r="G166" t="s">
        <v>2613</v>
      </c>
      <c r="H166" s="2">
        <v>0</v>
      </c>
      <c r="I166" s="2">
        <v>0</v>
      </c>
      <c r="J166" s="2">
        <v>0</v>
      </c>
      <c r="K166" s="15">
        <v>25.25</v>
      </c>
      <c r="L166" s="2">
        <v>0</v>
      </c>
      <c r="M166" s="2">
        <v>0</v>
      </c>
      <c r="N166" s="2">
        <v>0</v>
      </c>
      <c r="O166" s="2">
        <v>3.2825000000000002</v>
      </c>
      <c r="P166" s="2">
        <v>28.532499999999999</v>
      </c>
      <c r="Q166" t="s">
        <v>7868</v>
      </c>
      <c r="R166" t="s">
        <v>8045</v>
      </c>
      <c r="S166" s="2">
        <v>0</v>
      </c>
      <c r="T166" s="2">
        <v>0</v>
      </c>
      <c r="U166" s="2"/>
    </row>
    <row r="167" spans="1:21" hidden="1" x14ac:dyDescent="0.25">
      <c r="A167" t="s">
        <v>8488</v>
      </c>
      <c r="B167" t="s">
        <v>9125</v>
      </c>
      <c r="C167" t="s">
        <v>7706</v>
      </c>
      <c r="D167" t="s">
        <v>0</v>
      </c>
      <c r="E167">
        <v>12054</v>
      </c>
      <c r="F167" t="s">
        <v>1459</v>
      </c>
      <c r="G167" t="s">
        <v>1460</v>
      </c>
      <c r="H167" s="2">
        <v>2.75</v>
      </c>
      <c r="I167" s="2">
        <v>0</v>
      </c>
      <c r="J167" s="2">
        <v>0</v>
      </c>
      <c r="K167" s="15">
        <v>35.61</v>
      </c>
      <c r="L167" s="2">
        <v>0</v>
      </c>
      <c r="M167" s="2">
        <v>0</v>
      </c>
      <c r="N167" s="2">
        <v>0</v>
      </c>
      <c r="O167" s="2">
        <v>4.6292999999999997</v>
      </c>
      <c r="P167" s="2">
        <v>42.9893</v>
      </c>
      <c r="Q167" t="s">
        <v>7868</v>
      </c>
      <c r="R167" t="s">
        <v>8045</v>
      </c>
      <c r="S167" s="2">
        <v>0</v>
      </c>
      <c r="T167" s="2">
        <v>0</v>
      </c>
      <c r="U167" s="2"/>
    </row>
    <row r="168" spans="1:21" hidden="1" x14ac:dyDescent="0.25">
      <c r="A168" t="s">
        <v>8488</v>
      </c>
      <c r="B168" t="s">
        <v>9124</v>
      </c>
      <c r="C168" t="s">
        <v>7706</v>
      </c>
      <c r="D168" t="s">
        <v>0</v>
      </c>
      <c r="E168">
        <v>313576</v>
      </c>
      <c r="F168" t="s">
        <v>1443</v>
      </c>
      <c r="G168" t="s">
        <v>1444</v>
      </c>
      <c r="H168" s="2">
        <v>2.86</v>
      </c>
      <c r="I168" s="2">
        <v>0</v>
      </c>
      <c r="J168" s="2">
        <v>0</v>
      </c>
      <c r="K168" s="15">
        <v>33.75</v>
      </c>
      <c r="L168" s="2">
        <v>0</v>
      </c>
      <c r="M168" s="2">
        <v>0</v>
      </c>
      <c r="N168" s="2">
        <v>0</v>
      </c>
      <c r="O168" s="2">
        <v>4.3875000000000002</v>
      </c>
      <c r="P168" s="2">
        <v>40.997500000000002</v>
      </c>
      <c r="Q168" t="s">
        <v>7868</v>
      </c>
      <c r="R168" t="s">
        <v>8045</v>
      </c>
      <c r="S168" s="2">
        <v>0</v>
      </c>
      <c r="T168" s="2">
        <v>0</v>
      </c>
      <c r="U168" s="2"/>
    </row>
    <row r="169" spans="1:21" hidden="1" x14ac:dyDescent="0.25">
      <c r="A169" t="s">
        <v>8488</v>
      </c>
      <c r="B169" t="s">
        <v>9123</v>
      </c>
      <c r="C169" t="s">
        <v>7706</v>
      </c>
      <c r="D169" t="s">
        <v>0</v>
      </c>
      <c r="E169">
        <v>10625</v>
      </c>
      <c r="F169" t="s">
        <v>1459</v>
      </c>
      <c r="G169" t="s">
        <v>1460</v>
      </c>
      <c r="H169" s="2">
        <v>3.7699999999999996</v>
      </c>
      <c r="I169" s="2">
        <v>0</v>
      </c>
      <c r="J169" s="2">
        <v>0</v>
      </c>
      <c r="K169" s="15">
        <v>46.22</v>
      </c>
      <c r="L169" s="2">
        <v>0</v>
      </c>
      <c r="M169" s="2">
        <v>0</v>
      </c>
      <c r="N169" s="2">
        <v>0</v>
      </c>
      <c r="O169" s="2">
        <v>6.0086000000000004</v>
      </c>
      <c r="P169" s="2">
        <v>55.998599999999996</v>
      </c>
      <c r="Q169" t="s">
        <v>7868</v>
      </c>
      <c r="R169" t="s">
        <v>8045</v>
      </c>
      <c r="S169" s="2">
        <v>0</v>
      </c>
      <c r="T169" s="2">
        <v>0</v>
      </c>
      <c r="U169" s="2"/>
    </row>
    <row r="170" spans="1:21" hidden="1" x14ac:dyDescent="0.25">
      <c r="A170" t="s">
        <v>8488</v>
      </c>
      <c r="B170" t="s">
        <v>9122</v>
      </c>
      <c r="C170" t="s">
        <v>7706</v>
      </c>
      <c r="D170" t="s">
        <v>0</v>
      </c>
      <c r="E170">
        <v>10427</v>
      </c>
      <c r="F170" t="s">
        <v>1459</v>
      </c>
      <c r="G170" t="s">
        <v>1460</v>
      </c>
      <c r="H170" s="2">
        <v>1</v>
      </c>
      <c r="I170" s="2">
        <v>0</v>
      </c>
      <c r="J170" s="2">
        <v>0</v>
      </c>
      <c r="K170" s="15">
        <v>12.38</v>
      </c>
      <c r="L170" s="2">
        <v>0</v>
      </c>
      <c r="M170" s="2">
        <v>0</v>
      </c>
      <c r="N170" s="2">
        <v>0</v>
      </c>
      <c r="O170" s="2">
        <v>1.6094000000000002</v>
      </c>
      <c r="P170" s="2">
        <v>14.989400000000002</v>
      </c>
      <c r="Q170" t="s">
        <v>7868</v>
      </c>
      <c r="R170" t="s">
        <v>8045</v>
      </c>
      <c r="S170" s="2">
        <v>0</v>
      </c>
      <c r="T170" s="2">
        <v>0</v>
      </c>
      <c r="U170" s="2"/>
    </row>
    <row r="171" spans="1:21" hidden="1" x14ac:dyDescent="0.25">
      <c r="A171" t="s">
        <v>8488</v>
      </c>
      <c r="B171" t="s">
        <v>9122</v>
      </c>
      <c r="C171" t="s">
        <v>7706</v>
      </c>
      <c r="D171" t="s">
        <v>0</v>
      </c>
      <c r="E171">
        <v>31953423</v>
      </c>
      <c r="F171" t="s">
        <v>3436</v>
      </c>
      <c r="G171" t="s">
        <v>3437</v>
      </c>
      <c r="H171" s="2">
        <v>0</v>
      </c>
      <c r="I171" s="2">
        <v>0</v>
      </c>
      <c r="J171" s="2">
        <v>0</v>
      </c>
      <c r="K171" s="15">
        <v>21.18</v>
      </c>
      <c r="L171" s="2">
        <v>0</v>
      </c>
      <c r="M171" s="2">
        <v>0</v>
      </c>
      <c r="N171" s="2">
        <v>0</v>
      </c>
      <c r="O171" s="2">
        <v>2.7534000000000001</v>
      </c>
      <c r="P171" s="2">
        <v>23.933399999999999</v>
      </c>
      <c r="Q171" t="s">
        <v>7868</v>
      </c>
      <c r="R171" t="s">
        <v>8045</v>
      </c>
      <c r="S171" s="2">
        <v>0</v>
      </c>
      <c r="T171" s="2">
        <v>0</v>
      </c>
      <c r="U171" s="2"/>
    </row>
    <row r="172" spans="1:21" hidden="1" x14ac:dyDescent="0.25">
      <c r="A172" t="s">
        <v>8488</v>
      </c>
      <c r="B172" t="s">
        <v>9121</v>
      </c>
      <c r="C172" t="s">
        <v>7706</v>
      </c>
      <c r="D172" t="s">
        <v>0</v>
      </c>
      <c r="E172">
        <v>426713</v>
      </c>
      <c r="F172" t="s">
        <v>2612</v>
      </c>
      <c r="G172" t="s">
        <v>2613</v>
      </c>
      <c r="H172" s="2">
        <v>0</v>
      </c>
      <c r="I172" s="2">
        <v>0</v>
      </c>
      <c r="J172" s="2">
        <v>0</v>
      </c>
      <c r="K172" s="15">
        <v>26</v>
      </c>
      <c r="L172" s="2">
        <v>0</v>
      </c>
      <c r="M172" s="2">
        <v>0</v>
      </c>
      <c r="N172" s="2">
        <v>0</v>
      </c>
      <c r="O172" s="2">
        <v>3.38</v>
      </c>
      <c r="P172" s="2">
        <v>29.38</v>
      </c>
      <c r="Q172" t="s">
        <v>7868</v>
      </c>
      <c r="R172" t="s">
        <v>8045</v>
      </c>
      <c r="S172" s="2">
        <v>0</v>
      </c>
      <c r="T172" s="2">
        <v>0</v>
      </c>
      <c r="U172" s="2"/>
    </row>
    <row r="173" spans="1:21" hidden="1" x14ac:dyDescent="0.25">
      <c r="A173" t="s">
        <v>8488</v>
      </c>
      <c r="B173" t="s">
        <v>9121</v>
      </c>
      <c r="C173" t="s">
        <v>7706</v>
      </c>
      <c r="D173" t="s">
        <v>0</v>
      </c>
      <c r="E173">
        <v>4177</v>
      </c>
      <c r="F173" t="s">
        <v>3026</v>
      </c>
      <c r="G173" t="s">
        <v>3027</v>
      </c>
      <c r="H173" s="2">
        <v>0</v>
      </c>
      <c r="I173" s="2">
        <v>0</v>
      </c>
      <c r="J173" s="2">
        <v>0</v>
      </c>
      <c r="K173" s="15">
        <v>8.5299999999999994</v>
      </c>
      <c r="L173" s="2">
        <v>0</v>
      </c>
      <c r="M173" s="2">
        <v>0</v>
      </c>
      <c r="N173" s="2">
        <v>0</v>
      </c>
      <c r="O173" s="2">
        <v>1.1089</v>
      </c>
      <c r="P173" s="2">
        <v>9.6388999999999996</v>
      </c>
      <c r="Q173" t="s">
        <v>7868</v>
      </c>
      <c r="R173" t="s">
        <v>8045</v>
      </c>
      <c r="S173" s="2">
        <v>0</v>
      </c>
      <c r="T173" s="2">
        <v>0</v>
      </c>
      <c r="U173" s="2"/>
    </row>
    <row r="174" spans="1:21" hidden="1" x14ac:dyDescent="0.25">
      <c r="A174" t="s">
        <v>8487</v>
      </c>
      <c r="B174" t="s">
        <v>9120</v>
      </c>
      <c r="C174" t="s">
        <v>7706</v>
      </c>
      <c r="D174" t="s">
        <v>0</v>
      </c>
      <c r="E174">
        <v>195344</v>
      </c>
      <c r="F174" t="s">
        <v>2612</v>
      </c>
      <c r="G174" t="s">
        <v>2613</v>
      </c>
      <c r="H174" s="2">
        <v>0</v>
      </c>
      <c r="I174" s="2">
        <v>0</v>
      </c>
      <c r="J174" s="2">
        <v>0</v>
      </c>
      <c r="K174" s="15">
        <v>19.5</v>
      </c>
      <c r="L174" s="2">
        <v>0</v>
      </c>
      <c r="M174" s="2">
        <v>0</v>
      </c>
      <c r="N174" s="2">
        <v>0</v>
      </c>
      <c r="O174" s="2">
        <v>2.5350000000000001</v>
      </c>
      <c r="P174" s="2">
        <v>22.035</v>
      </c>
      <c r="Q174" t="s">
        <v>7868</v>
      </c>
      <c r="R174" t="s">
        <v>8045</v>
      </c>
      <c r="S174" s="2">
        <v>0</v>
      </c>
      <c r="T174" s="2">
        <v>0</v>
      </c>
      <c r="U174" s="2"/>
    </row>
    <row r="175" spans="1:21" hidden="1" x14ac:dyDescent="0.25">
      <c r="A175" t="s">
        <v>8487</v>
      </c>
      <c r="B175" t="s">
        <v>9120</v>
      </c>
      <c r="C175" t="s">
        <v>7706</v>
      </c>
      <c r="D175" t="s">
        <v>0</v>
      </c>
      <c r="E175">
        <v>212960</v>
      </c>
      <c r="F175" t="s">
        <v>1326</v>
      </c>
      <c r="G175" t="s">
        <v>1327</v>
      </c>
      <c r="H175" s="2">
        <v>0</v>
      </c>
      <c r="I175" s="2">
        <v>0</v>
      </c>
      <c r="J175" s="2">
        <v>0</v>
      </c>
      <c r="K175" s="15">
        <v>52.7</v>
      </c>
      <c r="L175" s="2">
        <v>0</v>
      </c>
      <c r="M175" s="2">
        <v>0</v>
      </c>
      <c r="N175" s="2">
        <v>0</v>
      </c>
      <c r="O175" s="2">
        <v>6.8510000000000009</v>
      </c>
      <c r="P175" s="2">
        <v>59.551000000000002</v>
      </c>
      <c r="Q175" t="s">
        <v>7868</v>
      </c>
      <c r="R175" t="s">
        <v>8045</v>
      </c>
      <c r="S175" s="2">
        <v>0</v>
      </c>
      <c r="T175" s="2">
        <v>0</v>
      </c>
      <c r="U175" s="2"/>
    </row>
    <row r="176" spans="1:21" hidden="1" x14ac:dyDescent="0.25">
      <c r="A176" t="s">
        <v>8487</v>
      </c>
      <c r="B176" t="s">
        <v>9120</v>
      </c>
      <c r="C176" t="s">
        <v>7706</v>
      </c>
      <c r="D176" t="s">
        <v>0</v>
      </c>
      <c r="E176">
        <v>9914</v>
      </c>
      <c r="F176" t="s">
        <v>1459</v>
      </c>
      <c r="G176" t="s">
        <v>1460</v>
      </c>
      <c r="H176" s="2">
        <v>1.35</v>
      </c>
      <c r="I176" s="2">
        <v>0</v>
      </c>
      <c r="J176" s="2">
        <v>0</v>
      </c>
      <c r="K176" s="15">
        <v>16.5</v>
      </c>
      <c r="L176" s="2">
        <v>0</v>
      </c>
      <c r="M176" s="2">
        <v>0</v>
      </c>
      <c r="N176" s="2">
        <v>0</v>
      </c>
      <c r="O176" s="2">
        <v>2.145</v>
      </c>
      <c r="P176" s="2">
        <v>19.995000000000001</v>
      </c>
      <c r="Q176" t="s">
        <v>7868</v>
      </c>
      <c r="R176" t="s">
        <v>8045</v>
      </c>
      <c r="S176" s="2">
        <v>0</v>
      </c>
      <c r="T176" s="2">
        <v>0</v>
      </c>
      <c r="U176" s="2"/>
    </row>
    <row r="177" spans="1:21" hidden="1" x14ac:dyDescent="0.25">
      <c r="A177" t="s">
        <v>8487</v>
      </c>
      <c r="B177" t="s">
        <v>9117</v>
      </c>
      <c r="C177" t="s">
        <v>7706</v>
      </c>
      <c r="D177" t="s">
        <v>0</v>
      </c>
      <c r="E177">
        <v>1243</v>
      </c>
      <c r="F177" t="s">
        <v>9118</v>
      </c>
      <c r="G177" t="s">
        <v>9119</v>
      </c>
      <c r="H177" s="2">
        <v>0</v>
      </c>
      <c r="I177" s="2">
        <v>0</v>
      </c>
      <c r="J177" s="2">
        <v>0</v>
      </c>
      <c r="K177" s="15">
        <v>35.4</v>
      </c>
      <c r="L177" s="2">
        <v>0</v>
      </c>
      <c r="M177" s="2">
        <v>0</v>
      </c>
      <c r="N177" s="2">
        <v>0</v>
      </c>
      <c r="O177" s="2">
        <v>4.6020000000000003</v>
      </c>
      <c r="P177" s="2">
        <v>40.001999999999995</v>
      </c>
      <c r="Q177" t="s">
        <v>7868</v>
      </c>
      <c r="R177" t="s">
        <v>8045</v>
      </c>
      <c r="S177" s="2">
        <v>0</v>
      </c>
      <c r="T177" s="2">
        <v>0</v>
      </c>
      <c r="U177" s="2"/>
    </row>
    <row r="178" spans="1:21" hidden="1" x14ac:dyDescent="0.25">
      <c r="A178" t="s">
        <v>8487</v>
      </c>
      <c r="B178" t="s">
        <v>9116</v>
      </c>
      <c r="C178" t="s">
        <v>7706</v>
      </c>
      <c r="D178" t="s">
        <v>0</v>
      </c>
      <c r="E178">
        <v>9541</v>
      </c>
      <c r="F178" t="s">
        <v>1459</v>
      </c>
      <c r="G178" t="s">
        <v>1460</v>
      </c>
      <c r="H178" s="2">
        <v>2.83</v>
      </c>
      <c r="I178" s="2">
        <v>0</v>
      </c>
      <c r="J178" s="2">
        <v>0</v>
      </c>
      <c r="K178" s="15">
        <v>34.659999999999997</v>
      </c>
      <c r="L178" s="2">
        <v>0</v>
      </c>
      <c r="M178" s="2">
        <v>0</v>
      </c>
      <c r="N178" s="2">
        <v>0</v>
      </c>
      <c r="O178" s="2">
        <v>4.5057999999999998</v>
      </c>
      <c r="P178" s="2">
        <v>41.995799999999996</v>
      </c>
      <c r="Q178" t="s">
        <v>7868</v>
      </c>
      <c r="R178" t="s">
        <v>8045</v>
      </c>
      <c r="S178" s="2">
        <v>0</v>
      </c>
      <c r="T178" s="2">
        <v>0</v>
      </c>
      <c r="U178" s="2"/>
    </row>
    <row r="179" spans="1:21" hidden="1" x14ac:dyDescent="0.25">
      <c r="A179" t="s">
        <v>8487</v>
      </c>
      <c r="B179" t="s">
        <v>9115</v>
      </c>
      <c r="C179" t="s">
        <v>7706</v>
      </c>
      <c r="D179" t="s">
        <v>0</v>
      </c>
      <c r="E179">
        <v>3997481</v>
      </c>
      <c r="F179" t="s">
        <v>1506</v>
      </c>
      <c r="G179" t="s">
        <v>1507</v>
      </c>
      <c r="H179" s="2">
        <v>0</v>
      </c>
      <c r="I179" s="2">
        <v>0</v>
      </c>
      <c r="J179" s="2">
        <v>0</v>
      </c>
      <c r="K179" s="15">
        <v>19.47</v>
      </c>
      <c r="L179" s="2">
        <v>0</v>
      </c>
      <c r="M179" s="2">
        <v>0</v>
      </c>
      <c r="N179" s="2">
        <v>0</v>
      </c>
      <c r="O179" s="2">
        <v>2.5310999999999999</v>
      </c>
      <c r="P179" s="2">
        <v>22.001099999999997</v>
      </c>
      <c r="Q179" t="s">
        <v>7868</v>
      </c>
      <c r="R179" t="s">
        <v>8045</v>
      </c>
      <c r="S179" s="2">
        <v>0</v>
      </c>
      <c r="T179" s="2">
        <v>0</v>
      </c>
      <c r="U179" s="2"/>
    </row>
    <row r="180" spans="1:21" hidden="1" x14ac:dyDescent="0.25">
      <c r="A180" t="s">
        <v>8487</v>
      </c>
      <c r="B180" t="s">
        <v>9115</v>
      </c>
      <c r="C180" t="s">
        <v>7706</v>
      </c>
      <c r="D180" t="s">
        <v>0</v>
      </c>
      <c r="E180">
        <v>2475263</v>
      </c>
      <c r="F180" t="s">
        <v>1354</v>
      </c>
      <c r="G180" t="s">
        <v>1355</v>
      </c>
      <c r="H180" s="2">
        <v>1.8399999999999999</v>
      </c>
      <c r="I180" s="2">
        <v>0</v>
      </c>
      <c r="J180" s="2">
        <v>0</v>
      </c>
      <c r="K180" s="15">
        <v>20.5</v>
      </c>
      <c r="L180" s="2">
        <v>0</v>
      </c>
      <c r="M180" s="2">
        <v>0</v>
      </c>
      <c r="N180" s="2">
        <v>0</v>
      </c>
      <c r="O180" s="2">
        <v>2.665</v>
      </c>
      <c r="P180" s="2">
        <v>25.004999999999999</v>
      </c>
      <c r="Q180" t="s">
        <v>7868</v>
      </c>
      <c r="R180" t="s">
        <v>8045</v>
      </c>
      <c r="S180" s="2">
        <v>0</v>
      </c>
      <c r="T180" s="2">
        <v>0</v>
      </c>
      <c r="U180" s="2"/>
    </row>
    <row r="181" spans="1:21" hidden="1" x14ac:dyDescent="0.25">
      <c r="A181" t="s">
        <v>8487</v>
      </c>
      <c r="B181" t="s">
        <v>9114</v>
      </c>
      <c r="C181" t="s">
        <v>7706</v>
      </c>
      <c r="D181" t="s">
        <v>0</v>
      </c>
      <c r="E181">
        <v>8886</v>
      </c>
      <c r="F181" t="s">
        <v>1459</v>
      </c>
      <c r="G181" t="s">
        <v>1460</v>
      </c>
      <c r="H181" s="2">
        <v>2.7600000000000002</v>
      </c>
      <c r="I181" s="2">
        <v>0</v>
      </c>
      <c r="J181" s="2">
        <v>0</v>
      </c>
      <c r="K181" s="15">
        <v>33.83</v>
      </c>
      <c r="L181" s="2">
        <v>0</v>
      </c>
      <c r="M181" s="2">
        <v>0</v>
      </c>
      <c r="N181" s="2">
        <v>0</v>
      </c>
      <c r="O181" s="2">
        <v>4.3978999999999999</v>
      </c>
      <c r="P181" s="2">
        <v>40.987899999999996</v>
      </c>
      <c r="Q181" t="s">
        <v>7868</v>
      </c>
      <c r="R181" t="s">
        <v>8045</v>
      </c>
      <c r="S181" s="2">
        <v>0</v>
      </c>
      <c r="T181" s="2">
        <v>0</v>
      </c>
      <c r="U181" s="2"/>
    </row>
    <row r="182" spans="1:21" hidden="1" x14ac:dyDescent="0.25">
      <c r="A182" t="s">
        <v>8487</v>
      </c>
      <c r="B182" t="s">
        <v>9114</v>
      </c>
      <c r="C182" t="s">
        <v>7706</v>
      </c>
      <c r="D182" t="s">
        <v>0</v>
      </c>
      <c r="E182">
        <v>270640</v>
      </c>
      <c r="F182" t="s">
        <v>1354</v>
      </c>
      <c r="G182" t="s">
        <v>1355</v>
      </c>
      <c r="H182" s="2">
        <v>1.02</v>
      </c>
      <c r="I182" s="2">
        <v>0</v>
      </c>
      <c r="J182" s="2">
        <v>0</v>
      </c>
      <c r="K182" s="15">
        <v>12.38</v>
      </c>
      <c r="L182" s="2">
        <v>0</v>
      </c>
      <c r="M182" s="2">
        <v>0</v>
      </c>
      <c r="N182" s="2">
        <v>0</v>
      </c>
      <c r="O182" s="2">
        <v>1.6094000000000002</v>
      </c>
      <c r="P182" s="2">
        <v>15.009400000000001</v>
      </c>
      <c r="Q182" t="s">
        <v>7868</v>
      </c>
      <c r="R182" t="s">
        <v>8045</v>
      </c>
      <c r="S182" s="2">
        <v>0</v>
      </c>
      <c r="T182" s="2">
        <v>0</v>
      </c>
      <c r="U182" s="2"/>
    </row>
    <row r="183" spans="1:21" hidden="1" x14ac:dyDescent="0.25">
      <c r="A183" t="s">
        <v>8487</v>
      </c>
      <c r="B183" t="s">
        <v>9114</v>
      </c>
      <c r="C183" t="s">
        <v>7706</v>
      </c>
      <c r="D183" t="s">
        <v>0</v>
      </c>
      <c r="E183">
        <v>480029</v>
      </c>
      <c r="F183" t="s">
        <v>1317</v>
      </c>
      <c r="G183" t="s">
        <v>1318</v>
      </c>
      <c r="H183" s="2">
        <v>0</v>
      </c>
      <c r="I183" s="2">
        <v>0</v>
      </c>
      <c r="J183" s="2">
        <v>0</v>
      </c>
      <c r="K183" s="15">
        <v>11.15</v>
      </c>
      <c r="L183" s="2">
        <v>0</v>
      </c>
      <c r="M183" s="2">
        <v>0</v>
      </c>
      <c r="N183" s="2">
        <v>0</v>
      </c>
      <c r="O183" s="2">
        <v>1.4495</v>
      </c>
      <c r="P183" s="2">
        <v>12.599500000000001</v>
      </c>
      <c r="Q183" t="s">
        <v>7868</v>
      </c>
      <c r="R183" t="s">
        <v>8045</v>
      </c>
      <c r="S183" s="2">
        <v>0</v>
      </c>
      <c r="T183" s="2">
        <v>0</v>
      </c>
      <c r="U183" s="2"/>
    </row>
    <row r="184" spans="1:21" hidden="1" x14ac:dyDescent="0.25">
      <c r="A184" t="s">
        <v>8487</v>
      </c>
      <c r="B184" t="s">
        <v>9113</v>
      </c>
      <c r="C184" t="s">
        <v>7706</v>
      </c>
      <c r="D184" t="s">
        <v>0</v>
      </c>
      <c r="E184">
        <v>3878</v>
      </c>
      <c r="F184" t="s">
        <v>3026</v>
      </c>
      <c r="G184" t="s">
        <v>3027</v>
      </c>
      <c r="H184" s="2">
        <v>0</v>
      </c>
      <c r="I184" s="2">
        <v>0</v>
      </c>
      <c r="J184" s="2">
        <v>0</v>
      </c>
      <c r="K184" s="15">
        <v>18.68</v>
      </c>
      <c r="L184" s="2">
        <v>0</v>
      </c>
      <c r="M184" s="2">
        <v>0</v>
      </c>
      <c r="N184" s="2">
        <v>0</v>
      </c>
      <c r="O184" s="2">
        <v>2.4283999999999999</v>
      </c>
      <c r="P184" s="2">
        <v>21.1084</v>
      </c>
      <c r="Q184" t="s">
        <v>7868</v>
      </c>
      <c r="R184" t="s">
        <v>8045</v>
      </c>
      <c r="S184" s="2">
        <v>0</v>
      </c>
      <c r="T184" s="2">
        <v>0</v>
      </c>
      <c r="U184" s="2"/>
    </row>
    <row r="185" spans="1:21" hidden="1" x14ac:dyDescent="0.25">
      <c r="A185" t="s">
        <v>8487</v>
      </c>
      <c r="B185" t="s">
        <v>9112</v>
      </c>
      <c r="C185" t="s">
        <v>7706</v>
      </c>
      <c r="D185" t="s">
        <v>0</v>
      </c>
      <c r="E185">
        <v>70222</v>
      </c>
      <c r="F185" t="s">
        <v>1354</v>
      </c>
      <c r="G185" t="s">
        <v>1355</v>
      </c>
      <c r="H185" s="2">
        <v>2.17</v>
      </c>
      <c r="I185" s="2">
        <v>0</v>
      </c>
      <c r="J185" s="2">
        <v>0</v>
      </c>
      <c r="K185" s="15">
        <v>24.62</v>
      </c>
      <c r="L185" s="2">
        <v>0</v>
      </c>
      <c r="M185" s="2">
        <v>0</v>
      </c>
      <c r="N185" s="2">
        <v>0</v>
      </c>
      <c r="O185" s="2">
        <v>3.2006000000000001</v>
      </c>
      <c r="P185" s="2">
        <v>29.990600000000001</v>
      </c>
      <c r="Q185" t="s">
        <v>7868</v>
      </c>
      <c r="R185" t="s">
        <v>8045</v>
      </c>
      <c r="S185" s="2">
        <v>0</v>
      </c>
      <c r="T185" s="2">
        <v>0</v>
      </c>
      <c r="U185" s="2"/>
    </row>
    <row r="186" spans="1:21" hidden="1" x14ac:dyDescent="0.25">
      <c r="A186" t="s">
        <v>8487</v>
      </c>
      <c r="B186" t="s">
        <v>9111</v>
      </c>
      <c r="C186" t="s">
        <v>7706</v>
      </c>
      <c r="D186" t="s">
        <v>0</v>
      </c>
      <c r="E186">
        <v>8597</v>
      </c>
      <c r="F186" t="s">
        <v>1459</v>
      </c>
      <c r="G186" t="s">
        <v>1460</v>
      </c>
      <c r="H186" s="2">
        <v>2.2800000000000002</v>
      </c>
      <c r="I186" s="2">
        <v>0</v>
      </c>
      <c r="J186" s="2">
        <v>0</v>
      </c>
      <c r="K186" s="15">
        <v>27.18</v>
      </c>
      <c r="L186" s="2">
        <v>0</v>
      </c>
      <c r="M186" s="2">
        <v>0</v>
      </c>
      <c r="N186" s="2">
        <v>0</v>
      </c>
      <c r="O186" s="2">
        <v>3.5333999999999999</v>
      </c>
      <c r="P186" s="2">
        <v>32.993400000000001</v>
      </c>
      <c r="Q186" t="s">
        <v>7868</v>
      </c>
      <c r="R186" t="s">
        <v>8045</v>
      </c>
      <c r="S186" s="2">
        <v>0</v>
      </c>
      <c r="T186" s="2">
        <v>0</v>
      </c>
      <c r="U186" s="2"/>
    </row>
    <row r="187" spans="1:21" hidden="1" x14ac:dyDescent="0.25">
      <c r="A187" t="s">
        <v>8487</v>
      </c>
      <c r="B187" t="s">
        <v>9110</v>
      </c>
      <c r="C187" t="s">
        <v>7706</v>
      </c>
      <c r="D187" t="s">
        <v>0</v>
      </c>
      <c r="E187">
        <v>540387</v>
      </c>
      <c r="F187" t="s">
        <v>1369</v>
      </c>
      <c r="G187" t="s">
        <v>1370</v>
      </c>
      <c r="H187" s="2">
        <v>0.98</v>
      </c>
      <c r="I187" s="2">
        <v>0</v>
      </c>
      <c r="J187" s="2">
        <v>0</v>
      </c>
      <c r="K187" s="15">
        <v>12.41</v>
      </c>
      <c r="L187" s="2">
        <v>0</v>
      </c>
      <c r="M187" s="2">
        <v>0</v>
      </c>
      <c r="N187" s="2">
        <v>0</v>
      </c>
      <c r="O187" s="2">
        <v>1.6133000000000002</v>
      </c>
      <c r="P187" s="2">
        <v>15.003300000000001</v>
      </c>
      <c r="Q187" t="s">
        <v>7868</v>
      </c>
      <c r="R187" t="s">
        <v>8045</v>
      </c>
      <c r="S187" s="2">
        <v>0</v>
      </c>
      <c r="T187" s="2">
        <v>0</v>
      </c>
      <c r="U187" s="2"/>
    </row>
    <row r="188" spans="1:21" hidden="1" x14ac:dyDescent="0.25">
      <c r="A188" t="s">
        <v>8487</v>
      </c>
      <c r="B188" t="s">
        <v>9110</v>
      </c>
      <c r="C188" t="s">
        <v>7706</v>
      </c>
      <c r="D188" t="s">
        <v>0</v>
      </c>
      <c r="E188">
        <v>4668</v>
      </c>
      <c r="F188" t="s">
        <v>9072</v>
      </c>
      <c r="G188" t="s">
        <v>9097</v>
      </c>
      <c r="H188" s="2">
        <v>0</v>
      </c>
      <c r="I188" s="2">
        <v>0</v>
      </c>
      <c r="J188" s="2">
        <v>0</v>
      </c>
      <c r="K188" s="15">
        <v>287.61</v>
      </c>
      <c r="L188" s="2">
        <v>0</v>
      </c>
      <c r="M188" s="2">
        <v>0</v>
      </c>
      <c r="N188" s="2">
        <v>0</v>
      </c>
      <c r="O188" s="2">
        <v>37.389300000000006</v>
      </c>
      <c r="P188" s="2">
        <v>324.99930000000001</v>
      </c>
      <c r="Q188" t="s">
        <v>7868</v>
      </c>
      <c r="R188" t="s">
        <v>8045</v>
      </c>
      <c r="S188" s="2">
        <v>0</v>
      </c>
      <c r="T188" s="2">
        <v>0</v>
      </c>
      <c r="U188" s="2"/>
    </row>
    <row r="189" spans="1:21" hidden="1" x14ac:dyDescent="0.25">
      <c r="A189" t="s">
        <v>8487</v>
      </c>
      <c r="B189" t="s">
        <v>9109</v>
      </c>
      <c r="C189" t="s">
        <v>7706</v>
      </c>
      <c r="D189" t="s">
        <v>0</v>
      </c>
      <c r="E189">
        <v>2174092</v>
      </c>
      <c r="F189" t="s">
        <v>1354</v>
      </c>
      <c r="G189" t="s">
        <v>1355</v>
      </c>
      <c r="H189" s="2">
        <v>2.17</v>
      </c>
      <c r="I189" s="2">
        <v>0</v>
      </c>
      <c r="J189" s="2">
        <v>0</v>
      </c>
      <c r="K189" s="15">
        <v>24.62</v>
      </c>
      <c r="L189" s="2">
        <v>0</v>
      </c>
      <c r="M189" s="2">
        <v>0</v>
      </c>
      <c r="N189" s="2">
        <v>0</v>
      </c>
      <c r="O189" s="2">
        <v>3.2006000000000001</v>
      </c>
      <c r="P189" s="2">
        <v>29.990600000000001</v>
      </c>
      <c r="Q189" t="s">
        <v>7868</v>
      </c>
      <c r="R189" t="s">
        <v>8045</v>
      </c>
      <c r="S189" s="2">
        <v>0</v>
      </c>
      <c r="T189" s="2">
        <v>0</v>
      </c>
      <c r="U189" s="2"/>
    </row>
    <row r="190" spans="1:21" hidden="1" x14ac:dyDescent="0.25">
      <c r="A190" t="s">
        <v>8487</v>
      </c>
      <c r="B190" t="s">
        <v>9108</v>
      </c>
      <c r="C190" t="s">
        <v>7706</v>
      </c>
      <c r="D190" t="s">
        <v>0</v>
      </c>
      <c r="E190">
        <v>306176</v>
      </c>
      <c r="F190" t="s">
        <v>1443</v>
      </c>
      <c r="G190" t="s">
        <v>1444</v>
      </c>
      <c r="H190" s="2">
        <v>3.26</v>
      </c>
      <c r="I190" s="2">
        <v>0</v>
      </c>
      <c r="J190" s="2">
        <v>0</v>
      </c>
      <c r="K190" s="15">
        <v>38.71</v>
      </c>
      <c r="L190" s="2">
        <v>0</v>
      </c>
      <c r="M190" s="2">
        <v>0</v>
      </c>
      <c r="N190" s="2">
        <v>0</v>
      </c>
      <c r="O190" s="2">
        <v>5.0323000000000002</v>
      </c>
      <c r="P190" s="2">
        <v>47.002299999999998</v>
      </c>
      <c r="Q190" t="s">
        <v>7868</v>
      </c>
      <c r="R190" t="s">
        <v>8045</v>
      </c>
      <c r="S190" s="2">
        <v>0</v>
      </c>
      <c r="T190" s="2">
        <v>0</v>
      </c>
      <c r="U190" s="2"/>
    </row>
    <row r="191" spans="1:21" hidden="1" x14ac:dyDescent="0.25">
      <c r="A191" t="s">
        <v>8487</v>
      </c>
      <c r="B191" t="s">
        <v>9107</v>
      </c>
      <c r="C191" t="s">
        <v>7706</v>
      </c>
      <c r="D191" t="s">
        <v>0</v>
      </c>
      <c r="E191">
        <v>13994</v>
      </c>
      <c r="F191" t="s">
        <v>1377</v>
      </c>
      <c r="G191" t="s">
        <v>1378</v>
      </c>
      <c r="H191" s="2">
        <v>2.13</v>
      </c>
      <c r="I191" s="2">
        <v>0</v>
      </c>
      <c r="J191" s="2">
        <v>0</v>
      </c>
      <c r="K191" s="15">
        <v>24.66</v>
      </c>
      <c r="L191" s="2">
        <v>0</v>
      </c>
      <c r="M191" s="2">
        <v>0</v>
      </c>
      <c r="N191" s="2">
        <v>0</v>
      </c>
      <c r="O191" s="2">
        <v>3.2058</v>
      </c>
      <c r="P191" s="2">
        <v>29.995799999999999</v>
      </c>
      <c r="Q191" t="s">
        <v>7868</v>
      </c>
      <c r="R191" t="s">
        <v>8045</v>
      </c>
      <c r="S191" s="2">
        <v>0</v>
      </c>
      <c r="T191" s="2">
        <v>0</v>
      </c>
      <c r="U191" s="2"/>
    </row>
    <row r="192" spans="1:21" hidden="1" x14ac:dyDescent="0.25">
      <c r="A192" t="s">
        <v>8487</v>
      </c>
      <c r="B192" t="s">
        <v>9106</v>
      </c>
      <c r="C192" t="s">
        <v>7706</v>
      </c>
      <c r="D192" t="s">
        <v>0</v>
      </c>
      <c r="E192">
        <v>2324582</v>
      </c>
      <c r="F192" t="s">
        <v>1324</v>
      </c>
      <c r="G192" t="s">
        <v>1325</v>
      </c>
      <c r="H192" s="2">
        <v>2.7199999999999998</v>
      </c>
      <c r="I192" s="2">
        <v>0</v>
      </c>
      <c r="J192" s="2">
        <v>0</v>
      </c>
      <c r="K192" s="15">
        <v>34.68</v>
      </c>
      <c r="L192" s="2">
        <v>0</v>
      </c>
      <c r="M192" s="2">
        <v>0</v>
      </c>
      <c r="N192" s="2">
        <v>0</v>
      </c>
      <c r="O192" s="2">
        <v>4.5084</v>
      </c>
      <c r="P192" s="2">
        <v>41.9084</v>
      </c>
      <c r="Q192" t="s">
        <v>7868</v>
      </c>
      <c r="R192" t="s">
        <v>8045</v>
      </c>
      <c r="S192" s="2">
        <v>0</v>
      </c>
      <c r="T192" s="2">
        <v>0</v>
      </c>
      <c r="U192" s="2"/>
    </row>
    <row r="193" spans="1:21" hidden="1" x14ac:dyDescent="0.25">
      <c r="A193" t="s">
        <v>8487</v>
      </c>
      <c r="B193" t="s">
        <v>9106</v>
      </c>
      <c r="C193" t="s">
        <v>7706</v>
      </c>
      <c r="D193" t="s">
        <v>0</v>
      </c>
      <c r="E193">
        <v>2245896</v>
      </c>
      <c r="F193" t="s">
        <v>1324</v>
      </c>
      <c r="G193" t="s">
        <v>1325</v>
      </c>
      <c r="H193" s="2">
        <v>1.41</v>
      </c>
      <c r="I193" s="2">
        <v>0</v>
      </c>
      <c r="J193" s="2">
        <v>0</v>
      </c>
      <c r="K193" s="15">
        <v>16.46</v>
      </c>
      <c r="L193" s="2">
        <v>0</v>
      </c>
      <c r="M193" s="2">
        <v>0</v>
      </c>
      <c r="N193" s="2">
        <v>0</v>
      </c>
      <c r="O193" s="2">
        <v>2.1398000000000001</v>
      </c>
      <c r="P193" s="2">
        <v>20.009800000000002</v>
      </c>
      <c r="Q193" t="s">
        <v>7868</v>
      </c>
      <c r="R193" t="s">
        <v>8045</v>
      </c>
      <c r="S193" s="2">
        <v>0</v>
      </c>
      <c r="T193" s="2">
        <v>0</v>
      </c>
      <c r="U193" s="2"/>
    </row>
    <row r="194" spans="1:21" hidden="1" x14ac:dyDescent="0.25">
      <c r="A194" t="s">
        <v>8487</v>
      </c>
      <c r="B194" t="s">
        <v>9105</v>
      </c>
      <c r="C194" t="s">
        <v>7706</v>
      </c>
      <c r="D194" t="s">
        <v>0</v>
      </c>
      <c r="E194">
        <v>6936</v>
      </c>
      <c r="F194" t="s">
        <v>2202</v>
      </c>
      <c r="G194" t="s">
        <v>2203</v>
      </c>
      <c r="H194" s="2">
        <v>4.3499999999999996</v>
      </c>
      <c r="I194" s="2">
        <v>0</v>
      </c>
      <c r="J194" s="2">
        <v>0</v>
      </c>
      <c r="K194" s="15">
        <v>52.79</v>
      </c>
      <c r="L194" s="2">
        <v>0</v>
      </c>
      <c r="M194" s="2">
        <v>0</v>
      </c>
      <c r="N194" s="2">
        <v>0</v>
      </c>
      <c r="O194" s="2">
        <v>6.8627000000000002</v>
      </c>
      <c r="P194" s="2">
        <v>64.002700000000004</v>
      </c>
      <c r="Q194" t="s">
        <v>7868</v>
      </c>
      <c r="R194" t="s">
        <v>8045</v>
      </c>
      <c r="S194" s="2">
        <v>0</v>
      </c>
      <c r="T194" s="2">
        <v>0</v>
      </c>
      <c r="U194" s="2"/>
    </row>
    <row r="195" spans="1:21" hidden="1" x14ac:dyDescent="0.25">
      <c r="A195" t="s">
        <v>8487</v>
      </c>
      <c r="B195" t="s">
        <v>9105</v>
      </c>
      <c r="C195" t="s">
        <v>7706</v>
      </c>
      <c r="D195" t="s">
        <v>0</v>
      </c>
      <c r="E195">
        <v>4113</v>
      </c>
      <c r="F195" t="s">
        <v>2202</v>
      </c>
      <c r="G195" t="s">
        <v>2203</v>
      </c>
      <c r="H195" s="2">
        <v>0</v>
      </c>
      <c r="I195" s="2">
        <v>0</v>
      </c>
      <c r="J195" s="2">
        <v>0</v>
      </c>
      <c r="K195" s="15">
        <v>2.21</v>
      </c>
      <c r="L195" s="2">
        <v>0</v>
      </c>
      <c r="M195" s="2">
        <v>0</v>
      </c>
      <c r="N195" s="2">
        <v>0</v>
      </c>
      <c r="O195" s="2">
        <v>0.2873</v>
      </c>
      <c r="P195" s="2">
        <v>2.4973000000000001</v>
      </c>
      <c r="Q195" t="s">
        <v>7868</v>
      </c>
      <c r="R195" t="s">
        <v>8045</v>
      </c>
      <c r="S195" s="2">
        <v>0</v>
      </c>
      <c r="T195" s="2">
        <v>0</v>
      </c>
      <c r="U195" s="2"/>
    </row>
    <row r="196" spans="1:21" hidden="1" x14ac:dyDescent="0.25">
      <c r="A196" t="s">
        <v>8487</v>
      </c>
      <c r="B196" t="s">
        <v>9105</v>
      </c>
      <c r="C196" t="s">
        <v>7706</v>
      </c>
      <c r="D196" t="s">
        <v>0</v>
      </c>
      <c r="E196">
        <v>588948</v>
      </c>
      <c r="F196" t="s">
        <v>1317</v>
      </c>
      <c r="G196" t="s">
        <v>1318</v>
      </c>
      <c r="H196" s="2">
        <v>0</v>
      </c>
      <c r="I196" s="2">
        <v>0</v>
      </c>
      <c r="J196" s="2">
        <v>0</v>
      </c>
      <c r="K196" s="15">
        <v>8.52</v>
      </c>
      <c r="L196" s="2">
        <v>0</v>
      </c>
      <c r="M196" s="2">
        <v>0</v>
      </c>
      <c r="N196" s="2">
        <v>0</v>
      </c>
      <c r="O196" s="2">
        <v>1.1075999999999999</v>
      </c>
      <c r="P196" s="2">
        <v>9.6275999999999993</v>
      </c>
      <c r="Q196" t="s">
        <v>7868</v>
      </c>
      <c r="R196" t="s">
        <v>8045</v>
      </c>
      <c r="S196" s="2">
        <v>0</v>
      </c>
      <c r="T196" s="2">
        <v>0</v>
      </c>
      <c r="U196" s="2"/>
    </row>
    <row r="197" spans="1:21" hidden="1" x14ac:dyDescent="0.25">
      <c r="A197" t="s">
        <v>8487</v>
      </c>
      <c r="B197" t="s">
        <v>9104</v>
      </c>
      <c r="C197" t="s">
        <v>7706</v>
      </c>
      <c r="D197" t="s">
        <v>0</v>
      </c>
      <c r="E197">
        <v>31923220</v>
      </c>
      <c r="F197" t="s">
        <v>3436</v>
      </c>
      <c r="G197" t="s">
        <v>3437</v>
      </c>
      <c r="H197" s="2">
        <v>0</v>
      </c>
      <c r="I197" s="2">
        <v>0</v>
      </c>
      <c r="J197" s="2">
        <v>0</v>
      </c>
      <c r="K197" s="15">
        <v>21.18</v>
      </c>
      <c r="L197" s="2">
        <v>0</v>
      </c>
      <c r="M197" s="2">
        <v>0</v>
      </c>
      <c r="N197" s="2">
        <v>0</v>
      </c>
      <c r="O197" s="2">
        <v>2.7534000000000001</v>
      </c>
      <c r="P197" s="2">
        <v>23.933399999999999</v>
      </c>
      <c r="Q197" t="s">
        <v>7868</v>
      </c>
      <c r="R197" t="s">
        <v>8045</v>
      </c>
      <c r="S197" s="2">
        <v>0</v>
      </c>
      <c r="T197" s="2">
        <v>0</v>
      </c>
      <c r="U197" s="2"/>
    </row>
    <row r="198" spans="1:21" hidden="1" x14ac:dyDescent="0.25">
      <c r="A198" t="s">
        <v>8487</v>
      </c>
      <c r="B198" t="s">
        <v>9103</v>
      </c>
      <c r="C198" t="s">
        <v>7706</v>
      </c>
      <c r="D198" t="s">
        <v>0</v>
      </c>
      <c r="E198">
        <v>2244690</v>
      </c>
      <c r="F198" t="s">
        <v>1324</v>
      </c>
      <c r="G198" t="s">
        <v>1325</v>
      </c>
      <c r="H198" s="2">
        <v>1.41</v>
      </c>
      <c r="I198" s="2">
        <v>0</v>
      </c>
      <c r="J198" s="2">
        <v>0</v>
      </c>
      <c r="K198" s="15">
        <v>16.46</v>
      </c>
      <c r="L198" s="2">
        <v>0</v>
      </c>
      <c r="M198" s="2">
        <v>0</v>
      </c>
      <c r="N198" s="2">
        <v>0</v>
      </c>
      <c r="O198" s="2">
        <v>2.1398000000000001</v>
      </c>
      <c r="P198" s="2">
        <v>20.009800000000002</v>
      </c>
      <c r="Q198" t="s">
        <v>7868</v>
      </c>
      <c r="R198" t="s">
        <v>8045</v>
      </c>
      <c r="S198" s="2">
        <v>0</v>
      </c>
      <c r="T198" s="2">
        <v>0</v>
      </c>
      <c r="U198" s="2"/>
    </row>
    <row r="199" spans="1:21" hidden="1" x14ac:dyDescent="0.25">
      <c r="A199" t="s">
        <v>8487</v>
      </c>
      <c r="B199" t="s">
        <v>9087</v>
      </c>
      <c r="C199" t="s">
        <v>7706</v>
      </c>
      <c r="D199" t="s">
        <v>0</v>
      </c>
      <c r="E199">
        <v>1082403</v>
      </c>
      <c r="F199" t="s">
        <v>5246</v>
      </c>
      <c r="G199" t="s">
        <v>5247</v>
      </c>
      <c r="H199" s="2">
        <v>0</v>
      </c>
      <c r="I199" s="2">
        <v>0</v>
      </c>
      <c r="J199" s="2">
        <v>0</v>
      </c>
      <c r="K199" s="15">
        <v>42.57</v>
      </c>
      <c r="L199" s="2">
        <v>0</v>
      </c>
      <c r="M199" s="2">
        <v>0</v>
      </c>
      <c r="N199" s="2">
        <v>0</v>
      </c>
      <c r="O199" s="2">
        <v>5.5341000000000005</v>
      </c>
      <c r="P199" s="2">
        <v>48.104100000000003</v>
      </c>
      <c r="Q199" t="s">
        <v>7868</v>
      </c>
      <c r="R199" t="s">
        <v>8045</v>
      </c>
      <c r="S199" s="2">
        <v>0</v>
      </c>
      <c r="T199" s="2">
        <v>0</v>
      </c>
      <c r="U199" s="2"/>
    </row>
    <row r="200" spans="1:21" hidden="1" x14ac:dyDescent="0.25">
      <c r="A200" t="s">
        <v>8487</v>
      </c>
      <c r="B200" t="s">
        <v>9102</v>
      </c>
      <c r="C200" t="s">
        <v>7706</v>
      </c>
      <c r="D200" t="s">
        <v>0</v>
      </c>
      <c r="E200">
        <v>6495</v>
      </c>
      <c r="F200" t="s">
        <v>1459</v>
      </c>
      <c r="G200" t="s">
        <v>1460</v>
      </c>
      <c r="H200" s="2">
        <v>3.26</v>
      </c>
      <c r="I200" s="2">
        <v>0</v>
      </c>
      <c r="J200" s="2">
        <v>0</v>
      </c>
      <c r="K200" s="15">
        <v>39.6</v>
      </c>
      <c r="L200" s="2">
        <v>0</v>
      </c>
      <c r="M200" s="2">
        <v>0</v>
      </c>
      <c r="N200" s="2">
        <v>0</v>
      </c>
      <c r="O200" s="2">
        <v>5.1480000000000006</v>
      </c>
      <c r="P200" s="2">
        <v>48.008000000000003</v>
      </c>
      <c r="Q200" t="s">
        <v>7868</v>
      </c>
      <c r="R200" t="s">
        <v>8045</v>
      </c>
      <c r="S200" s="2">
        <v>0</v>
      </c>
      <c r="T200" s="2">
        <v>0</v>
      </c>
      <c r="U200" s="2"/>
    </row>
    <row r="201" spans="1:21" hidden="1" x14ac:dyDescent="0.25">
      <c r="A201" t="s">
        <v>8487</v>
      </c>
      <c r="B201" t="s">
        <v>9102</v>
      </c>
      <c r="C201" t="s">
        <v>7706</v>
      </c>
      <c r="D201" t="s">
        <v>0</v>
      </c>
      <c r="E201">
        <v>3427</v>
      </c>
      <c r="F201" t="s">
        <v>3026</v>
      </c>
      <c r="G201" t="s">
        <v>3027</v>
      </c>
      <c r="H201" s="2">
        <v>0</v>
      </c>
      <c r="I201" s="2">
        <v>0</v>
      </c>
      <c r="J201" s="2">
        <v>0</v>
      </c>
      <c r="K201" s="15">
        <v>8.84</v>
      </c>
      <c r="L201" s="2">
        <v>0</v>
      </c>
      <c r="M201" s="2">
        <v>0</v>
      </c>
      <c r="N201" s="2">
        <v>0</v>
      </c>
      <c r="O201" s="2">
        <v>1.1492</v>
      </c>
      <c r="P201" s="2">
        <v>9.9892000000000003</v>
      </c>
      <c r="Q201" t="s">
        <v>7868</v>
      </c>
      <c r="R201" t="s">
        <v>8045</v>
      </c>
      <c r="S201" s="2">
        <v>0</v>
      </c>
      <c r="T201" s="2">
        <v>0</v>
      </c>
      <c r="U201" s="2"/>
    </row>
    <row r="202" spans="1:21" hidden="1" x14ac:dyDescent="0.25">
      <c r="A202" t="s">
        <v>8487</v>
      </c>
      <c r="B202" t="s">
        <v>9060</v>
      </c>
      <c r="C202" t="s">
        <v>7706</v>
      </c>
      <c r="D202" t="s">
        <v>0</v>
      </c>
      <c r="E202">
        <v>2</v>
      </c>
      <c r="F202" t="s">
        <v>9100</v>
      </c>
      <c r="G202" t="s">
        <v>9101</v>
      </c>
      <c r="H202" s="2">
        <v>0</v>
      </c>
      <c r="I202" s="2">
        <v>0</v>
      </c>
      <c r="J202" s="2">
        <v>0</v>
      </c>
      <c r="K202" s="15">
        <v>92.92</v>
      </c>
      <c r="L202" s="2">
        <v>0</v>
      </c>
      <c r="M202" s="2">
        <v>0</v>
      </c>
      <c r="N202" s="2">
        <v>0</v>
      </c>
      <c r="O202" s="2">
        <v>12.079600000000001</v>
      </c>
      <c r="P202" s="2">
        <v>104.9996</v>
      </c>
      <c r="Q202" t="s">
        <v>7868</v>
      </c>
      <c r="R202" t="s">
        <v>8045</v>
      </c>
      <c r="S202" s="2">
        <v>0</v>
      </c>
      <c r="T202" s="2">
        <v>0</v>
      </c>
      <c r="U202" s="2"/>
    </row>
    <row r="203" spans="1:21" hidden="1" x14ac:dyDescent="0.25">
      <c r="A203" t="s">
        <v>8487</v>
      </c>
      <c r="B203" t="s">
        <v>9099</v>
      </c>
      <c r="C203" t="s">
        <v>7706</v>
      </c>
      <c r="D203" t="s">
        <v>0</v>
      </c>
      <c r="E203">
        <v>128666</v>
      </c>
      <c r="F203" t="s">
        <v>1326</v>
      </c>
      <c r="G203" t="s">
        <v>1327</v>
      </c>
      <c r="H203" s="2">
        <v>0</v>
      </c>
      <c r="I203" s="2">
        <v>0</v>
      </c>
      <c r="J203" s="2">
        <v>0</v>
      </c>
      <c r="K203" s="15">
        <v>43.58</v>
      </c>
      <c r="L203" s="2">
        <v>0</v>
      </c>
      <c r="M203" s="2">
        <v>0</v>
      </c>
      <c r="N203" s="2">
        <v>0</v>
      </c>
      <c r="O203" s="2">
        <v>5.6654</v>
      </c>
      <c r="P203" s="2">
        <v>49.245399999999997</v>
      </c>
      <c r="Q203" t="s">
        <v>7868</v>
      </c>
      <c r="R203" t="s">
        <v>8045</v>
      </c>
      <c r="S203" s="2">
        <v>0</v>
      </c>
      <c r="T203" s="2">
        <v>0</v>
      </c>
      <c r="U203" s="2"/>
    </row>
    <row r="204" spans="1:21" hidden="1" x14ac:dyDescent="0.25">
      <c r="A204" t="s">
        <v>8487</v>
      </c>
      <c r="B204" t="s">
        <v>9099</v>
      </c>
      <c r="C204" t="s">
        <v>7706</v>
      </c>
      <c r="D204" t="s">
        <v>0</v>
      </c>
      <c r="E204">
        <v>169</v>
      </c>
      <c r="F204" t="s">
        <v>541</v>
      </c>
      <c r="G204" t="s">
        <v>542</v>
      </c>
      <c r="H204" s="2">
        <v>0</v>
      </c>
      <c r="I204" s="2">
        <v>0</v>
      </c>
      <c r="J204" s="2">
        <v>0</v>
      </c>
      <c r="K204" s="15">
        <v>4.7699999999999996</v>
      </c>
      <c r="L204" s="2">
        <v>0</v>
      </c>
      <c r="M204" s="2">
        <v>0</v>
      </c>
      <c r="N204" s="2">
        <v>0</v>
      </c>
      <c r="O204" s="2">
        <v>0.62009999999999998</v>
      </c>
      <c r="P204" s="2">
        <v>5.3900999999999994</v>
      </c>
      <c r="Q204" t="s">
        <v>7868</v>
      </c>
      <c r="R204" t="s">
        <v>8045</v>
      </c>
      <c r="S204" s="2">
        <v>0</v>
      </c>
      <c r="T204" s="2">
        <v>0</v>
      </c>
      <c r="U204" s="2"/>
    </row>
    <row r="205" spans="1:21" hidden="1" x14ac:dyDescent="0.25">
      <c r="A205" t="s">
        <v>8487</v>
      </c>
      <c r="B205" t="s">
        <v>9057</v>
      </c>
      <c r="C205" t="s">
        <v>7706</v>
      </c>
      <c r="D205" t="s">
        <v>0</v>
      </c>
      <c r="E205">
        <v>2242497</v>
      </c>
      <c r="F205" t="s">
        <v>1324</v>
      </c>
      <c r="G205" t="s">
        <v>1325</v>
      </c>
      <c r="H205" s="2">
        <v>2.11</v>
      </c>
      <c r="I205" s="2">
        <v>0</v>
      </c>
      <c r="J205" s="2">
        <v>0</v>
      </c>
      <c r="K205" s="15">
        <v>24.68</v>
      </c>
      <c r="L205" s="2">
        <v>0</v>
      </c>
      <c r="M205" s="2">
        <v>0</v>
      </c>
      <c r="N205" s="2">
        <v>0</v>
      </c>
      <c r="O205" s="2">
        <v>3.2084000000000001</v>
      </c>
      <c r="P205" s="2">
        <v>29.9984</v>
      </c>
      <c r="Q205" t="s">
        <v>7868</v>
      </c>
      <c r="R205" t="s">
        <v>8045</v>
      </c>
      <c r="S205" s="2">
        <v>0</v>
      </c>
      <c r="T205" s="2">
        <v>0</v>
      </c>
      <c r="U205" s="2"/>
    </row>
    <row r="206" spans="1:21" hidden="1" x14ac:dyDescent="0.25">
      <c r="A206" t="s">
        <v>8487</v>
      </c>
      <c r="B206" t="s">
        <v>9098</v>
      </c>
      <c r="C206" t="s">
        <v>7706</v>
      </c>
      <c r="D206" t="s">
        <v>0</v>
      </c>
      <c r="E206">
        <v>3977485</v>
      </c>
      <c r="F206" t="s">
        <v>1506</v>
      </c>
      <c r="G206" t="s">
        <v>1507</v>
      </c>
      <c r="H206" s="2">
        <v>0</v>
      </c>
      <c r="I206" s="2">
        <v>0</v>
      </c>
      <c r="J206" s="2">
        <v>0</v>
      </c>
      <c r="K206" s="15">
        <v>19.07</v>
      </c>
      <c r="L206" s="2">
        <v>0</v>
      </c>
      <c r="M206" s="2">
        <v>0</v>
      </c>
      <c r="N206" s="2">
        <v>0</v>
      </c>
      <c r="O206" s="2">
        <v>2.4791000000000003</v>
      </c>
      <c r="P206" s="2">
        <v>21.549099999999999</v>
      </c>
      <c r="Q206" t="s">
        <v>7868</v>
      </c>
      <c r="R206" t="s">
        <v>8045</v>
      </c>
      <c r="S206" s="2">
        <v>0</v>
      </c>
      <c r="T206" s="2">
        <v>0</v>
      </c>
      <c r="U206" s="2"/>
    </row>
    <row r="207" spans="1:21" hidden="1" x14ac:dyDescent="0.25">
      <c r="A207" t="s">
        <v>8487</v>
      </c>
      <c r="B207" t="s">
        <v>9098</v>
      </c>
      <c r="C207" t="s">
        <v>7706</v>
      </c>
      <c r="D207" t="s">
        <v>0</v>
      </c>
      <c r="E207">
        <v>874520</v>
      </c>
      <c r="F207" t="s">
        <v>2612</v>
      </c>
      <c r="G207" t="s">
        <v>2613</v>
      </c>
      <c r="H207" s="2">
        <v>0</v>
      </c>
      <c r="I207" s="2">
        <v>0</v>
      </c>
      <c r="J207" s="2">
        <v>0</v>
      </c>
      <c r="K207" s="15">
        <v>23.75</v>
      </c>
      <c r="L207" s="2">
        <v>0</v>
      </c>
      <c r="M207" s="2">
        <v>0</v>
      </c>
      <c r="N207" s="2">
        <v>0</v>
      </c>
      <c r="O207" s="2">
        <v>3.0874999999999999</v>
      </c>
      <c r="P207" s="2">
        <v>26.837499999999999</v>
      </c>
      <c r="Q207" t="s">
        <v>7868</v>
      </c>
      <c r="R207" t="s">
        <v>8045</v>
      </c>
      <c r="S207" s="2">
        <v>0</v>
      </c>
      <c r="T207" s="2">
        <v>0</v>
      </c>
      <c r="U207" s="2"/>
    </row>
    <row r="208" spans="1:21" hidden="1" x14ac:dyDescent="0.25">
      <c r="A208" t="s">
        <v>8487</v>
      </c>
      <c r="B208" t="s">
        <v>9096</v>
      </c>
      <c r="C208" t="s">
        <v>7706</v>
      </c>
      <c r="D208" t="s">
        <v>0</v>
      </c>
      <c r="E208">
        <v>4612</v>
      </c>
      <c r="F208" t="s">
        <v>9072</v>
      </c>
      <c r="G208" t="s">
        <v>9097</v>
      </c>
      <c r="H208" s="2">
        <v>0</v>
      </c>
      <c r="I208" s="2">
        <v>0</v>
      </c>
      <c r="J208" s="2">
        <v>0</v>
      </c>
      <c r="K208" s="15">
        <v>287.61</v>
      </c>
      <c r="L208" s="2">
        <v>0</v>
      </c>
      <c r="M208" s="2">
        <v>0</v>
      </c>
      <c r="N208" s="2">
        <v>0</v>
      </c>
      <c r="O208" s="2">
        <v>37.389300000000006</v>
      </c>
      <c r="P208" s="2">
        <v>324.99930000000001</v>
      </c>
      <c r="Q208" t="s">
        <v>7868</v>
      </c>
      <c r="R208" t="s">
        <v>8045</v>
      </c>
      <c r="S208" s="2">
        <v>0</v>
      </c>
      <c r="T208" s="2">
        <v>0</v>
      </c>
      <c r="U208" s="2"/>
    </row>
    <row r="209" spans="1:21" hidden="1" x14ac:dyDescent="0.25">
      <c r="A209" t="s">
        <v>8487</v>
      </c>
      <c r="B209" t="s">
        <v>9095</v>
      </c>
      <c r="C209" t="s">
        <v>7706</v>
      </c>
      <c r="D209" t="s">
        <v>0</v>
      </c>
      <c r="E209">
        <v>2241227</v>
      </c>
      <c r="F209" t="s">
        <v>1324</v>
      </c>
      <c r="G209" t="s">
        <v>1325</v>
      </c>
      <c r="H209" s="2">
        <v>2.0699999999999998</v>
      </c>
      <c r="I209" s="2">
        <v>0</v>
      </c>
      <c r="J209" s="2">
        <v>0</v>
      </c>
      <c r="K209" s="15">
        <v>24.71</v>
      </c>
      <c r="L209" s="2">
        <v>0</v>
      </c>
      <c r="M209" s="2">
        <v>0</v>
      </c>
      <c r="N209" s="2">
        <v>0</v>
      </c>
      <c r="O209" s="2">
        <v>3.2123000000000004</v>
      </c>
      <c r="P209" s="2">
        <v>29.9923</v>
      </c>
      <c r="Q209" t="s">
        <v>7868</v>
      </c>
      <c r="R209" t="s">
        <v>8045</v>
      </c>
      <c r="S209" s="2">
        <v>0</v>
      </c>
      <c r="T209" s="2">
        <v>0</v>
      </c>
      <c r="U209" s="2"/>
    </row>
    <row r="210" spans="1:21" hidden="1" x14ac:dyDescent="0.25">
      <c r="A210" t="s">
        <v>8487</v>
      </c>
      <c r="B210" t="s">
        <v>9094</v>
      </c>
      <c r="C210" t="s">
        <v>7706</v>
      </c>
      <c r="D210" t="s">
        <v>0</v>
      </c>
      <c r="E210">
        <v>1264820</v>
      </c>
      <c r="F210" t="s">
        <v>1354</v>
      </c>
      <c r="G210" t="s">
        <v>1355</v>
      </c>
      <c r="H210" s="2">
        <v>1.9700000000000002</v>
      </c>
      <c r="I210" s="2">
        <v>0</v>
      </c>
      <c r="J210" s="2">
        <v>0</v>
      </c>
      <c r="K210" s="15">
        <v>24.81</v>
      </c>
      <c r="L210" s="2">
        <v>0</v>
      </c>
      <c r="M210" s="2">
        <v>0</v>
      </c>
      <c r="N210" s="2">
        <v>0</v>
      </c>
      <c r="O210" s="2">
        <v>3.2252999999999998</v>
      </c>
      <c r="P210" s="2">
        <v>30.005299999999998</v>
      </c>
      <c r="Q210" t="s">
        <v>7868</v>
      </c>
      <c r="R210" t="s">
        <v>8045</v>
      </c>
      <c r="S210" s="2">
        <v>0</v>
      </c>
      <c r="T210" s="2">
        <v>0</v>
      </c>
      <c r="U210" s="2"/>
    </row>
    <row r="211" spans="1:21" hidden="1" x14ac:dyDescent="0.25">
      <c r="A211" t="s">
        <v>8487</v>
      </c>
      <c r="B211" t="s">
        <v>9093</v>
      </c>
      <c r="C211" t="s">
        <v>7706</v>
      </c>
      <c r="D211" t="s">
        <v>0</v>
      </c>
      <c r="E211">
        <v>2236967</v>
      </c>
      <c r="F211" t="s">
        <v>1324</v>
      </c>
      <c r="G211" t="s">
        <v>1325</v>
      </c>
      <c r="H211" s="2">
        <v>1.98</v>
      </c>
      <c r="I211" s="2">
        <v>0</v>
      </c>
      <c r="J211" s="2">
        <v>0</v>
      </c>
      <c r="K211" s="15">
        <v>24.79</v>
      </c>
      <c r="L211" s="2">
        <v>0</v>
      </c>
      <c r="M211" s="2">
        <v>0</v>
      </c>
      <c r="N211" s="2">
        <v>0</v>
      </c>
      <c r="O211" s="2">
        <v>3.2227000000000001</v>
      </c>
      <c r="P211" s="2">
        <v>29.992699999999999</v>
      </c>
      <c r="Q211" t="s">
        <v>7868</v>
      </c>
      <c r="R211" t="s">
        <v>8045</v>
      </c>
      <c r="S211" s="2">
        <v>0</v>
      </c>
      <c r="T211" s="2">
        <v>0</v>
      </c>
      <c r="U211" s="2"/>
    </row>
    <row r="212" spans="1:21" hidden="1" x14ac:dyDescent="0.25">
      <c r="A212" t="s">
        <v>8487</v>
      </c>
      <c r="B212" t="s">
        <v>9093</v>
      </c>
      <c r="C212" t="s">
        <v>7706</v>
      </c>
      <c r="D212" t="s">
        <v>0</v>
      </c>
      <c r="E212">
        <v>578003</v>
      </c>
      <c r="F212" t="s">
        <v>1317</v>
      </c>
      <c r="G212" t="s">
        <v>1318</v>
      </c>
      <c r="H212" s="2">
        <v>0</v>
      </c>
      <c r="I212" s="2">
        <v>0</v>
      </c>
      <c r="J212" s="2">
        <v>0</v>
      </c>
      <c r="K212" s="15">
        <v>3.67</v>
      </c>
      <c r="L212" s="2">
        <v>0</v>
      </c>
      <c r="M212" s="2">
        <v>0</v>
      </c>
      <c r="N212" s="2">
        <v>0</v>
      </c>
      <c r="O212" s="2">
        <v>0.47710000000000002</v>
      </c>
      <c r="P212" s="2">
        <v>4.1471</v>
      </c>
      <c r="Q212" t="s">
        <v>7868</v>
      </c>
      <c r="R212" t="s">
        <v>8045</v>
      </c>
      <c r="S212" s="2">
        <v>0</v>
      </c>
      <c r="T212" s="2">
        <v>0</v>
      </c>
      <c r="U212" s="2"/>
    </row>
    <row r="213" spans="1:21" hidden="1" x14ac:dyDescent="0.25">
      <c r="A213" t="s">
        <v>8487</v>
      </c>
      <c r="B213" t="s">
        <v>9092</v>
      </c>
      <c r="C213" t="s">
        <v>7706</v>
      </c>
      <c r="D213" t="s">
        <v>0</v>
      </c>
      <c r="E213">
        <v>46436</v>
      </c>
      <c r="F213" t="s">
        <v>1354</v>
      </c>
      <c r="G213" t="s">
        <v>1355</v>
      </c>
      <c r="H213" s="2">
        <v>1.9500000000000002</v>
      </c>
      <c r="I213" s="2">
        <v>0</v>
      </c>
      <c r="J213" s="2">
        <v>0</v>
      </c>
      <c r="K213" s="15">
        <v>24.82</v>
      </c>
      <c r="L213" s="2">
        <v>0</v>
      </c>
      <c r="M213" s="2">
        <v>0</v>
      </c>
      <c r="N213" s="2">
        <v>0</v>
      </c>
      <c r="O213" s="2">
        <v>3.2266000000000004</v>
      </c>
      <c r="P213" s="2">
        <v>29.996600000000001</v>
      </c>
      <c r="Q213" t="s">
        <v>7868</v>
      </c>
      <c r="R213" t="s">
        <v>8045</v>
      </c>
      <c r="S213" s="2">
        <v>0</v>
      </c>
      <c r="T213" s="2">
        <v>0</v>
      </c>
      <c r="U213" s="2"/>
    </row>
    <row r="214" spans="1:21" hidden="1" x14ac:dyDescent="0.25">
      <c r="A214" t="s">
        <v>8487</v>
      </c>
      <c r="B214" t="s">
        <v>9086</v>
      </c>
      <c r="C214" t="s">
        <v>7706</v>
      </c>
      <c r="D214" t="s">
        <v>0</v>
      </c>
      <c r="E214">
        <v>252881</v>
      </c>
      <c r="F214" t="s">
        <v>1354</v>
      </c>
      <c r="G214" t="s">
        <v>1355</v>
      </c>
      <c r="H214" s="2">
        <v>1.9500000000000002</v>
      </c>
      <c r="I214" s="2">
        <v>0</v>
      </c>
      <c r="J214" s="2">
        <v>0</v>
      </c>
      <c r="K214" s="15">
        <v>24.82</v>
      </c>
      <c r="L214" s="2">
        <v>0</v>
      </c>
      <c r="M214" s="2">
        <v>0</v>
      </c>
      <c r="N214" s="2">
        <v>0</v>
      </c>
      <c r="O214" s="2">
        <v>3.2266000000000004</v>
      </c>
      <c r="P214" s="2">
        <v>29.996600000000001</v>
      </c>
      <c r="Q214" t="s">
        <v>7868</v>
      </c>
      <c r="R214" t="s">
        <v>8045</v>
      </c>
      <c r="S214" s="2">
        <v>0</v>
      </c>
      <c r="T214" s="2">
        <v>0</v>
      </c>
      <c r="U214" s="2"/>
    </row>
    <row r="215" spans="1:21" hidden="1" x14ac:dyDescent="0.25">
      <c r="A215" t="s">
        <v>8487</v>
      </c>
      <c r="B215" t="s">
        <v>9086</v>
      </c>
      <c r="C215" t="s">
        <v>7706</v>
      </c>
      <c r="D215" t="s">
        <v>0</v>
      </c>
      <c r="E215">
        <v>375628</v>
      </c>
      <c r="F215" t="s">
        <v>1317</v>
      </c>
      <c r="G215" t="s">
        <v>1318</v>
      </c>
      <c r="H215" s="2">
        <v>0</v>
      </c>
      <c r="I215" s="2">
        <v>0</v>
      </c>
      <c r="J215" s="2">
        <v>0</v>
      </c>
      <c r="K215" s="15">
        <v>8.6199999999999992</v>
      </c>
      <c r="L215" s="2">
        <v>0</v>
      </c>
      <c r="M215" s="2">
        <v>0</v>
      </c>
      <c r="N215" s="2">
        <v>0</v>
      </c>
      <c r="O215" s="2">
        <v>1.1206</v>
      </c>
      <c r="P215" s="2">
        <v>9.7405999999999988</v>
      </c>
      <c r="Q215" t="s">
        <v>7868</v>
      </c>
      <c r="R215" t="s">
        <v>8045</v>
      </c>
      <c r="S215" s="2">
        <v>0</v>
      </c>
      <c r="T215" s="2">
        <v>0</v>
      </c>
      <c r="U215" s="2"/>
    </row>
    <row r="216" spans="1:21" hidden="1" x14ac:dyDescent="0.25">
      <c r="A216" t="s">
        <v>8487</v>
      </c>
      <c r="B216" t="s">
        <v>9014</v>
      </c>
      <c r="C216" t="s">
        <v>7706</v>
      </c>
      <c r="D216" t="s">
        <v>0</v>
      </c>
      <c r="E216">
        <v>2232184</v>
      </c>
      <c r="F216" t="s">
        <v>1324</v>
      </c>
      <c r="G216" t="s">
        <v>1325</v>
      </c>
      <c r="H216" s="2">
        <v>1.9700000000000002</v>
      </c>
      <c r="I216" s="2">
        <v>0</v>
      </c>
      <c r="J216" s="2">
        <v>0</v>
      </c>
      <c r="K216" s="15">
        <v>24.81</v>
      </c>
      <c r="L216" s="2">
        <v>0</v>
      </c>
      <c r="M216" s="2">
        <v>0</v>
      </c>
      <c r="N216" s="2">
        <v>0</v>
      </c>
      <c r="O216" s="2">
        <v>3.2252999999999998</v>
      </c>
      <c r="P216" s="2">
        <v>30.005299999999998</v>
      </c>
      <c r="Q216" t="s">
        <v>7868</v>
      </c>
      <c r="R216" t="s">
        <v>8045</v>
      </c>
      <c r="S216" s="2">
        <v>0</v>
      </c>
      <c r="T216" s="2">
        <v>0</v>
      </c>
      <c r="U216" s="2"/>
    </row>
    <row r="217" spans="1:21" hidden="1" x14ac:dyDescent="0.25">
      <c r="A217" t="s">
        <v>8487</v>
      </c>
      <c r="B217" t="s">
        <v>9091</v>
      </c>
      <c r="C217" t="s">
        <v>7706</v>
      </c>
      <c r="D217" t="s">
        <v>0</v>
      </c>
      <c r="E217">
        <v>2230707</v>
      </c>
      <c r="F217" t="s">
        <v>1324</v>
      </c>
      <c r="G217" t="s">
        <v>1325</v>
      </c>
      <c r="H217" s="2">
        <v>1.9700000000000002</v>
      </c>
      <c r="I217" s="2">
        <v>0</v>
      </c>
      <c r="J217" s="2">
        <v>0</v>
      </c>
      <c r="K217" s="15">
        <v>24.81</v>
      </c>
      <c r="L217" s="2">
        <v>0</v>
      </c>
      <c r="M217" s="2">
        <v>0</v>
      </c>
      <c r="N217" s="2">
        <v>0</v>
      </c>
      <c r="O217" s="2">
        <v>3.2252999999999998</v>
      </c>
      <c r="P217" s="2">
        <v>30.005299999999998</v>
      </c>
      <c r="Q217" t="s">
        <v>7868</v>
      </c>
      <c r="R217" t="s">
        <v>8045</v>
      </c>
      <c r="S217" s="2">
        <v>0</v>
      </c>
      <c r="T217" s="2">
        <v>0</v>
      </c>
      <c r="U217" s="2"/>
    </row>
    <row r="218" spans="1:21" hidden="1" x14ac:dyDescent="0.25">
      <c r="A218" t="s">
        <v>8487</v>
      </c>
      <c r="B218" t="s">
        <v>9013</v>
      </c>
      <c r="C218" t="s">
        <v>7706</v>
      </c>
      <c r="D218" t="s">
        <v>0</v>
      </c>
      <c r="E218">
        <v>2229571</v>
      </c>
      <c r="F218" t="s">
        <v>1324</v>
      </c>
      <c r="G218" t="s">
        <v>1325</v>
      </c>
      <c r="H218" s="2">
        <v>1.9500000000000002</v>
      </c>
      <c r="I218" s="2">
        <v>0</v>
      </c>
      <c r="J218" s="2">
        <v>0</v>
      </c>
      <c r="K218" s="15">
        <v>24.82</v>
      </c>
      <c r="L218" s="2">
        <v>0</v>
      </c>
      <c r="M218" s="2">
        <v>0</v>
      </c>
      <c r="N218" s="2">
        <v>0</v>
      </c>
      <c r="O218" s="2">
        <v>3.2266000000000004</v>
      </c>
      <c r="P218" s="2">
        <v>29.996600000000001</v>
      </c>
      <c r="Q218" t="s">
        <v>7868</v>
      </c>
      <c r="R218" t="s">
        <v>8045</v>
      </c>
      <c r="S218" s="2">
        <v>0</v>
      </c>
      <c r="T218" s="2">
        <v>0</v>
      </c>
      <c r="U218" s="2"/>
    </row>
    <row r="219" spans="1:21" hidden="1" x14ac:dyDescent="0.25">
      <c r="A219" t="s">
        <v>8487</v>
      </c>
      <c r="B219" t="s">
        <v>9088</v>
      </c>
      <c r="C219" t="s">
        <v>7706</v>
      </c>
      <c r="D219" t="s">
        <v>0</v>
      </c>
      <c r="E219">
        <v>30</v>
      </c>
      <c r="F219" t="s">
        <v>9089</v>
      </c>
      <c r="G219" t="s">
        <v>9090</v>
      </c>
      <c r="H219" s="2">
        <v>0</v>
      </c>
      <c r="I219" s="2">
        <v>0</v>
      </c>
      <c r="J219" s="2">
        <v>0</v>
      </c>
      <c r="K219" s="15">
        <v>7533.16</v>
      </c>
      <c r="L219" s="2">
        <v>0</v>
      </c>
      <c r="M219" s="2">
        <v>0</v>
      </c>
      <c r="N219" s="2">
        <v>0</v>
      </c>
      <c r="O219" s="2">
        <v>979.31079999999997</v>
      </c>
      <c r="P219" s="2">
        <v>8512.4707999999991</v>
      </c>
      <c r="Q219" t="s">
        <v>7868</v>
      </c>
      <c r="R219" t="s">
        <v>8045</v>
      </c>
      <c r="S219" s="2">
        <v>0</v>
      </c>
      <c r="T219" s="2">
        <v>0</v>
      </c>
      <c r="U219" s="2"/>
    </row>
    <row r="220" spans="1:21" hidden="1" x14ac:dyDescent="0.25">
      <c r="A220" t="s">
        <v>7981</v>
      </c>
      <c r="B220" t="s">
        <v>9057</v>
      </c>
      <c r="C220" t="s">
        <v>1</v>
      </c>
      <c r="D220" t="s">
        <v>0</v>
      </c>
      <c r="E220">
        <v>588</v>
      </c>
      <c r="F220" t="s">
        <v>9058</v>
      </c>
      <c r="G220" t="s">
        <v>9059</v>
      </c>
      <c r="H220" s="2">
        <v>0</v>
      </c>
      <c r="I220" s="2">
        <v>0</v>
      </c>
      <c r="J220" s="2">
        <v>0</v>
      </c>
      <c r="K220" s="2">
        <v>64.2</v>
      </c>
      <c r="L220" s="2">
        <v>0</v>
      </c>
      <c r="M220" s="2">
        <v>0</v>
      </c>
      <c r="N220" s="2">
        <v>0</v>
      </c>
      <c r="O220" s="2">
        <v>8.3460000000000001</v>
      </c>
      <c r="P220" s="2">
        <v>72.546000000000006</v>
      </c>
      <c r="R220">
        <v>3</v>
      </c>
      <c r="U220" s="2"/>
    </row>
    <row r="221" spans="1:21" hidden="1" x14ac:dyDescent="0.25">
      <c r="A221" t="s">
        <v>7981</v>
      </c>
      <c r="B221" t="s">
        <v>9060</v>
      </c>
      <c r="C221" t="s">
        <v>1</v>
      </c>
      <c r="D221" t="s">
        <v>0</v>
      </c>
      <c r="E221">
        <v>294004</v>
      </c>
      <c r="F221" t="s">
        <v>1320</v>
      </c>
      <c r="G221" t="s">
        <v>9061</v>
      </c>
      <c r="H221" s="2">
        <v>0</v>
      </c>
      <c r="I221" s="2">
        <v>0</v>
      </c>
      <c r="J221" s="2">
        <v>0</v>
      </c>
      <c r="K221" s="2">
        <v>101.27</v>
      </c>
      <c r="L221" s="2">
        <v>0</v>
      </c>
      <c r="M221" s="2">
        <v>0</v>
      </c>
      <c r="N221" s="2">
        <v>0</v>
      </c>
      <c r="O221" s="2">
        <v>13.165100000000001</v>
      </c>
      <c r="P221" s="2">
        <v>114.43509999999999</v>
      </c>
      <c r="R221">
        <v>3</v>
      </c>
      <c r="T221" s="2"/>
      <c r="U221" s="2"/>
    </row>
    <row r="222" spans="1:21" hidden="1" x14ac:dyDescent="0.25">
      <c r="A222" t="s">
        <v>7981</v>
      </c>
      <c r="B222" t="s">
        <v>9062</v>
      </c>
      <c r="C222" t="s">
        <v>1</v>
      </c>
      <c r="D222" t="s">
        <v>0</v>
      </c>
      <c r="E222">
        <v>573172</v>
      </c>
      <c r="F222" t="s">
        <v>1317</v>
      </c>
      <c r="G222" t="s">
        <v>9063</v>
      </c>
      <c r="H222" s="2">
        <v>0</v>
      </c>
      <c r="I222" s="2">
        <v>0</v>
      </c>
      <c r="J222" s="2">
        <v>0</v>
      </c>
      <c r="K222" s="2">
        <v>13.58</v>
      </c>
      <c r="L222" s="2">
        <v>0</v>
      </c>
      <c r="M222" s="2">
        <v>0</v>
      </c>
      <c r="N222" s="2">
        <v>0</v>
      </c>
      <c r="O222" s="2">
        <v>1.7654000000000001</v>
      </c>
      <c r="P222" s="2">
        <v>15.3454</v>
      </c>
      <c r="R222">
        <v>3</v>
      </c>
      <c r="T222" s="2"/>
    </row>
    <row r="223" spans="1:21" hidden="1" x14ac:dyDescent="0.25">
      <c r="A223" t="s">
        <v>7981</v>
      </c>
      <c r="B223" t="s">
        <v>9064</v>
      </c>
      <c r="C223" t="s">
        <v>1</v>
      </c>
      <c r="D223" t="s">
        <v>0</v>
      </c>
      <c r="E223">
        <v>876838</v>
      </c>
      <c r="F223" t="s">
        <v>1340</v>
      </c>
      <c r="G223" t="s">
        <v>9065</v>
      </c>
      <c r="H223" s="2">
        <v>0</v>
      </c>
      <c r="I223" s="2">
        <v>0</v>
      </c>
      <c r="J223" s="2">
        <v>0</v>
      </c>
      <c r="K223" s="2">
        <v>20.93</v>
      </c>
      <c r="L223" s="2">
        <v>0</v>
      </c>
      <c r="M223" s="2">
        <v>0</v>
      </c>
      <c r="N223" s="2">
        <v>0</v>
      </c>
      <c r="O223" s="2">
        <v>2.7208999999999999</v>
      </c>
      <c r="P223" s="2">
        <v>23.6509</v>
      </c>
      <c r="R223">
        <v>3</v>
      </c>
      <c r="T223" s="2"/>
      <c r="U223" s="2"/>
    </row>
    <row r="224" spans="1:21" hidden="1" x14ac:dyDescent="0.25">
      <c r="A224" t="s">
        <v>7944</v>
      </c>
      <c r="B224" t="s">
        <v>9066</v>
      </c>
      <c r="C224" t="s">
        <v>1</v>
      </c>
      <c r="D224" t="s">
        <v>0</v>
      </c>
      <c r="E224">
        <v>15265</v>
      </c>
      <c r="F224" t="s">
        <v>2977</v>
      </c>
      <c r="G224" t="s">
        <v>9067</v>
      </c>
      <c r="H224" s="2">
        <v>0</v>
      </c>
      <c r="I224" s="2">
        <v>0</v>
      </c>
      <c r="J224" s="2">
        <v>0</v>
      </c>
      <c r="K224" s="2">
        <v>20.61</v>
      </c>
      <c r="L224" s="2">
        <v>0</v>
      </c>
      <c r="M224" s="2">
        <v>0</v>
      </c>
      <c r="N224" s="2">
        <v>0</v>
      </c>
      <c r="O224" s="2">
        <v>2.6793</v>
      </c>
      <c r="P224" s="2">
        <v>23.289300000000001</v>
      </c>
      <c r="R224">
        <v>3</v>
      </c>
      <c r="T224" s="2"/>
      <c r="U224" s="2"/>
    </row>
    <row r="225" spans="1:21" hidden="1" x14ac:dyDescent="0.25">
      <c r="A225" t="s">
        <v>7944</v>
      </c>
      <c r="B225" t="s">
        <v>9068</v>
      </c>
      <c r="C225" t="s">
        <v>1</v>
      </c>
      <c r="D225" t="s">
        <v>0</v>
      </c>
      <c r="E225">
        <v>33412</v>
      </c>
      <c r="F225" t="s">
        <v>1424</v>
      </c>
      <c r="G225" t="s">
        <v>9069</v>
      </c>
      <c r="H225" s="2">
        <v>1.37</v>
      </c>
      <c r="I225" s="2">
        <v>0</v>
      </c>
      <c r="J225" s="2">
        <v>0</v>
      </c>
      <c r="K225" s="2">
        <v>16.489999999999998</v>
      </c>
      <c r="L225" s="2">
        <v>0</v>
      </c>
      <c r="M225" s="2">
        <v>0</v>
      </c>
      <c r="N225" s="2">
        <v>0</v>
      </c>
      <c r="O225" s="2">
        <v>2.1436999999999999</v>
      </c>
      <c r="P225" s="2">
        <v>20.003699999999998</v>
      </c>
      <c r="R225">
        <v>3</v>
      </c>
      <c r="T225" s="2"/>
      <c r="U225" s="2"/>
    </row>
    <row r="226" spans="1:21" hidden="1" x14ac:dyDescent="0.25">
      <c r="A226" t="s">
        <v>7944</v>
      </c>
      <c r="B226" t="s">
        <v>9068</v>
      </c>
      <c r="C226" t="s">
        <v>1</v>
      </c>
      <c r="D226" t="s">
        <v>0</v>
      </c>
      <c r="E226">
        <v>2903</v>
      </c>
      <c r="F226" t="s">
        <v>9070</v>
      </c>
      <c r="G226" t="s">
        <v>9071</v>
      </c>
      <c r="H226" s="2">
        <v>0</v>
      </c>
      <c r="I226" s="2">
        <v>0</v>
      </c>
      <c r="J226" s="2">
        <v>0</v>
      </c>
      <c r="K226" s="2">
        <v>44.25</v>
      </c>
      <c r="L226" s="2">
        <v>0</v>
      </c>
      <c r="M226" s="2">
        <v>0</v>
      </c>
      <c r="N226" s="2">
        <v>0</v>
      </c>
      <c r="O226" s="2">
        <v>5.7525000000000004</v>
      </c>
      <c r="P226" s="2">
        <v>50.002499999999998</v>
      </c>
      <c r="R226">
        <v>3</v>
      </c>
      <c r="T226" s="2"/>
      <c r="U226" s="2"/>
    </row>
    <row r="227" spans="1:21" hidden="1" x14ac:dyDescent="0.25">
      <c r="A227" t="s">
        <v>7944</v>
      </c>
      <c r="B227" t="s">
        <v>9066</v>
      </c>
      <c r="C227" t="s">
        <v>1</v>
      </c>
      <c r="D227" t="s">
        <v>0</v>
      </c>
      <c r="E227">
        <v>4546</v>
      </c>
      <c r="F227" t="s">
        <v>9072</v>
      </c>
      <c r="G227" t="s">
        <v>9073</v>
      </c>
      <c r="H227" s="2">
        <v>0</v>
      </c>
      <c r="I227" s="2">
        <v>0</v>
      </c>
      <c r="J227" s="2">
        <v>0</v>
      </c>
      <c r="K227" s="2">
        <v>287.61</v>
      </c>
      <c r="L227" s="2">
        <v>0</v>
      </c>
      <c r="M227" s="2">
        <v>0</v>
      </c>
      <c r="N227" s="2">
        <v>0</v>
      </c>
      <c r="O227" s="2">
        <v>37.389300000000006</v>
      </c>
      <c r="P227" s="2">
        <v>324.99930000000001</v>
      </c>
      <c r="R227">
        <v>3</v>
      </c>
      <c r="T227" s="2"/>
      <c r="U227" s="2"/>
    </row>
    <row r="228" spans="1:21" hidden="1" x14ac:dyDescent="0.25">
      <c r="A228" t="s">
        <v>7944</v>
      </c>
      <c r="B228" t="s">
        <v>9074</v>
      </c>
      <c r="C228" t="s">
        <v>1</v>
      </c>
      <c r="D228" t="s">
        <v>0</v>
      </c>
      <c r="E228">
        <v>852165</v>
      </c>
      <c r="F228" t="s">
        <v>1340</v>
      </c>
      <c r="G228" t="s">
        <v>9065</v>
      </c>
      <c r="H228" s="2">
        <v>0</v>
      </c>
      <c r="I228" s="2">
        <v>0</v>
      </c>
      <c r="J228" s="2">
        <v>0</v>
      </c>
      <c r="K228" s="2">
        <v>179.54</v>
      </c>
      <c r="L228" s="2">
        <v>0</v>
      </c>
      <c r="M228" s="2">
        <v>0</v>
      </c>
      <c r="N228" s="2">
        <v>0</v>
      </c>
      <c r="O228" s="2">
        <v>23.340199999999999</v>
      </c>
      <c r="P228" s="2">
        <v>202.8802</v>
      </c>
      <c r="R228">
        <v>3</v>
      </c>
      <c r="T228" s="2"/>
      <c r="U228" s="2"/>
    </row>
    <row r="229" spans="1:21" hidden="1" x14ac:dyDescent="0.25">
      <c r="A229" t="s">
        <v>7944</v>
      </c>
      <c r="B229" t="s">
        <v>9075</v>
      </c>
      <c r="C229" t="s">
        <v>1</v>
      </c>
      <c r="D229" t="s">
        <v>0</v>
      </c>
      <c r="E229">
        <v>3490078</v>
      </c>
      <c r="F229" t="s">
        <v>1320</v>
      </c>
      <c r="G229" t="s">
        <v>9061</v>
      </c>
      <c r="H229" s="2">
        <v>0</v>
      </c>
      <c r="I229" s="2">
        <v>0</v>
      </c>
      <c r="J229" s="2">
        <v>0</v>
      </c>
      <c r="K229" s="2">
        <v>58.26</v>
      </c>
      <c r="L229" s="2">
        <v>0</v>
      </c>
      <c r="M229" s="2">
        <v>0</v>
      </c>
      <c r="N229" s="2">
        <v>0</v>
      </c>
      <c r="O229" s="2">
        <v>7.5738000000000003</v>
      </c>
      <c r="P229" s="2">
        <v>65.833799999999997</v>
      </c>
      <c r="R229">
        <v>3</v>
      </c>
      <c r="T229" s="2"/>
      <c r="U229" s="2"/>
    </row>
    <row r="230" spans="1:21" hidden="1" x14ac:dyDescent="0.25">
      <c r="A230" t="s">
        <v>7944</v>
      </c>
      <c r="B230" t="s">
        <v>9013</v>
      </c>
      <c r="C230" t="s">
        <v>1</v>
      </c>
      <c r="D230" t="s">
        <v>0</v>
      </c>
      <c r="E230">
        <v>505</v>
      </c>
      <c r="F230" t="s">
        <v>9058</v>
      </c>
      <c r="G230" t="s">
        <v>9059</v>
      </c>
      <c r="H230" s="2">
        <v>0</v>
      </c>
      <c r="I230" s="2">
        <v>0</v>
      </c>
      <c r="J230" s="2">
        <v>0</v>
      </c>
      <c r="K230" s="2">
        <v>58.34</v>
      </c>
      <c r="L230" s="2">
        <v>0</v>
      </c>
      <c r="M230" s="2">
        <v>0</v>
      </c>
      <c r="N230" s="2">
        <v>0</v>
      </c>
      <c r="O230" s="2">
        <v>7.5842000000000009</v>
      </c>
      <c r="P230" s="2">
        <v>65.924199999999999</v>
      </c>
      <c r="R230">
        <v>3</v>
      </c>
      <c r="T230" s="2"/>
      <c r="U230" s="2"/>
    </row>
    <row r="231" spans="1:21" hidden="1" x14ac:dyDescent="0.25">
      <c r="A231" t="s">
        <v>7944</v>
      </c>
      <c r="B231" t="s">
        <v>9066</v>
      </c>
      <c r="C231" t="s">
        <v>1</v>
      </c>
      <c r="D231" t="s">
        <v>0</v>
      </c>
      <c r="E231">
        <v>2171</v>
      </c>
      <c r="F231" t="s">
        <v>1459</v>
      </c>
      <c r="G231" t="s">
        <v>9076</v>
      </c>
      <c r="H231" s="2">
        <v>1.04</v>
      </c>
      <c r="I231" s="2">
        <v>0</v>
      </c>
      <c r="J231" s="2">
        <v>0</v>
      </c>
      <c r="K231" s="2">
        <v>12.35</v>
      </c>
      <c r="L231" s="2">
        <v>0</v>
      </c>
      <c r="M231" s="2">
        <v>0</v>
      </c>
      <c r="N231" s="2">
        <v>0</v>
      </c>
      <c r="O231" s="2">
        <v>1.6054999999999999</v>
      </c>
      <c r="P231" s="2">
        <v>14.9955</v>
      </c>
      <c r="R231">
        <v>3</v>
      </c>
      <c r="T231" s="2"/>
      <c r="U231" s="2"/>
    </row>
    <row r="232" spans="1:21" hidden="1" x14ac:dyDescent="0.25">
      <c r="A232" t="s">
        <v>7944</v>
      </c>
      <c r="B232" t="s">
        <v>9068</v>
      </c>
      <c r="C232" t="s">
        <v>1</v>
      </c>
      <c r="D232" t="s">
        <v>0</v>
      </c>
      <c r="E232">
        <v>2212</v>
      </c>
      <c r="F232" t="s">
        <v>1459</v>
      </c>
      <c r="G232" t="s">
        <v>9076</v>
      </c>
      <c r="H232" s="2">
        <v>3.05</v>
      </c>
      <c r="I232" s="2">
        <v>0</v>
      </c>
      <c r="J232" s="2">
        <v>0</v>
      </c>
      <c r="K232" s="2">
        <v>36.24</v>
      </c>
      <c r="L232" s="2">
        <v>0</v>
      </c>
      <c r="M232" s="2">
        <v>0</v>
      </c>
      <c r="N232" s="2">
        <v>0</v>
      </c>
      <c r="O232" s="2">
        <v>4.7112000000000007</v>
      </c>
      <c r="P232" s="2">
        <v>44.001199999999997</v>
      </c>
      <c r="R232">
        <v>3</v>
      </c>
      <c r="T232" s="2"/>
      <c r="U232" s="2"/>
    </row>
    <row r="233" spans="1:21" hidden="1" x14ac:dyDescent="0.25">
      <c r="A233" t="s">
        <v>7944</v>
      </c>
      <c r="B233" t="s">
        <v>9077</v>
      </c>
      <c r="C233" t="s">
        <v>1</v>
      </c>
      <c r="D233" t="s">
        <v>0</v>
      </c>
      <c r="E233">
        <v>2165216</v>
      </c>
      <c r="F233" t="s">
        <v>1354</v>
      </c>
      <c r="G233" t="s">
        <v>9078</v>
      </c>
      <c r="H233" s="2">
        <v>1.7399999999999998</v>
      </c>
      <c r="I233" s="2">
        <v>0</v>
      </c>
      <c r="J233" s="2">
        <v>0</v>
      </c>
      <c r="K233" s="2">
        <v>20.58</v>
      </c>
      <c r="L233" s="2">
        <v>0</v>
      </c>
      <c r="M233" s="2">
        <v>0</v>
      </c>
      <c r="N233" s="2">
        <v>0</v>
      </c>
      <c r="O233" s="2">
        <v>2.6753999999999998</v>
      </c>
      <c r="P233" s="2">
        <v>24.995399999999997</v>
      </c>
      <c r="R233">
        <v>3</v>
      </c>
      <c r="T233" s="2"/>
      <c r="U233" s="2"/>
    </row>
    <row r="234" spans="1:21" hidden="1" x14ac:dyDescent="0.25">
      <c r="A234" t="s">
        <v>7944</v>
      </c>
      <c r="B234" t="s">
        <v>8853</v>
      </c>
      <c r="C234" t="s">
        <v>1</v>
      </c>
      <c r="D234" t="s">
        <v>0</v>
      </c>
      <c r="E234">
        <v>1250880</v>
      </c>
      <c r="F234" t="s">
        <v>1354</v>
      </c>
      <c r="G234" t="s">
        <v>9078</v>
      </c>
      <c r="H234" s="2">
        <v>2.1800000000000002</v>
      </c>
      <c r="I234" s="2">
        <v>0</v>
      </c>
      <c r="J234" s="2">
        <v>0</v>
      </c>
      <c r="K234" s="2">
        <v>24.62</v>
      </c>
      <c r="L234" s="2">
        <v>0</v>
      </c>
      <c r="M234" s="2">
        <v>0</v>
      </c>
      <c r="N234" s="2">
        <v>0</v>
      </c>
      <c r="O234" s="2">
        <v>3.2006000000000001</v>
      </c>
      <c r="P234" s="2">
        <v>30.000600000000002</v>
      </c>
      <c r="R234">
        <v>3</v>
      </c>
      <c r="T234" s="2"/>
      <c r="U234" s="2"/>
    </row>
    <row r="235" spans="1:21" hidden="1" x14ac:dyDescent="0.25">
      <c r="A235" t="s">
        <v>7944</v>
      </c>
      <c r="B235" t="s">
        <v>8885</v>
      </c>
      <c r="C235" t="s">
        <v>1</v>
      </c>
      <c r="D235" t="s">
        <v>0</v>
      </c>
      <c r="E235">
        <v>1254030</v>
      </c>
      <c r="F235" t="s">
        <v>1354</v>
      </c>
      <c r="G235" t="s">
        <v>9078</v>
      </c>
      <c r="H235" s="2">
        <v>2.1800000000000002</v>
      </c>
      <c r="I235" s="2">
        <v>0</v>
      </c>
      <c r="J235" s="2">
        <v>0</v>
      </c>
      <c r="K235" s="2">
        <v>24.62</v>
      </c>
      <c r="L235" s="2">
        <v>0</v>
      </c>
      <c r="M235" s="2">
        <v>0</v>
      </c>
      <c r="N235" s="2">
        <v>0</v>
      </c>
      <c r="O235" s="2">
        <v>3.2006000000000001</v>
      </c>
      <c r="P235" s="2">
        <v>30.000600000000002</v>
      </c>
      <c r="R235">
        <v>3</v>
      </c>
      <c r="T235" s="2"/>
      <c r="U235" s="2"/>
    </row>
    <row r="236" spans="1:21" hidden="1" x14ac:dyDescent="0.25">
      <c r="A236" t="s">
        <v>7944</v>
      </c>
      <c r="B236" t="s">
        <v>9079</v>
      </c>
      <c r="C236" t="s">
        <v>1</v>
      </c>
      <c r="D236" t="s">
        <v>0</v>
      </c>
      <c r="E236">
        <v>1258308</v>
      </c>
      <c r="F236" t="s">
        <v>1354</v>
      </c>
      <c r="G236" t="s">
        <v>9078</v>
      </c>
      <c r="H236" s="2">
        <v>1.69</v>
      </c>
      <c r="I236" s="2">
        <v>0</v>
      </c>
      <c r="J236" s="2">
        <v>0</v>
      </c>
      <c r="K236" s="2">
        <v>20.63</v>
      </c>
      <c r="L236" s="2">
        <v>0</v>
      </c>
      <c r="M236" s="2">
        <v>0</v>
      </c>
      <c r="N236" s="2">
        <v>0</v>
      </c>
      <c r="O236" s="2">
        <v>2.6819000000000002</v>
      </c>
      <c r="P236" s="2">
        <v>25.001899999999999</v>
      </c>
      <c r="R236">
        <v>3</v>
      </c>
      <c r="T236" s="2"/>
      <c r="U236" s="2"/>
    </row>
    <row r="237" spans="1:21" hidden="1" x14ac:dyDescent="0.25">
      <c r="A237" t="s">
        <v>7944</v>
      </c>
      <c r="B237" t="s">
        <v>9080</v>
      </c>
      <c r="C237" t="s">
        <v>1</v>
      </c>
      <c r="D237" t="s">
        <v>0</v>
      </c>
      <c r="E237">
        <v>1257666</v>
      </c>
      <c r="F237" t="s">
        <v>1354</v>
      </c>
      <c r="G237" t="s">
        <v>9078</v>
      </c>
      <c r="H237" s="2">
        <v>1.7399999999999998</v>
      </c>
      <c r="I237" s="2">
        <v>0</v>
      </c>
      <c r="J237" s="2">
        <v>0</v>
      </c>
      <c r="K237" s="2">
        <v>20.58</v>
      </c>
      <c r="L237" s="2">
        <v>0</v>
      </c>
      <c r="M237" s="2">
        <v>0</v>
      </c>
      <c r="N237" s="2">
        <v>0</v>
      </c>
      <c r="O237" s="2">
        <v>2.6753999999999998</v>
      </c>
      <c r="P237" s="2">
        <v>24.995399999999997</v>
      </c>
      <c r="R237">
        <v>3</v>
      </c>
      <c r="T237" s="2"/>
      <c r="U237" s="2"/>
    </row>
    <row r="238" spans="1:21" hidden="1" x14ac:dyDescent="0.25">
      <c r="A238" t="s">
        <v>7944</v>
      </c>
      <c r="B238" t="s">
        <v>9075</v>
      </c>
      <c r="C238" t="s">
        <v>1</v>
      </c>
      <c r="D238" t="s">
        <v>0</v>
      </c>
      <c r="E238">
        <v>1259453</v>
      </c>
      <c r="F238" t="s">
        <v>1354</v>
      </c>
      <c r="G238" t="s">
        <v>9078</v>
      </c>
      <c r="H238" s="2">
        <v>2.02</v>
      </c>
      <c r="I238" s="2">
        <v>0</v>
      </c>
      <c r="J238" s="2">
        <v>0</v>
      </c>
      <c r="K238" s="2">
        <v>24.76</v>
      </c>
      <c r="L238" s="2">
        <v>0</v>
      </c>
      <c r="M238" s="2">
        <v>0</v>
      </c>
      <c r="N238" s="2">
        <v>0</v>
      </c>
      <c r="O238" s="2">
        <v>3.2188000000000003</v>
      </c>
      <c r="P238" s="2">
        <v>29.998800000000003</v>
      </c>
      <c r="R238">
        <v>3</v>
      </c>
      <c r="T238" s="2"/>
      <c r="U238" s="2"/>
    </row>
    <row r="239" spans="1:21" hidden="1" x14ac:dyDescent="0.25">
      <c r="A239" t="s">
        <v>7944</v>
      </c>
      <c r="B239" t="s">
        <v>8847</v>
      </c>
      <c r="C239" t="s">
        <v>1</v>
      </c>
      <c r="D239" t="s">
        <v>0</v>
      </c>
      <c r="E239">
        <v>1247111</v>
      </c>
      <c r="F239" t="s">
        <v>1354</v>
      </c>
      <c r="G239" t="s">
        <v>9078</v>
      </c>
      <c r="H239" s="2">
        <v>2.1800000000000002</v>
      </c>
      <c r="I239" s="2">
        <v>0</v>
      </c>
      <c r="J239" s="2">
        <v>0</v>
      </c>
      <c r="K239" s="2">
        <v>24.62</v>
      </c>
      <c r="L239" s="2">
        <v>0</v>
      </c>
      <c r="M239" s="2">
        <v>0</v>
      </c>
      <c r="N239" s="2">
        <v>0</v>
      </c>
      <c r="O239" s="2">
        <v>3.2006000000000001</v>
      </c>
      <c r="P239" s="2">
        <v>30.000600000000002</v>
      </c>
      <c r="R239">
        <v>3</v>
      </c>
      <c r="T239" s="2"/>
      <c r="U239" s="2"/>
    </row>
    <row r="240" spans="1:21" hidden="1" x14ac:dyDescent="0.25">
      <c r="A240" t="s">
        <v>7944</v>
      </c>
      <c r="B240" t="s">
        <v>8845</v>
      </c>
      <c r="C240" t="s">
        <v>1</v>
      </c>
      <c r="D240" t="s">
        <v>0</v>
      </c>
      <c r="E240">
        <v>1247932</v>
      </c>
      <c r="F240" t="s">
        <v>1354</v>
      </c>
      <c r="G240" t="s">
        <v>9078</v>
      </c>
      <c r="H240" s="2">
        <v>2.1799999999999997</v>
      </c>
      <c r="I240" s="2">
        <v>0</v>
      </c>
      <c r="J240" s="2">
        <v>0</v>
      </c>
      <c r="K240" s="2">
        <v>24.62</v>
      </c>
      <c r="L240" s="2">
        <v>0</v>
      </c>
      <c r="M240" s="2">
        <v>0</v>
      </c>
      <c r="N240" s="2">
        <v>0</v>
      </c>
      <c r="O240" s="2">
        <v>3.2006000000000001</v>
      </c>
      <c r="P240" s="2">
        <v>30.000600000000002</v>
      </c>
      <c r="R240">
        <v>3</v>
      </c>
      <c r="T240" s="2"/>
      <c r="U240" s="2"/>
    </row>
    <row r="241" spans="1:21" hidden="1" x14ac:dyDescent="0.25">
      <c r="A241" t="s">
        <v>7944</v>
      </c>
      <c r="B241" t="s">
        <v>8873</v>
      </c>
      <c r="C241" t="s">
        <v>1</v>
      </c>
      <c r="D241" t="s">
        <v>0</v>
      </c>
      <c r="E241">
        <v>1248555</v>
      </c>
      <c r="F241" t="s">
        <v>1354</v>
      </c>
      <c r="G241" t="s">
        <v>9078</v>
      </c>
      <c r="H241" s="2">
        <v>2.1800000000000002</v>
      </c>
      <c r="I241" s="2">
        <v>0</v>
      </c>
      <c r="J241" s="2">
        <v>0</v>
      </c>
      <c r="K241" s="2">
        <v>24.62</v>
      </c>
      <c r="L241" s="2">
        <v>0</v>
      </c>
      <c r="M241" s="2">
        <v>0</v>
      </c>
      <c r="N241" s="2">
        <v>0</v>
      </c>
      <c r="O241" s="2">
        <v>3.2006000000000001</v>
      </c>
      <c r="P241" s="2">
        <v>30.000600000000002</v>
      </c>
      <c r="R241">
        <v>3</v>
      </c>
      <c r="T241" s="2"/>
      <c r="U241" s="2"/>
    </row>
    <row r="242" spans="1:21" hidden="1" x14ac:dyDescent="0.25">
      <c r="A242" t="s">
        <v>7944</v>
      </c>
      <c r="B242" t="s">
        <v>8927</v>
      </c>
      <c r="C242" t="s">
        <v>1</v>
      </c>
      <c r="D242" t="s">
        <v>0</v>
      </c>
      <c r="E242">
        <v>2164389</v>
      </c>
      <c r="F242" t="s">
        <v>1354</v>
      </c>
      <c r="G242" t="s">
        <v>9078</v>
      </c>
      <c r="H242" s="2">
        <v>1.45</v>
      </c>
      <c r="I242" s="2">
        <v>0</v>
      </c>
      <c r="J242" s="2">
        <v>0</v>
      </c>
      <c r="K242" s="2">
        <v>16.420000000000002</v>
      </c>
      <c r="L242" s="2">
        <v>0</v>
      </c>
      <c r="M242" s="2">
        <v>0</v>
      </c>
      <c r="N242" s="2">
        <v>0</v>
      </c>
      <c r="O242" s="2">
        <v>2.1346000000000003</v>
      </c>
      <c r="P242" s="2">
        <v>20.0046</v>
      </c>
      <c r="R242">
        <v>3</v>
      </c>
      <c r="T242" s="2"/>
      <c r="U242" s="2"/>
    </row>
    <row r="243" spans="1:21" hidden="1" x14ac:dyDescent="0.25">
      <c r="A243" t="s">
        <v>7944</v>
      </c>
      <c r="B243" t="s">
        <v>8923</v>
      </c>
      <c r="C243" t="s">
        <v>1</v>
      </c>
      <c r="D243" t="s">
        <v>0</v>
      </c>
      <c r="E243">
        <v>1253581</v>
      </c>
      <c r="F243" t="s">
        <v>1354</v>
      </c>
      <c r="G243" t="s">
        <v>9078</v>
      </c>
      <c r="H243" s="2">
        <v>1.46</v>
      </c>
      <c r="I243" s="2">
        <v>0</v>
      </c>
      <c r="J243" s="2">
        <v>0</v>
      </c>
      <c r="K243" s="2">
        <v>16.41</v>
      </c>
      <c r="L243" s="2">
        <v>0</v>
      </c>
      <c r="M243" s="2">
        <v>0</v>
      </c>
      <c r="N243" s="2">
        <v>0</v>
      </c>
      <c r="O243" s="2">
        <v>2.1333000000000002</v>
      </c>
      <c r="P243" s="2">
        <v>20.003300000000003</v>
      </c>
      <c r="R243">
        <v>3</v>
      </c>
      <c r="T243" s="2"/>
      <c r="U243" s="2"/>
    </row>
    <row r="244" spans="1:21" hidden="1" x14ac:dyDescent="0.25">
      <c r="A244" t="s">
        <v>7944</v>
      </c>
      <c r="B244" t="s">
        <v>8916</v>
      </c>
      <c r="C244" t="s">
        <v>1</v>
      </c>
      <c r="D244" t="s">
        <v>0</v>
      </c>
      <c r="E244">
        <v>1254930</v>
      </c>
      <c r="F244" t="s">
        <v>1354</v>
      </c>
      <c r="G244" t="s">
        <v>9078</v>
      </c>
      <c r="H244" s="2">
        <v>2.1800000000000002</v>
      </c>
      <c r="I244" s="2">
        <v>0</v>
      </c>
      <c r="J244" s="2">
        <v>0</v>
      </c>
      <c r="K244" s="2">
        <v>24.62</v>
      </c>
      <c r="L244" s="2">
        <v>0</v>
      </c>
      <c r="M244" s="2">
        <v>0</v>
      </c>
      <c r="N244" s="2">
        <v>0</v>
      </c>
      <c r="O244" s="2">
        <v>3.2006000000000001</v>
      </c>
      <c r="P244" s="2">
        <v>30.000600000000002</v>
      </c>
      <c r="R244">
        <v>3</v>
      </c>
      <c r="T244" s="2"/>
      <c r="U244" s="2"/>
    </row>
    <row r="245" spans="1:21" hidden="1" x14ac:dyDescent="0.25">
      <c r="A245" t="s">
        <v>7944</v>
      </c>
      <c r="B245" s="1" t="s">
        <v>9081</v>
      </c>
      <c r="C245" t="s">
        <v>1</v>
      </c>
      <c r="D245" t="s">
        <v>0</v>
      </c>
      <c r="E245">
        <v>732471</v>
      </c>
      <c r="F245" t="s">
        <v>1324</v>
      </c>
      <c r="G245" t="s">
        <v>9082</v>
      </c>
      <c r="H245" s="2">
        <v>2.04</v>
      </c>
      <c r="I245" s="2">
        <v>0</v>
      </c>
      <c r="J245" s="2">
        <v>0</v>
      </c>
      <c r="K245" s="2">
        <v>24.74</v>
      </c>
      <c r="L245" s="2">
        <v>0</v>
      </c>
      <c r="M245" s="2">
        <v>0</v>
      </c>
      <c r="N245" s="2">
        <v>0</v>
      </c>
      <c r="O245" s="2">
        <v>3.2161999999999997</v>
      </c>
      <c r="P245" s="2">
        <v>29.996199999999998</v>
      </c>
      <c r="R245">
        <v>3</v>
      </c>
      <c r="T245" s="2"/>
      <c r="U245" s="2"/>
    </row>
    <row r="246" spans="1:21" hidden="1" x14ac:dyDescent="0.25">
      <c r="A246" t="s">
        <v>7944</v>
      </c>
      <c r="B246" t="s">
        <v>8852</v>
      </c>
      <c r="C246" t="s">
        <v>1</v>
      </c>
      <c r="D246" t="s">
        <v>0</v>
      </c>
      <c r="E246">
        <v>724624</v>
      </c>
      <c r="F246" t="s">
        <v>1324</v>
      </c>
      <c r="G246" t="s">
        <v>9082</v>
      </c>
      <c r="H246" s="2">
        <v>2.2000000000000002</v>
      </c>
      <c r="I246" s="2">
        <v>0</v>
      </c>
      <c r="J246" s="2">
        <v>0</v>
      </c>
      <c r="K246" s="2">
        <v>24.6</v>
      </c>
      <c r="L246" s="2">
        <v>0</v>
      </c>
      <c r="M246" s="2">
        <v>0</v>
      </c>
      <c r="N246" s="2">
        <v>0</v>
      </c>
      <c r="O246" s="2">
        <v>3.1980000000000004</v>
      </c>
      <c r="P246" s="2">
        <v>29.998000000000001</v>
      </c>
      <c r="R246">
        <v>3</v>
      </c>
      <c r="T246" s="2"/>
      <c r="U246" s="2"/>
    </row>
    <row r="247" spans="1:21" hidden="1" x14ac:dyDescent="0.25">
      <c r="A247" t="s">
        <v>7944</v>
      </c>
      <c r="B247" t="s">
        <v>8839</v>
      </c>
      <c r="C247" t="s">
        <v>1</v>
      </c>
      <c r="D247" t="s">
        <v>0</v>
      </c>
      <c r="E247">
        <v>724093</v>
      </c>
      <c r="F247" t="s">
        <v>1324</v>
      </c>
      <c r="G247" t="s">
        <v>9082</v>
      </c>
      <c r="H247" s="2">
        <v>2.1800000000000002</v>
      </c>
      <c r="I247" s="2">
        <v>0</v>
      </c>
      <c r="J247" s="2">
        <v>0</v>
      </c>
      <c r="K247" s="2">
        <v>24.62</v>
      </c>
      <c r="L247" s="2">
        <v>0</v>
      </c>
      <c r="M247" s="2">
        <v>0</v>
      </c>
      <c r="N247" s="2">
        <v>0</v>
      </c>
      <c r="O247" s="2">
        <v>3.2006000000000001</v>
      </c>
      <c r="P247" s="2">
        <v>30.000600000000002</v>
      </c>
      <c r="R247">
        <v>3</v>
      </c>
      <c r="T247" s="2"/>
      <c r="U247" s="2"/>
    </row>
    <row r="248" spans="1:21" ht="15.75" hidden="1" thickBot="1" x14ac:dyDescent="0.3">
      <c r="A248" t="s">
        <v>7944</v>
      </c>
      <c r="B248" t="s">
        <v>8944</v>
      </c>
      <c r="C248" t="s">
        <v>1</v>
      </c>
      <c r="D248" t="s">
        <v>0</v>
      </c>
      <c r="E248">
        <v>726505</v>
      </c>
      <c r="F248" t="s">
        <v>1324</v>
      </c>
      <c r="G248" t="s">
        <v>9082</v>
      </c>
      <c r="H248" s="2">
        <v>1.83</v>
      </c>
      <c r="I248" s="2">
        <v>0</v>
      </c>
      <c r="J248" s="2">
        <v>0</v>
      </c>
      <c r="K248" s="2">
        <v>20.5</v>
      </c>
      <c r="L248" s="2">
        <v>0</v>
      </c>
      <c r="M248" s="2">
        <v>0</v>
      </c>
      <c r="N248" s="2">
        <v>0</v>
      </c>
      <c r="O248" s="2">
        <v>2.665</v>
      </c>
      <c r="P248" s="2">
        <v>24.994999999999997</v>
      </c>
      <c r="R248">
        <v>3</v>
      </c>
      <c r="T248" s="2"/>
      <c r="U248" s="2"/>
    </row>
    <row r="249" spans="1:21" ht="15.75" thickBot="1" x14ac:dyDescent="0.3">
      <c r="A249" s="127" t="s">
        <v>71</v>
      </c>
      <c r="B249" s="128"/>
      <c r="C249" s="128"/>
      <c r="D249" s="128"/>
      <c r="E249" s="128"/>
      <c r="F249" s="128"/>
      <c r="G249" s="129"/>
      <c r="H249" s="3">
        <f>+SUBTOTAL(9,Tabla1[C. EXENTAS])</f>
        <v>2.96</v>
      </c>
      <c r="I249" s="3">
        <f>+SUBTOTAL(9,Tabla1[I. EXENTAS])</f>
        <v>0</v>
      </c>
      <c r="J249" s="3">
        <f>+SUBTOTAL(9,Tabla1[IMPOR EX])</f>
        <v>0</v>
      </c>
      <c r="K249" s="3">
        <f>+SUBTOTAL(9,Tabla1[C. GRAVADA])</f>
        <v>376.04999999999995</v>
      </c>
      <c r="L249" s="3">
        <f>+SUBTOTAL(9,Tabla1[INTER GRAVA])</f>
        <v>0</v>
      </c>
      <c r="M249" s="3">
        <f>+SUBTOTAL(9,Tabla1[IMPOR BIENES])</f>
        <v>0</v>
      </c>
      <c r="N249" s="3">
        <f>+SUBTOTAL(9,Tabla1[IMPOR SERV])</f>
        <v>0</v>
      </c>
      <c r="O249" s="3">
        <f>+SUBTOTAL(9,Tabla1[IVA])</f>
        <v>48.886499999999998</v>
      </c>
      <c r="P249" s="3">
        <f>+SUBTOTAL(9,Tabla1[TOTAL C.])</f>
        <v>427.8965</v>
      </c>
      <c r="Q249" s="3"/>
      <c r="R249" s="3">
        <f>+SUBTOTAL(9,Tabla1[ANEXO 3])</f>
        <v>0</v>
      </c>
      <c r="S249" s="3"/>
      <c r="T249" s="3">
        <f>+SUBTOTAL(9,Tabla1[PERCEPCIONES])</f>
        <v>0</v>
      </c>
      <c r="U249" s="2"/>
    </row>
    <row r="250" spans="1:21" x14ac:dyDescent="0.25">
      <c r="U250" s="2"/>
    </row>
    <row r="251" spans="1:21" x14ac:dyDescent="0.25">
      <c r="U251" s="2"/>
    </row>
    <row r="252" spans="1:21" x14ac:dyDescent="0.25">
      <c r="U252" s="2"/>
    </row>
    <row r="253" spans="1:21" x14ac:dyDescent="0.25">
      <c r="U253" s="2"/>
    </row>
    <row r="254" spans="1:21" x14ac:dyDescent="0.25">
      <c r="U254" s="2"/>
    </row>
    <row r="255" spans="1:21" x14ac:dyDescent="0.25">
      <c r="U255" s="2"/>
    </row>
    <row r="256" spans="1:21" x14ac:dyDescent="0.25">
      <c r="U256" s="114"/>
    </row>
    <row r="257" spans="21:21" x14ac:dyDescent="0.25">
      <c r="U257" s="114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525" spans="21:21" x14ac:dyDescent="0.25">
      <c r="U525" s="2"/>
    </row>
    <row r="526" spans="21:21" x14ac:dyDescent="0.25">
      <c r="U526" s="2"/>
    </row>
    <row r="527" spans="21:21" x14ac:dyDescent="0.25">
      <c r="U527" s="2"/>
    </row>
    <row r="528" spans="21:21" x14ac:dyDescent="0.25">
      <c r="U528" s="2"/>
    </row>
    <row r="529" spans="21:21" x14ac:dyDescent="0.25">
      <c r="U529" s="2"/>
    </row>
    <row r="530" spans="21:21" x14ac:dyDescent="0.25">
      <c r="U530" s="2"/>
    </row>
    <row r="531" spans="21:21" x14ac:dyDescent="0.25">
      <c r="U531" s="2"/>
    </row>
    <row r="532" spans="21:21" x14ac:dyDescent="0.25">
      <c r="U532" s="2"/>
    </row>
    <row r="533" spans="21:21" x14ac:dyDescent="0.25">
      <c r="U533" s="2"/>
    </row>
    <row r="534" spans="21:21" x14ac:dyDescent="0.25">
      <c r="U534" s="2"/>
    </row>
    <row r="535" spans="21:21" x14ac:dyDescent="0.25">
      <c r="U535" s="2"/>
    </row>
    <row r="536" spans="21:21" x14ac:dyDescent="0.25">
      <c r="U536" s="2"/>
    </row>
    <row r="537" spans="21:21" x14ac:dyDescent="0.25">
      <c r="U537" s="2"/>
    </row>
    <row r="538" spans="21:21" x14ac:dyDescent="0.25">
      <c r="U538" s="2"/>
    </row>
    <row r="539" spans="21:21" x14ac:dyDescent="0.25">
      <c r="U539" s="2"/>
    </row>
    <row r="540" spans="21:21" x14ac:dyDescent="0.25">
      <c r="U540" s="2"/>
    </row>
    <row r="541" spans="21:21" x14ac:dyDescent="0.25">
      <c r="U541" s="2"/>
    </row>
    <row r="542" spans="21:21" x14ac:dyDescent="0.25">
      <c r="U542" s="2"/>
    </row>
    <row r="543" spans="21:21" x14ac:dyDescent="0.25">
      <c r="U543" s="2"/>
    </row>
    <row r="544" spans="21:21" x14ac:dyDescent="0.25">
      <c r="U544" s="2"/>
    </row>
    <row r="545" spans="21:21" x14ac:dyDescent="0.25">
      <c r="U545" s="2"/>
    </row>
    <row r="546" spans="21:21" x14ac:dyDescent="0.25">
      <c r="U546" s="2"/>
    </row>
    <row r="547" spans="21:21" x14ac:dyDescent="0.25">
      <c r="U547" s="2"/>
    </row>
    <row r="548" spans="21:21" x14ac:dyDescent="0.25">
      <c r="U548" s="2"/>
    </row>
    <row r="549" spans="21:21" x14ac:dyDescent="0.25">
      <c r="U549" s="2"/>
    </row>
    <row r="550" spans="21:21" x14ac:dyDescent="0.25">
      <c r="U550" s="2"/>
    </row>
    <row r="551" spans="21:21" x14ac:dyDescent="0.25">
      <c r="U551" s="2"/>
    </row>
    <row r="552" spans="21:21" x14ac:dyDescent="0.25">
      <c r="U552" s="2"/>
    </row>
    <row r="553" spans="21:21" x14ac:dyDescent="0.25">
      <c r="U553" s="2"/>
    </row>
    <row r="554" spans="21:21" x14ac:dyDescent="0.25">
      <c r="U554" s="2"/>
    </row>
    <row r="555" spans="21:21" x14ac:dyDescent="0.25">
      <c r="U555" s="2"/>
    </row>
    <row r="556" spans="21:21" x14ac:dyDescent="0.25">
      <c r="U556" s="2"/>
    </row>
    <row r="557" spans="21:21" x14ac:dyDescent="0.25">
      <c r="U557" s="2"/>
    </row>
    <row r="558" spans="21:21" x14ac:dyDescent="0.25">
      <c r="U558" s="2"/>
    </row>
    <row r="559" spans="21:21" x14ac:dyDescent="0.25">
      <c r="U559" s="2"/>
    </row>
    <row r="560" spans="21:21" x14ac:dyDescent="0.25">
      <c r="U560" s="2"/>
    </row>
    <row r="561" spans="21:21" x14ac:dyDescent="0.25">
      <c r="U561" s="2"/>
    </row>
    <row r="562" spans="21:21" x14ac:dyDescent="0.25">
      <c r="U562" s="2"/>
    </row>
    <row r="563" spans="21:21" x14ac:dyDescent="0.25">
      <c r="U563" s="2"/>
    </row>
    <row r="564" spans="21:21" x14ac:dyDescent="0.25">
      <c r="U564" s="2"/>
    </row>
    <row r="565" spans="21:21" x14ac:dyDescent="0.25">
      <c r="U565" s="2"/>
    </row>
    <row r="566" spans="21:21" x14ac:dyDescent="0.25">
      <c r="U566" s="2"/>
    </row>
    <row r="567" spans="21:21" x14ac:dyDescent="0.25">
      <c r="U567" s="2"/>
    </row>
    <row r="568" spans="21:21" x14ac:dyDescent="0.25">
      <c r="U568" s="2"/>
    </row>
    <row r="569" spans="21:21" x14ac:dyDescent="0.25">
      <c r="U569" s="2"/>
    </row>
    <row r="570" spans="21:21" x14ac:dyDescent="0.25">
      <c r="U570" s="2"/>
    </row>
    <row r="571" spans="21:21" x14ac:dyDescent="0.25">
      <c r="U571" s="2"/>
    </row>
    <row r="572" spans="21:21" x14ac:dyDescent="0.25">
      <c r="U572" s="2"/>
    </row>
    <row r="573" spans="21:21" x14ac:dyDescent="0.25">
      <c r="U573" s="2"/>
    </row>
    <row r="574" spans="21:21" x14ac:dyDescent="0.25">
      <c r="U574" s="2"/>
    </row>
    <row r="575" spans="21:21" x14ac:dyDescent="0.25">
      <c r="U575" s="2"/>
    </row>
    <row r="576" spans="21:21" x14ac:dyDescent="0.25">
      <c r="U576" s="2"/>
    </row>
    <row r="577" spans="21:21" x14ac:dyDescent="0.25">
      <c r="U577" s="2"/>
    </row>
    <row r="578" spans="21:21" x14ac:dyDescent="0.25">
      <c r="U578" s="2"/>
    </row>
    <row r="579" spans="21:21" x14ac:dyDescent="0.25">
      <c r="U579" s="2"/>
    </row>
    <row r="580" spans="21:21" x14ac:dyDescent="0.25">
      <c r="U580" s="2"/>
    </row>
    <row r="581" spans="21:21" x14ac:dyDescent="0.25">
      <c r="U581" s="2"/>
    </row>
    <row r="582" spans="21:21" x14ac:dyDescent="0.25">
      <c r="U582" s="2"/>
    </row>
    <row r="583" spans="21:21" x14ac:dyDescent="0.25">
      <c r="U583" s="2"/>
    </row>
    <row r="584" spans="21:21" x14ac:dyDescent="0.25">
      <c r="U584" s="2"/>
    </row>
    <row r="585" spans="21:21" x14ac:dyDescent="0.25">
      <c r="U585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768" spans="21:21" x14ac:dyDescent="0.25">
      <c r="U768" s="2"/>
    </row>
    <row r="769" spans="21:21" x14ac:dyDescent="0.25">
      <c r="U769" s="2"/>
    </row>
    <row r="770" spans="21:21" x14ac:dyDescent="0.25">
      <c r="U770" s="2"/>
    </row>
    <row r="771" spans="21:21" x14ac:dyDescent="0.25">
      <c r="U771" s="2"/>
    </row>
    <row r="772" spans="21:21" x14ac:dyDescent="0.25">
      <c r="U772" s="2"/>
    </row>
    <row r="773" spans="21:21" x14ac:dyDescent="0.25">
      <c r="U773" s="2"/>
    </row>
    <row r="774" spans="21:21" x14ac:dyDescent="0.25">
      <c r="U774" s="2"/>
    </row>
    <row r="775" spans="21:21" x14ac:dyDescent="0.25">
      <c r="U775" s="2"/>
    </row>
    <row r="776" spans="21:21" x14ac:dyDescent="0.25">
      <c r="U776" s="2"/>
    </row>
    <row r="777" spans="21:21" x14ac:dyDescent="0.25">
      <c r="U777" s="2"/>
    </row>
    <row r="778" spans="21:21" x14ac:dyDescent="0.25">
      <c r="U778" s="2"/>
    </row>
    <row r="779" spans="21:21" x14ac:dyDescent="0.25">
      <c r="U779" s="2"/>
    </row>
    <row r="780" spans="21:21" x14ac:dyDescent="0.25">
      <c r="U780" s="2"/>
    </row>
    <row r="781" spans="21:21" x14ac:dyDescent="0.25">
      <c r="U781" s="2"/>
    </row>
    <row r="782" spans="21:21" x14ac:dyDescent="0.25">
      <c r="U782" s="2"/>
    </row>
    <row r="783" spans="21:21" x14ac:dyDescent="0.25">
      <c r="U783" s="2"/>
    </row>
    <row r="784" spans="21:21" x14ac:dyDescent="0.25">
      <c r="U784" s="2"/>
    </row>
    <row r="785" spans="21:21" x14ac:dyDescent="0.25">
      <c r="U785" s="2"/>
    </row>
    <row r="786" spans="21:21" x14ac:dyDescent="0.25">
      <c r="U786" s="2"/>
    </row>
    <row r="787" spans="21:21" x14ac:dyDescent="0.25">
      <c r="U787" s="2"/>
    </row>
    <row r="788" spans="21:21" x14ac:dyDescent="0.25">
      <c r="U788" s="2"/>
    </row>
    <row r="789" spans="21:21" x14ac:dyDescent="0.25">
      <c r="U789" s="2"/>
    </row>
    <row r="790" spans="21:21" x14ac:dyDescent="0.25">
      <c r="U790" s="2"/>
    </row>
    <row r="791" spans="21:21" x14ac:dyDescent="0.25">
      <c r="U791" s="2"/>
    </row>
    <row r="792" spans="21:21" x14ac:dyDescent="0.25">
      <c r="U792" s="2"/>
    </row>
    <row r="793" spans="21:21" x14ac:dyDescent="0.25">
      <c r="U793" s="2"/>
    </row>
    <row r="794" spans="21:21" x14ac:dyDescent="0.25">
      <c r="U794" s="2"/>
    </row>
    <row r="795" spans="21:21" x14ac:dyDescent="0.25">
      <c r="U795" s="2"/>
    </row>
    <row r="796" spans="21:21" x14ac:dyDescent="0.25">
      <c r="U796" s="2"/>
    </row>
    <row r="797" spans="21:21" x14ac:dyDescent="0.25">
      <c r="U797" s="2"/>
    </row>
    <row r="798" spans="21:21" x14ac:dyDescent="0.25">
      <c r="U798" s="2"/>
    </row>
    <row r="799" spans="21:21" x14ac:dyDescent="0.25">
      <c r="U799" s="2"/>
    </row>
    <row r="800" spans="21:21" x14ac:dyDescent="0.25">
      <c r="U800" s="2"/>
    </row>
    <row r="801" spans="21:21" x14ac:dyDescent="0.25">
      <c r="U801" s="2"/>
    </row>
    <row r="802" spans="21:21" x14ac:dyDescent="0.25">
      <c r="U802" s="2"/>
    </row>
    <row r="803" spans="21:21" x14ac:dyDescent="0.25">
      <c r="U803" s="2"/>
    </row>
    <row r="804" spans="21:21" x14ac:dyDescent="0.25">
      <c r="U804" s="2"/>
    </row>
    <row r="805" spans="21:21" x14ac:dyDescent="0.25">
      <c r="U805" s="2"/>
    </row>
    <row r="806" spans="21:21" x14ac:dyDescent="0.25">
      <c r="U806" s="2"/>
    </row>
    <row r="807" spans="21:21" x14ac:dyDescent="0.25">
      <c r="U807" s="2"/>
    </row>
    <row r="808" spans="21:21" x14ac:dyDescent="0.25">
      <c r="U808" s="2"/>
    </row>
    <row r="809" spans="21:21" x14ac:dyDescent="0.25">
      <c r="U809" s="2"/>
    </row>
    <row r="810" spans="21:21" x14ac:dyDescent="0.25">
      <c r="U810" s="2"/>
    </row>
    <row r="811" spans="21:21" x14ac:dyDescent="0.25">
      <c r="U811" s="2"/>
    </row>
    <row r="812" spans="21:21" x14ac:dyDescent="0.25">
      <c r="U812" s="2"/>
    </row>
    <row r="813" spans="21:21" x14ac:dyDescent="0.25">
      <c r="U813" s="2"/>
    </row>
    <row r="814" spans="21:21" x14ac:dyDescent="0.25">
      <c r="U814" s="2"/>
    </row>
    <row r="815" spans="21:21" x14ac:dyDescent="0.25">
      <c r="U815" s="2"/>
    </row>
    <row r="816" spans="21:21" x14ac:dyDescent="0.25">
      <c r="U816" s="2"/>
    </row>
    <row r="817" spans="21:21" x14ac:dyDescent="0.25">
      <c r="U817" s="2"/>
    </row>
    <row r="818" spans="21:21" x14ac:dyDescent="0.25">
      <c r="U818" s="2"/>
    </row>
    <row r="819" spans="21:21" x14ac:dyDescent="0.25">
      <c r="U819" s="2"/>
    </row>
    <row r="820" spans="21:21" x14ac:dyDescent="0.25">
      <c r="U820" s="2"/>
    </row>
    <row r="821" spans="21:21" x14ac:dyDescent="0.25">
      <c r="U821" s="2"/>
    </row>
    <row r="822" spans="21:21" x14ac:dyDescent="0.25">
      <c r="U822" s="2"/>
    </row>
    <row r="823" spans="21:21" x14ac:dyDescent="0.25">
      <c r="U823" s="2"/>
    </row>
    <row r="824" spans="21:21" x14ac:dyDescent="0.25">
      <c r="U824" s="2"/>
    </row>
    <row r="825" spans="21:21" x14ac:dyDescent="0.25">
      <c r="U825" s="2"/>
    </row>
    <row r="826" spans="21:21" x14ac:dyDescent="0.25">
      <c r="U826" s="2"/>
    </row>
    <row r="827" spans="21:21" x14ac:dyDescent="0.25">
      <c r="U827" s="2"/>
    </row>
    <row r="828" spans="21:21" x14ac:dyDescent="0.25">
      <c r="U828" s="2"/>
    </row>
    <row r="829" spans="21:21" x14ac:dyDescent="0.25">
      <c r="U829" s="2"/>
    </row>
    <row r="830" spans="21:21" x14ac:dyDescent="0.25">
      <c r="U830" s="2"/>
    </row>
    <row r="831" spans="21:21" x14ac:dyDescent="0.25">
      <c r="U831" s="2"/>
    </row>
    <row r="832" spans="21:21" x14ac:dyDescent="0.25">
      <c r="U832" s="2"/>
    </row>
    <row r="833" spans="21:21" x14ac:dyDescent="0.25">
      <c r="U833" s="2"/>
    </row>
    <row r="834" spans="21:21" x14ac:dyDescent="0.25">
      <c r="U834" s="2"/>
    </row>
    <row r="835" spans="21:21" x14ac:dyDescent="0.25">
      <c r="U835" s="2"/>
    </row>
    <row r="836" spans="21:21" x14ac:dyDescent="0.25">
      <c r="U836" s="2"/>
    </row>
    <row r="837" spans="21:21" x14ac:dyDescent="0.25">
      <c r="U837" s="2"/>
    </row>
    <row r="838" spans="21:21" x14ac:dyDescent="0.25">
      <c r="U838" s="2"/>
    </row>
    <row r="839" spans="21:21" x14ac:dyDescent="0.25">
      <c r="U839" s="2"/>
    </row>
    <row r="840" spans="21:21" x14ac:dyDescent="0.25">
      <c r="U840" s="2"/>
    </row>
    <row r="841" spans="21:21" x14ac:dyDescent="0.25">
      <c r="U841" s="2"/>
    </row>
    <row r="842" spans="21:21" x14ac:dyDescent="0.25">
      <c r="U842" s="2"/>
    </row>
    <row r="843" spans="21:21" x14ac:dyDescent="0.25">
      <c r="U843" s="2"/>
    </row>
    <row r="844" spans="21:21" x14ac:dyDescent="0.25">
      <c r="U844" s="2"/>
    </row>
    <row r="845" spans="21:21" x14ac:dyDescent="0.25">
      <c r="U845" s="2"/>
    </row>
    <row r="846" spans="21:21" x14ac:dyDescent="0.25">
      <c r="U846" s="2"/>
    </row>
    <row r="847" spans="21:21" x14ac:dyDescent="0.25">
      <c r="U847" s="2"/>
    </row>
    <row r="848" spans="21:21" x14ac:dyDescent="0.25">
      <c r="U848" s="2"/>
    </row>
    <row r="849" spans="21:21" x14ac:dyDescent="0.25">
      <c r="U849" s="2"/>
    </row>
    <row r="850" spans="21:21" x14ac:dyDescent="0.25">
      <c r="U850" s="2"/>
    </row>
    <row r="851" spans="21:21" x14ac:dyDescent="0.25">
      <c r="U851" s="2"/>
    </row>
    <row r="852" spans="21:21" x14ac:dyDescent="0.25">
      <c r="U852" s="2"/>
    </row>
    <row r="853" spans="21:21" x14ac:dyDescent="0.25">
      <c r="U853" s="2"/>
    </row>
    <row r="854" spans="21:21" x14ac:dyDescent="0.25">
      <c r="U854" s="2"/>
    </row>
    <row r="855" spans="21:21" x14ac:dyDescent="0.25">
      <c r="U855" s="2"/>
    </row>
    <row r="856" spans="21:21" x14ac:dyDescent="0.25">
      <c r="U856" s="2"/>
    </row>
    <row r="857" spans="21:21" x14ac:dyDescent="0.25">
      <c r="U857" s="2"/>
    </row>
    <row r="858" spans="21:21" x14ac:dyDescent="0.25">
      <c r="U858" s="2"/>
    </row>
    <row r="859" spans="21:21" x14ac:dyDescent="0.25">
      <c r="U859" s="2"/>
    </row>
    <row r="860" spans="21:21" x14ac:dyDescent="0.25">
      <c r="U860" s="2"/>
    </row>
    <row r="861" spans="21:21" x14ac:dyDescent="0.25">
      <c r="U861" s="2"/>
    </row>
    <row r="862" spans="21:21" x14ac:dyDescent="0.25">
      <c r="U862" s="2"/>
    </row>
    <row r="863" spans="21:21" x14ac:dyDescent="0.25">
      <c r="U863" s="2"/>
    </row>
    <row r="864" spans="21:21" x14ac:dyDescent="0.25">
      <c r="U864" s="2"/>
    </row>
    <row r="865" spans="21:21" x14ac:dyDescent="0.25">
      <c r="U865" s="2"/>
    </row>
    <row r="866" spans="21:21" x14ac:dyDescent="0.25">
      <c r="U866" s="2"/>
    </row>
    <row r="867" spans="21:21" x14ac:dyDescent="0.25">
      <c r="U867" s="2"/>
    </row>
    <row r="868" spans="21:21" x14ac:dyDescent="0.25">
      <c r="U868" s="2"/>
    </row>
    <row r="869" spans="21:21" x14ac:dyDescent="0.25">
      <c r="U869" s="2"/>
    </row>
    <row r="870" spans="21:21" x14ac:dyDescent="0.25">
      <c r="U870" s="2"/>
    </row>
    <row r="871" spans="21:21" x14ac:dyDescent="0.25">
      <c r="U871" s="2"/>
    </row>
    <row r="872" spans="21:21" x14ac:dyDescent="0.25">
      <c r="U872" s="2"/>
    </row>
    <row r="1238" spans="1:20" s="42" customFormat="1" x14ac:dyDescent="0.25">
      <c r="A1238"/>
      <c r="B1238"/>
      <c r="C1238"/>
      <c r="D1238"/>
      <c r="E1238"/>
      <c r="F1238"/>
      <c r="G1238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/>
      <c r="S1238"/>
      <c r="T1238"/>
    </row>
  </sheetData>
  <dataConsolidate/>
  <mergeCells count="1">
    <mergeCell ref="A249:G249"/>
  </mergeCells>
  <phoneticPr fontId="8" type="noConversion"/>
  <conditionalFormatting sqref="E249:E1048576 E1:E219">
    <cfRule type="duplicateValues" dxfId="11" priority="23"/>
    <cfRule type="duplicateValues" dxfId="10" priority="24"/>
  </conditionalFormatting>
  <conditionalFormatting sqref="E3:E248">
    <cfRule type="duplicateValues" dxfId="9" priority="54"/>
    <cfRule type="duplicateValues" dxfId="8" priority="55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9025</v>
      </c>
      <c r="F2" s="2"/>
      <c r="XFD2" t="s">
        <v>8491</v>
      </c>
    </row>
    <row r="3" spans="1:9 16384:16384" x14ac:dyDescent="0.25">
      <c r="B3" s="23" t="s">
        <v>2</v>
      </c>
      <c r="D3" s="47">
        <v>45231</v>
      </c>
      <c r="F3" s="40"/>
      <c r="XFD3" t="s">
        <v>8486</v>
      </c>
    </row>
    <row r="4" spans="1:9 16384:16384" hidden="1" x14ac:dyDescent="0.25">
      <c r="B4" s="23" t="s">
        <v>3</v>
      </c>
      <c r="D4" s="73" t="s">
        <v>1</v>
      </c>
      <c r="F4" s="2"/>
      <c r="XFD4" t="s">
        <v>8487</v>
      </c>
    </row>
    <row r="5" spans="1:9 16384:16384" hidden="1" x14ac:dyDescent="0.25">
      <c r="B5" s="23" t="s">
        <v>4</v>
      </c>
      <c r="D5" s="73" t="s">
        <v>0</v>
      </c>
      <c r="F5" s="2"/>
      <c r="XFD5" t="s">
        <v>8488</v>
      </c>
    </row>
    <row r="6" spans="1:9 16384:16384" hidden="1" x14ac:dyDescent="0.25">
      <c r="B6" s="24" t="s">
        <v>28</v>
      </c>
      <c r="D6" s="74" t="s">
        <v>9027</v>
      </c>
      <c r="F6" s="2"/>
      <c r="XFD6" t="s">
        <v>8490</v>
      </c>
    </row>
    <row r="7" spans="1:9 16384:16384" hidden="1" x14ac:dyDescent="0.25">
      <c r="B7" s="23" t="s">
        <v>27</v>
      </c>
      <c r="D7" s="74" t="s">
        <v>9028</v>
      </c>
      <c r="F7" s="2"/>
      <c r="XFD7" t="s">
        <v>8489</v>
      </c>
    </row>
    <row r="8" spans="1:9 16384:16384" ht="16.5" customHeight="1" x14ac:dyDescent="0.25">
      <c r="B8" s="23" t="s">
        <v>26</v>
      </c>
      <c r="D8" s="107"/>
      <c r="F8" s="33"/>
      <c r="XFD8" t="s">
        <v>9021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9022</v>
      </c>
    </row>
    <row r="10" spans="1:9 16384:16384" ht="16.5" customHeight="1" x14ac:dyDescent="0.25">
      <c r="B10" s="23" t="s">
        <v>24</v>
      </c>
      <c r="D10" s="118" t="s">
        <v>7892</v>
      </c>
      <c r="F10" s="39"/>
      <c r="XFD10" t="s">
        <v>9023</v>
      </c>
    </row>
    <row r="11" spans="1:9 16384:16384" ht="16.5" customHeight="1" x14ac:dyDescent="0.25">
      <c r="B11" s="24" t="s">
        <v>72</v>
      </c>
      <c r="D11" s="103" t="str">
        <f>IFERROR(IF(D10&lt;&gt;"",VLOOKUP(D10,Tabla4[#All],2,0),IF(D19&lt;&gt;0,VLOOKUP(D19,Tabla4[#All],2,0),0)),"")</f>
        <v>LABORATORIOS CENTRO AMERICANOS S.A. DE C.V.</v>
      </c>
      <c r="F11" s="32"/>
      <c r="H11" s="1"/>
      <c r="I11" s="1"/>
      <c r="XFD11" t="s">
        <v>9024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9025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9026</v>
      </c>
    </row>
    <row r="14" spans="1:9 16384:16384" x14ac:dyDescent="0.25">
      <c r="B14" s="23" t="s">
        <v>23</v>
      </c>
      <c r="D14" s="111">
        <v>0</v>
      </c>
      <c r="F14" s="32"/>
    </row>
    <row r="15" spans="1:9 16384:16384" x14ac:dyDescent="0.25">
      <c r="B15" s="23" t="s">
        <v>22</v>
      </c>
      <c r="D15" s="112">
        <f>D14*0.13</f>
        <v>0</v>
      </c>
      <c r="F15" s="2"/>
    </row>
    <row r="16" spans="1:9 16384:16384" x14ac:dyDescent="0.25">
      <c r="B16" s="23" t="s">
        <v>21</v>
      </c>
      <c r="D16" s="71">
        <v>0</v>
      </c>
      <c r="F16" s="2"/>
    </row>
    <row r="17" spans="2:8" x14ac:dyDescent="0.25">
      <c r="B17" s="23" t="s">
        <v>20</v>
      </c>
      <c r="D17" s="71">
        <v>0</v>
      </c>
      <c r="F17" s="2"/>
    </row>
    <row r="18" spans="2:8" ht="15" customHeight="1" x14ac:dyDescent="0.25">
      <c r="B18" s="23" t="s">
        <v>75</v>
      </c>
      <c r="D18" s="71">
        <f>+(D12+D13+D14+D15+D16+D17)</f>
        <v>0</v>
      </c>
      <c r="F18" s="32"/>
    </row>
    <row r="19" spans="2:8" x14ac:dyDescent="0.25">
      <c r="B19" s="23" t="s">
        <v>7943</v>
      </c>
      <c r="D19" s="113"/>
      <c r="F19" s="2"/>
    </row>
    <row r="20" spans="2:8" ht="15.75" thickBot="1" x14ac:dyDescent="0.3">
      <c r="B20" s="23" t="s">
        <v>18</v>
      </c>
      <c r="D20" s="72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S9757"/>
  <sheetViews>
    <sheetView zoomScale="85" zoomScaleNormal="85"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</row>
    <row r="3" spans="1:19" x14ac:dyDescent="0.25">
      <c r="A3" s="2" t="s">
        <v>9025</v>
      </c>
      <c r="B3" s="40">
        <v>45231</v>
      </c>
      <c r="C3" s="2" t="s">
        <v>1</v>
      </c>
      <c r="D3" s="2" t="s">
        <v>0</v>
      </c>
      <c r="E3" s="2" t="s">
        <v>9224</v>
      </c>
      <c r="F3" s="2" t="s">
        <v>9225</v>
      </c>
      <c r="G3" s="33">
        <v>252</v>
      </c>
      <c r="H3" s="38">
        <v>252</v>
      </c>
      <c r="I3" s="39" t="s">
        <v>7892</v>
      </c>
      <c r="J3" s="32" t="s">
        <v>7893</v>
      </c>
      <c r="K3" s="2">
        <v>0</v>
      </c>
      <c r="L3" s="2">
        <v>0</v>
      </c>
      <c r="M3" s="32">
        <v>96.34</v>
      </c>
      <c r="N3" s="2">
        <v>12.5242</v>
      </c>
      <c r="O3" s="2">
        <v>0</v>
      </c>
      <c r="P3" s="2">
        <v>0</v>
      </c>
      <c r="Q3" s="32">
        <v>108.86420000000001</v>
      </c>
      <c r="S3" s="2" t="s">
        <v>1</v>
      </c>
    </row>
    <row r="4" spans="1:19" ht="15.75" thickBot="1" x14ac:dyDescent="0.3">
      <c r="R4" s="15"/>
      <c r="S4" s="1"/>
    </row>
    <row r="5" spans="1:19" ht="15.75" thickBot="1" x14ac:dyDescent="0.3">
      <c r="A5" s="128"/>
      <c r="B5" s="128"/>
      <c r="C5" s="128"/>
      <c r="D5" s="128"/>
      <c r="E5" s="128"/>
      <c r="F5" s="128"/>
      <c r="G5" s="128"/>
      <c r="H5" s="128"/>
      <c r="I5" s="128"/>
      <c r="J5" s="129"/>
      <c r="K5" s="4">
        <f>+SUBTOTAL(9,Tabla2[VENTA EXENTA])</f>
        <v>0</v>
      </c>
      <c r="L5" s="4">
        <f>+SUBTOTAL(9,Tabla2[VENTA NO SUJETA])</f>
        <v>0</v>
      </c>
      <c r="M5" s="3">
        <f>+SUBTOTAL(9,Tabla2[V. GRAVADA])</f>
        <v>96.34</v>
      </c>
      <c r="N5" s="4">
        <f>+SUBTOTAL(9,Tabla2[D.FISCAL])</f>
        <v>12.5242</v>
      </c>
      <c r="O5" s="4">
        <f>+SUBTOTAL(9,Tabla2[V CTA DE 3])</f>
        <v>0</v>
      </c>
      <c r="P5" s="4">
        <f>+SUBTOTAL(9,Tabla2[D. FISCAL A 3])</f>
        <v>0</v>
      </c>
      <c r="Q5" s="4">
        <f>+SUBTOTAL(9,Tabla2[VENTA TOTAL])</f>
        <v>108.86420000000001</v>
      </c>
      <c r="R5" s="31"/>
    </row>
    <row r="4774" spans="1:19" s="42" customFormat="1" x14ac:dyDescent="0.25">
      <c r="A4774"/>
      <c r="B4774"/>
      <c r="C4774"/>
      <c r="D4774"/>
      <c r="E4774"/>
      <c r="F4774"/>
      <c r="G4774"/>
      <c r="H4774"/>
      <c r="I4774" s="1"/>
      <c r="J4774"/>
      <c r="K4774" s="2"/>
      <c r="L4774" s="2"/>
      <c r="M4774" s="2"/>
      <c r="N4774" s="2"/>
      <c r="O4774" s="2"/>
      <c r="P4774" s="2"/>
      <c r="Q4774" s="2"/>
      <c r="R4774" s="2"/>
      <c r="S4774"/>
    </row>
    <row r="9756" spans="1:19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</row>
    <row r="9757" spans="1:19" s="2" customFormat="1" x14ac:dyDescent="0.25">
      <c r="A9757"/>
      <c r="B9757"/>
      <c r="C9757"/>
      <c r="D9757"/>
      <c r="E9757"/>
      <c r="F9757"/>
      <c r="G9757"/>
      <c r="H9757"/>
      <c r="I9757" s="1"/>
      <c r="J9757"/>
      <c r="S9757"/>
    </row>
  </sheetData>
  <mergeCells count="1">
    <mergeCell ref="A5:J5"/>
  </mergeCells>
  <phoneticPr fontId="8" type="noConversion"/>
  <conditionalFormatting sqref="G1:G1048576">
    <cfRule type="duplicateValues" dxfId="7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8937</v>
      </c>
      <c r="B28" t="s">
        <v>8938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8857</v>
      </c>
      <c r="B31" t="s">
        <v>8858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8857</v>
      </c>
      <c r="B34" t="s">
        <v>8858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8935</v>
      </c>
      <c r="B77" t="s">
        <v>8936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8934</v>
      </c>
      <c r="B82" t="s">
        <v>1301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8932</v>
      </c>
      <c r="B86" t="s">
        <v>8933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8896</v>
      </c>
      <c r="B100" t="s">
        <v>8897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8857</v>
      </c>
      <c r="B106" t="s">
        <v>8858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8896</v>
      </c>
      <c r="B113" t="s">
        <v>8897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8890</v>
      </c>
      <c r="B115" t="s">
        <v>8891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8857</v>
      </c>
      <c r="B120" t="s">
        <v>8858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8857</v>
      </c>
      <c r="B122" t="s">
        <v>8858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8930</v>
      </c>
      <c r="B130" t="s">
        <v>8931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8892</v>
      </c>
      <c r="B150" t="s">
        <v>8893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8914</v>
      </c>
      <c r="B154" t="s">
        <v>8915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8912</v>
      </c>
      <c r="B183" t="s">
        <v>8913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8857</v>
      </c>
      <c r="B208" t="s">
        <v>8858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8827</v>
      </c>
      <c r="B225" t="s">
        <v>8828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8890</v>
      </c>
      <c r="B243" t="s">
        <v>8891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8910</v>
      </c>
      <c r="B245" t="s">
        <v>8911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8908</v>
      </c>
      <c r="B249" t="s">
        <v>8909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8906</v>
      </c>
      <c r="B262" t="s">
        <v>8907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8904</v>
      </c>
      <c r="B315" t="s">
        <v>8905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8902</v>
      </c>
      <c r="B325" t="s">
        <v>8903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8900</v>
      </c>
      <c r="B359" t="s">
        <v>8901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8898</v>
      </c>
      <c r="B396" t="s">
        <v>8899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8896</v>
      </c>
      <c r="B411" t="s">
        <v>8897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8894</v>
      </c>
      <c r="B418" t="s">
        <v>8895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8892</v>
      </c>
      <c r="B435" t="s">
        <v>8893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8890</v>
      </c>
      <c r="B505" t="s">
        <v>8891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8881</v>
      </c>
      <c r="B523" t="s">
        <v>8882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8879</v>
      </c>
      <c r="B537" t="s">
        <v>8880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8857</v>
      </c>
      <c r="B623" t="s">
        <v>8858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8865</v>
      </c>
      <c r="B626" t="s">
        <v>8866</v>
      </c>
    </row>
    <row r="627" spans="1:2" x14ac:dyDescent="0.25">
      <c r="A627" t="s">
        <v>8865</v>
      </c>
      <c r="B627" t="s">
        <v>8866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8863</v>
      </c>
      <c r="B631" t="s">
        <v>8864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8861</v>
      </c>
      <c r="B637" t="s">
        <v>8862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8859</v>
      </c>
      <c r="B643" t="s">
        <v>8860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8857</v>
      </c>
      <c r="B645" t="s">
        <v>8858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8859</v>
      </c>
      <c r="B647" t="s">
        <v>8860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8857</v>
      </c>
      <c r="B656" t="s">
        <v>8858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8831</v>
      </c>
      <c r="B701" t="s">
        <v>8832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8829</v>
      </c>
      <c r="B705" t="s">
        <v>8830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8827</v>
      </c>
      <c r="B841" t="s">
        <v>8828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8825</v>
      </c>
      <c r="B856" t="s">
        <v>8826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8823</v>
      </c>
      <c r="B880" t="s">
        <v>8824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8821</v>
      </c>
      <c r="B904" t="s">
        <v>8822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8819</v>
      </c>
      <c r="B1025" t="s">
        <v>8820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8817</v>
      </c>
      <c r="B1028" t="s">
        <v>8818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8815</v>
      </c>
      <c r="B1068" t="s">
        <v>8816</v>
      </c>
    </row>
    <row r="1069" spans="1:2" x14ac:dyDescent="0.25">
      <c r="A1069" t="s">
        <v>8813</v>
      </c>
      <c r="B1069" t="s">
        <v>8814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8811</v>
      </c>
      <c r="B1090" t="s">
        <v>8812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8809</v>
      </c>
      <c r="B1188" t="s">
        <v>8810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8808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8806</v>
      </c>
      <c r="B1298" t="s">
        <v>8807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8804</v>
      </c>
      <c r="B1326" t="s">
        <v>8805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8607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7" t="s">
        <v>17</v>
      </c>
      <c r="D2" s="6" t="s">
        <v>8329</v>
      </c>
      <c r="XFD2" t="s">
        <v>7944</v>
      </c>
    </row>
    <row r="3" spans="2:4 16384:16384" x14ac:dyDescent="0.25">
      <c r="B3" s="67" t="s">
        <v>2</v>
      </c>
      <c r="D3" s="7" t="s">
        <v>9277</v>
      </c>
      <c r="XFD3" t="s">
        <v>7981</v>
      </c>
    </row>
    <row r="4" spans="2:4 16384:16384" hidden="1" x14ac:dyDescent="0.25">
      <c r="B4" s="67" t="s">
        <v>3</v>
      </c>
      <c r="D4" s="73" t="s">
        <v>1</v>
      </c>
      <c r="XFD4" t="s">
        <v>8153</v>
      </c>
    </row>
    <row r="5" spans="2:4 16384:16384" ht="14.25" hidden="1" customHeight="1" x14ac:dyDescent="0.25">
      <c r="B5" s="68" t="s">
        <v>4</v>
      </c>
      <c r="D5" s="73" t="s">
        <v>7706</v>
      </c>
      <c r="XFD5" t="s">
        <v>8265</v>
      </c>
    </row>
    <row r="6" spans="2:4 16384:16384" ht="14.25" hidden="1" customHeight="1" x14ac:dyDescent="0.25">
      <c r="B6" s="69" t="s">
        <v>69</v>
      </c>
      <c r="D6" s="74" t="s">
        <v>9084</v>
      </c>
      <c r="XFD6" t="s">
        <v>8322</v>
      </c>
    </row>
    <row r="7" spans="2:4 16384:16384" ht="14.25" hidden="1" customHeight="1" x14ac:dyDescent="0.25">
      <c r="B7" s="69" t="s">
        <v>68</v>
      </c>
      <c r="D7" s="74" t="s">
        <v>9085</v>
      </c>
      <c r="XFD7" t="s">
        <v>8323</v>
      </c>
    </row>
    <row r="8" spans="2:4 16384:16384" ht="14.25" customHeight="1" x14ac:dyDescent="0.25">
      <c r="B8" s="69" t="s">
        <v>67</v>
      </c>
      <c r="D8" s="51"/>
      <c r="XFD8" t="s">
        <v>8324</v>
      </c>
    </row>
    <row r="9" spans="2:4 16384:16384" ht="14.25" hidden="1" customHeight="1" x14ac:dyDescent="0.25">
      <c r="B9" s="67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7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7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7" t="s">
        <v>65</v>
      </c>
      <c r="D12" s="10">
        <v>0</v>
      </c>
      <c r="XFD12" t="s">
        <v>8328</v>
      </c>
    </row>
    <row r="13" spans="2:4 16384:16384" ht="14.25" hidden="1" customHeight="1" x14ac:dyDescent="0.25">
      <c r="B13" s="67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7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7" t="s">
        <v>62</v>
      </c>
      <c r="D15" s="9">
        <v>0</v>
      </c>
      <c r="XFD15" t="s">
        <v>7981</v>
      </c>
    </row>
    <row r="16" spans="2:4 16384:16384" ht="14.25" customHeight="1" x14ac:dyDescent="0.25">
      <c r="B16" s="67" t="s">
        <v>61</v>
      </c>
      <c r="D16" s="70">
        <v>0</v>
      </c>
      <c r="XFD16" t="s">
        <v>8153</v>
      </c>
    </row>
    <row r="17" spans="2:4" x14ac:dyDescent="0.25">
      <c r="B17" s="67" t="s">
        <v>60</v>
      </c>
      <c r="D17" s="71">
        <v>0</v>
      </c>
    </row>
    <row r="18" spans="2:4" x14ac:dyDescent="0.25">
      <c r="B18" s="67" t="s">
        <v>59</v>
      </c>
      <c r="D18" s="71">
        <v>0</v>
      </c>
    </row>
    <row r="19" spans="2:4" x14ac:dyDescent="0.25">
      <c r="B19" s="67" t="s">
        <v>58</v>
      </c>
      <c r="D19" s="71">
        <v>0</v>
      </c>
    </row>
    <row r="20" spans="2:4" x14ac:dyDescent="0.25">
      <c r="B20" s="67" t="s">
        <v>57</v>
      </c>
      <c r="D20" s="71">
        <v>0</v>
      </c>
    </row>
    <row r="21" spans="2:4" x14ac:dyDescent="0.25">
      <c r="B21" s="67" t="s">
        <v>56</v>
      </c>
      <c r="D21" s="71">
        <v>0</v>
      </c>
    </row>
    <row r="22" spans="2:4" x14ac:dyDescent="0.25">
      <c r="B22" s="67" t="s">
        <v>19</v>
      </c>
      <c r="D22" s="71">
        <f>SUM(D13:D21)</f>
        <v>0</v>
      </c>
    </row>
    <row r="23" spans="2:4" ht="15.75" thickBot="1" x14ac:dyDescent="0.3">
      <c r="B23" s="67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32"/>
  <sheetViews>
    <sheetView topLeftCell="D1" workbookViewId="0">
      <selection activeCell="B3" sqref="B3:V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8329</v>
      </c>
      <c r="B3" t="s">
        <v>9277</v>
      </c>
      <c r="C3" t="s">
        <v>1</v>
      </c>
      <c r="D3" t="s">
        <v>7706</v>
      </c>
      <c r="E3" t="s">
        <v>9084</v>
      </c>
      <c r="F3" t="s">
        <v>9085</v>
      </c>
      <c r="G3">
        <v>413</v>
      </c>
      <c r="H3">
        <v>413</v>
      </c>
      <c r="I3">
        <v>413</v>
      </c>
      <c r="J3">
        <v>413</v>
      </c>
      <c r="K3">
        <v>0</v>
      </c>
      <c r="L3" s="2">
        <v>0</v>
      </c>
      <c r="M3" s="2">
        <v>0</v>
      </c>
      <c r="N3" s="2">
        <v>0</v>
      </c>
      <c r="O3" s="2">
        <v>836.5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836.5</v>
      </c>
      <c r="V3" t="s">
        <v>55</v>
      </c>
    </row>
    <row r="4" spans="1:22" x14ac:dyDescent="0.25">
      <c r="A4" t="s">
        <v>8328</v>
      </c>
      <c r="B4" t="s">
        <v>9222</v>
      </c>
      <c r="C4" t="s">
        <v>1</v>
      </c>
      <c r="D4" t="s">
        <v>7706</v>
      </c>
      <c r="E4" t="s">
        <v>9084</v>
      </c>
      <c r="F4" t="s">
        <v>9085</v>
      </c>
      <c r="G4">
        <v>412</v>
      </c>
      <c r="H4">
        <v>412</v>
      </c>
      <c r="I4">
        <v>412</v>
      </c>
      <c r="J4">
        <v>412</v>
      </c>
      <c r="K4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t="s">
        <v>55</v>
      </c>
    </row>
    <row r="5" spans="1:22" ht="15.75" thickBot="1" x14ac:dyDescent="0.3">
      <c r="A5" t="s">
        <v>8328</v>
      </c>
      <c r="B5" t="s">
        <v>9222</v>
      </c>
      <c r="C5" t="s">
        <v>1</v>
      </c>
      <c r="D5" t="s">
        <v>7706</v>
      </c>
      <c r="E5" t="s">
        <v>9084</v>
      </c>
      <c r="F5" t="s">
        <v>9085</v>
      </c>
      <c r="G5">
        <v>411</v>
      </c>
      <c r="H5">
        <v>411</v>
      </c>
      <c r="I5">
        <v>411</v>
      </c>
      <c r="J5">
        <v>411</v>
      </c>
      <c r="K5">
        <v>0</v>
      </c>
      <c r="L5" s="2">
        <v>0</v>
      </c>
      <c r="M5" s="2">
        <v>0</v>
      </c>
      <c r="N5" s="2">
        <v>0</v>
      </c>
      <c r="O5" s="2">
        <v>669.2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669.2</v>
      </c>
      <c r="V5" t="s">
        <v>55</v>
      </c>
    </row>
    <row r="6" spans="1:22" hidden="1" x14ac:dyDescent="0.25">
      <c r="A6" t="s">
        <v>8327</v>
      </c>
      <c r="B6" t="s">
        <v>9212</v>
      </c>
      <c r="C6" t="s">
        <v>1</v>
      </c>
      <c r="D6" t="s">
        <v>7706</v>
      </c>
      <c r="E6" t="s">
        <v>9084</v>
      </c>
      <c r="F6" t="s">
        <v>9085</v>
      </c>
      <c r="G6">
        <v>410</v>
      </c>
      <c r="H6">
        <v>410</v>
      </c>
      <c r="I6">
        <v>410</v>
      </c>
      <c r="J6">
        <v>410</v>
      </c>
      <c r="K6">
        <v>0</v>
      </c>
      <c r="L6" s="2">
        <v>0</v>
      </c>
      <c r="M6" s="2">
        <v>0</v>
      </c>
      <c r="N6" s="2">
        <v>0</v>
      </c>
      <c r="O6" s="2">
        <v>250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250</v>
      </c>
      <c r="V6" t="s">
        <v>55</v>
      </c>
    </row>
    <row r="7" spans="1:22" hidden="1" x14ac:dyDescent="0.25">
      <c r="A7" t="s">
        <v>8327</v>
      </c>
      <c r="B7" t="s">
        <v>9211</v>
      </c>
      <c r="C7" t="s">
        <v>1</v>
      </c>
      <c r="D7" t="s">
        <v>7706</v>
      </c>
      <c r="E7" t="s">
        <v>9084</v>
      </c>
      <c r="F7" t="s">
        <v>9085</v>
      </c>
      <c r="G7">
        <v>409</v>
      </c>
      <c r="H7">
        <v>409</v>
      </c>
      <c r="I7">
        <v>409</v>
      </c>
      <c r="J7">
        <v>409</v>
      </c>
      <c r="K7">
        <v>0</v>
      </c>
      <c r="L7" s="2">
        <v>0</v>
      </c>
      <c r="M7" s="2">
        <v>0</v>
      </c>
      <c r="N7" s="2">
        <v>0</v>
      </c>
      <c r="O7" s="2">
        <v>836.5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836.5</v>
      </c>
      <c r="V7" t="s">
        <v>55</v>
      </c>
    </row>
    <row r="8" spans="1:22" hidden="1" x14ac:dyDescent="0.25">
      <c r="A8" t="s">
        <v>8327</v>
      </c>
      <c r="B8" t="s">
        <v>9211</v>
      </c>
      <c r="C8" t="s">
        <v>1</v>
      </c>
      <c r="D8" t="s">
        <v>7706</v>
      </c>
      <c r="E8" t="s">
        <v>9084</v>
      </c>
      <c r="F8" t="s">
        <v>9085</v>
      </c>
      <c r="G8">
        <v>408</v>
      </c>
      <c r="H8">
        <v>408</v>
      </c>
      <c r="I8">
        <v>408</v>
      </c>
      <c r="J8">
        <v>408</v>
      </c>
      <c r="K8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t="s">
        <v>55</v>
      </c>
    </row>
    <row r="9" spans="1:22" hidden="1" x14ac:dyDescent="0.25">
      <c r="A9" t="s">
        <v>8326</v>
      </c>
      <c r="B9" s="125" t="s">
        <v>9186</v>
      </c>
      <c r="C9" t="s">
        <v>1</v>
      </c>
      <c r="D9" t="s">
        <v>7706</v>
      </c>
      <c r="E9" t="s">
        <v>9084</v>
      </c>
      <c r="F9" t="s">
        <v>9085</v>
      </c>
      <c r="G9">
        <v>451</v>
      </c>
      <c r="H9">
        <v>451</v>
      </c>
      <c r="I9">
        <v>451</v>
      </c>
      <c r="J9">
        <v>451</v>
      </c>
      <c r="K9">
        <v>0</v>
      </c>
      <c r="L9" s="2">
        <v>0</v>
      </c>
      <c r="M9" s="2">
        <v>0</v>
      </c>
      <c r="N9" s="2">
        <v>0</v>
      </c>
      <c r="O9" s="2">
        <v>1003.8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1003.8</v>
      </c>
      <c r="V9" t="s">
        <v>55</v>
      </c>
    </row>
    <row r="10" spans="1:22" hidden="1" x14ac:dyDescent="0.25">
      <c r="A10" t="s">
        <v>8326</v>
      </c>
      <c r="B10" t="s">
        <v>9187</v>
      </c>
      <c r="C10" t="s">
        <v>1</v>
      </c>
      <c r="D10" t="s">
        <v>7706</v>
      </c>
      <c r="E10" t="s">
        <v>9084</v>
      </c>
      <c r="F10" t="s">
        <v>9085</v>
      </c>
      <c r="G10">
        <v>407</v>
      </c>
      <c r="H10">
        <v>407</v>
      </c>
      <c r="I10">
        <v>407</v>
      </c>
      <c r="J10">
        <v>407</v>
      </c>
      <c r="K10">
        <v>0</v>
      </c>
      <c r="L10" s="2">
        <v>0</v>
      </c>
      <c r="M10" s="2">
        <v>0</v>
      </c>
      <c r="N10" s="2">
        <v>0</v>
      </c>
      <c r="O10" s="2">
        <v>25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25</v>
      </c>
      <c r="V10" t="s">
        <v>55</v>
      </c>
    </row>
    <row r="11" spans="1:22" hidden="1" x14ac:dyDescent="0.25">
      <c r="A11" t="s">
        <v>8326</v>
      </c>
      <c r="B11" t="s">
        <v>9186</v>
      </c>
      <c r="C11" t="s">
        <v>1</v>
      </c>
      <c r="D11" t="s">
        <v>7706</v>
      </c>
      <c r="E11" t="s">
        <v>9084</v>
      </c>
      <c r="F11" t="s">
        <v>9085</v>
      </c>
      <c r="G11">
        <v>406</v>
      </c>
      <c r="H11">
        <v>406</v>
      </c>
      <c r="I11">
        <v>406</v>
      </c>
      <c r="J11">
        <v>406</v>
      </c>
      <c r="K11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t="s">
        <v>55</v>
      </c>
    </row>
    <row r="12" spans="1:22" hidden="1" x14ac:dyDescent="0.25">
      <c r="A12" t="s">
        <v>8326</v>
      </c>
      <c r="B12" t="s">
        <v>9186</v>
      </c>
      <c r="C12" t="s">
        <v>1</v>
      </c>
      <c r="D12" t="s">
        <v>7706</v>
      </c>
      <c r="E12" t="s">
        <v>9084</v>
      </c>
      <c r="F12" t="s">
        <v>9085</v>
      </c>
      <c r="G12">
        <v>405</v>
      </c>
      <c r="H12">
        <v>405</v>
      </c>
      <c r="I12">
        <v>405</v>
      </c>
      <c r="J12">
        <v>405</v>
      </c>
      <c r="K1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t="s">
        <v>55</v>
      </c>
    </row>
    <row r="13" spans="1:22" hidden="1" x14ac:dyDescent="0.25">
      <c r="A13" t="s">
        <v>8326</v>
      </c>
      <c r="B13" t="s">
        <v>9186</v>
      </c>
      <c r="C13" t="s">
        <v>1</v>
      </c>
      <c r="D13" t="s">
        <v>7706</v>
      </c>
      <c r="E13" t="s">
        <v>9084</v>
      </c>
      <c r="F13" t="s">
        <v>9085</v>
      </c>
      <c r="G13">
        <v>403</v>
      </c>
      <c r="H13">
        <v>403</v>
      </c>
      <c r="I13">
        <v>403</v>
      </c>
      <c r="J13">
        <v>403</v>
      </c>
      <c r="K13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t="s">
        <v>55</v>
      </c>
    </row>
    <row r="14" spans="1:22" hidden="1" x14ac:dyDescent="0.25">
      <c r="A14" t="s">
        <v>8326</v>
      </c>
      <c r="B14" t="s">
        <v>9186</v>
      </c>
      <c r="C14" t="s">
        <v>1</v>
      </c>
      <c r="D14" t="s">
        <v>7706</v>
      </c>
      <c r="E14" t="s">
        <v>9084</v>
      </c>
      <c r="F14" t="s">
        <v>9085</v>
      </c>
      <c r="G14">
        <v>402</v>
      </c>
      <c r="H14">
        <v>402</v>
      </c>
      <c r="I14">
        <v>402</v>
      </c>
      <c r="J14">
        <v>402</v>
      </c>
      <c r="K14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t="s">
        <v>55</v>
      </c>
    </row>
    <row r="15" spans="1:22" hidden="1" x14ac:dyDescent="0.25">
      <c r="A15" t="s">
        <v>8325</v>
      </c>
      <c r="B15" t="s">
        <v>9177</v>
      </c>
      <c r="C15" t="s">
        <v>1</v>
      </c>
      <c r="D15" t="s">
        <v>7706</v>
      </c>
      <c r="E15" t="s">
        <v>9084</v>
      </c>
      <c r="F15" t="s">
        <v>9085</v>
      </c>
      <c r="G15">
        <v>404</v>
      </c>
      <c r="H15">
        <v>404</v>
      </c>
      <c r="I15">
        <v>404</v>
      </c>
      <c r="J15">
        <v>404</v>
      </c>
      <c r="K15">
        <v>0</v>
      </c>
      <c r="L15" s="2">
        <v>0</v>
      </c>
      <c r="M15" s="2">
        <v>0</v>
      </c>
      <c r="N15" s="2">
        <v>0</v>
      </c>
      <c r="O15" s="2">
        <v>1003.8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1003.8</v>
      </c>
      <c r="V15" t="s">
        <v>55</v>
      </c>
    </row>
    <row r="16" spans="1:22" hidden="1" x14ac:dyDescent="0.25">
      <c r="A16" t="s">
        <v>8325</v>
      </c>
      <c r="B16" t="s">
        <v>9176</v>
      </c>
      <c r="C16" t="s">
        <v>1</v>
      </c>
      <c r="D16" t="s">
        <v>7706</v>
      </c>
      <c r="E16" t="s">
        <v>9084</v>
      </c>
      <c r="F16" t="s">
        <v>9085</v>
      </c>
      <c r="G16">
        <v>401</v>
      </c>
      <c r="H16">
        <v>401</v>
      </c>
      <c r="I16">
        <v>401</v>
      </c>
      <c r="J16">
        <v>401</v>
      </c>
      <c r="K16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t="s">
        <v>55</v>
      </c>
    </row>
    <row r="17" spans="1:22" hidden="1" x14ac:dyDescent="0.25">
      <c r="A17" t="s">
        <v>8325</v>
      </c>
      <c r="B17" t="s">
        <v>9176</v>
      </c>
      <c r="C17" t="s">
        <v>1</v>
      </c>
      <c r="D17" t="s">
        <v>7706</v>
      </c>
      <c r="E17" t="s">
        <v>9084</v>
      </c>
      <c r="F17" t="s">
        <v>9085</v>
      </c>
      <c r="G17">
        <v>400</v>
      </c>
      <c r="H17">
        <v>400</v>
      </c>
      <c r="I17">
        <v>400</v>
      </c>
      <c r="J17">
        <v>400</v>
      </c>
      <c r="K17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t="s">
        <v>55</v>
      </c>
    </row>
    <row r="18" spans="1:22" hidden="1" x14ac:dyDescent="0.25">
      <c r="A18" t="s">
        <v>8324</v>
      </c>
      <c r="B18" t="s">
        <v>9166</v>
      </c>
      <c r="C18" t="s">
        <v>1</v>
      </c>
      <c r="D18" t="s">
        <v>7706</v>
      </c>
      <c r="E18" t="s">
        <v>9084</v>
      </c>
      <c r="F18" t="s">
        <v>9085</v>
      </c>
      <c r="G18">
        <v>399</v>
      </c>
      <c r="H18">
        <v>399</v>
      </c>
      <c r="I18">
        <v>399</v>
      </c>
      <c r="J18">
        <v>399</v>
      </c>
      <c r="K18">
        <v>0</v>
      </c>
      <c r="L18" s="2">
        <v>0</v>
      </c>
      <c r="M18" s="2">
        <v>0</v>
      </c>
      <c r="N18" s="2">
        <v>0</v>
      </c>
      <c r="O18" s="2">
        <v>145.47999999999999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145.47999999999999</v>
      </c>
      <c r="V18" t="s">
        <v>55</v>
      </c>
    </row>
    <row r="19" spans="1:22" hidden="1" x14ac:dyDescent="0.25">
      <c r="A19" t="s">
        <v>8324</v>
      </c>
      <c r="B19" t="s">
        <v>9166</v>
      </c>
      <c r="C19" t="s">
        <v>1</v>
      </c>
      <c r="D19" t="s">
        <v>7706</v>
      </c>
      <c r="E19" t="s">
        <v>9084</v>
      </c>
      <c r="F19" t="s">
        <v>9085</v>
      </c>
      <c r="G19">
        <v>398</v>
      </c>
      <c r="H19">
        <v>398</v>
      </c>
      <c r="I19">
        <v>398</v>
      </c>
      <c r="J19">
        <v>398</v>
      </c>
      <c r="K19">
        <v>0</v>
      </c>
      <c r="L19" s="2">
        <v>0</v>
      </c>
      <c r="M19" s="2">
        <v>0</v>
      </c>
      <c r="N19" s="2">
        <v>0</v>
      </c>
      <c r="O19" s="2">
        <v>727.4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727.4</v>
      </c>
      <c r="V19" t="s">
        <v>55</v>
      </c>
    </row>
    <row r="20" spans="1:22" hidden="1" x14ac:dyDescent="0.25">
      <c r="A20" t="s">
        <v>8324</v>
      </c>
      <c r="B20" t="s">
        <v>9166</v>
      </c>
      <c r="C20" t="s">
        <v>1</v>
      </c>
      <c r="D20" t="s">
        <v>7706</v>
      </c>
      <c r="E20" t="s">
        <v>9084</v>
      </c>
      <c r="F20" t="s">
        <v>9085</v>
      </c>
      <c r="G20">
        <v>397</v>
      </c>
      <c r="H20">
        <v>397</v>
      </c>
      <c r="I20">
        <v>397</v>
      </c>
      <c r="J20">
        <v>397</v>
      </c>
      <c r="K20">
        <v>0</v>
      </c>
      <c r="L20" s="2">
        <v>0</v>
      </c>
      <c r="M20" s="2">
        <v>0</v>
      </c>
      <c r="N20" s="2" t="s">
        <v>1313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t="s">
        <v>55</v>
      </c>
    </row>
    <row r="21" spans="1:22" hidden="1" x14ac:dyDescent="0.25">
      <c r="A21" t="s">
        <v>8323</v>
      </c>
      <c r="B21" t="s">
        <v>9151</v>
      </c>
      <c r="C21" t="s">
        <v>1</v>
      </c>
      <c r="D21" t="s">
        <v>7706</v>
      </c>
      <c r="E21" t="s">
        <v>9084</v>
      </c>
      <c r="F21" t="s">
        <v>9085</v>
      </c>
      <c r="G21">
        <v>396</v>
      </c>
      <c r="H21">
        <v>396</v>
      </c>
      <c r="I21">
        <v>396</v>
      </c>
      <c r="J21">
        <v>396</v>
      </c>
      <c r="K21">
        <v>0</v>
      </c>
      <c r="L21" s="2">
        <v>0</v>
      </c>
      <c r="M21" s="2">
        <v>0</v>
      </c>
      <c r="N21" s="2">
        <v>0</v>
      </c>
      <c r="O21" s="2">
        <v>727.4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727.4</v>
      </c>
      <c r="V21" t="s">
        <v>55</v>
      </c>
    </row>
    <row r="22" spans="1:22" hidden="1" x14ac:dyDescent="0.25">
      <c r="A22" t="s">
        <v>8323</v>
      </c>
      <c r="B22" t="s">
        <v>9151</v>
      </c>
      <c r="C22" t="s">
        <v>1</v>
      </c>
      <c r="D22" t="s">
        <v>7706</v>
      </c>
      <c r="E22" t="s">
        <v>9084</v>
      </c>
      <c r="F22" t="s">
        <v>9085</v>
      </c>
      <c r="G22">
        <v>395</v>
      </c>
      <c r="H22">
        <v>395</v>
      </c>
      <c r="I22">
        <v>395</v>
      </c>
      <c r="J22">
        <v>395</v>
      </c>
      <c r="K2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t="s">
        <v>55</v>
      </c>
    </row>
    <row r="23" spans="1:22" hidden="1" x14ac:dyDescent="0.25">
      <c r="A23" t="s">
        <v>8322</v>
      </c>
      <c r="B23" t="s">
        <v>9134</v>
      </c>
      <c r="C23" t="s">
        <v>1</v>
      </c>
      <c r="D23" t="s">
        <v>7706</v>
      </c>
      <c r="E23" t="s">
        <v>9084</v>
      </c>
      <c r="F23" t="s">
        <v>9085</v>
      </c>
      <c r="G23">
        <v>394</v>
      </c>
      <c r="H23">
        <v>394</v>
      </c>
      <c r="I23">
        <v>394</v>
      </c>
      <c r="J23">
        <v>394</v>
      </c>
      <c r="K23">
        <v>0</v>
      </c>
      <c r="L23" s="2">
        <v>0</v>
      </c>
      <c r="M23" s="2">
        <v>0</v>
      </c>
      <c r="N23" s="2">
        <v>0</v>
      </c>
      <c r="O23" s="2">
        <v>1163.8399999999999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1163.8399999999999</v>
      </c>
      <c r="V23" t="s">
        <v>55</v>
      </c>
    </row>
    <row r="24" spans="1:22" hidden="1" x14ac:dyDescent="0.25">
      <c r="A24" t="s">
        <v>8265</v>
      </c>
      <c r="B24" t="s">
        <v>9121</v>
      </c>
      <c r="C24" t="s">
        <v>1</v>
      </c>
      <c r="D24" t="s">
        <v>7706</v>
      </c>
      <c r="E24" t="s">
        <v>9084</v>
      </c>
      <c r="F24" t="s">
        <v>9085</v>
      </c>
      <c r="G24">
        <v>393</v>
      </c>
      <c r="H24">
        <v>393</v>
      </c>
      <c r="I24">
        <v>393</v>
      </c>
      <c r="J24">
        <v>393</v>
      </c>
      <c r="K24">
        <v>0</v>
      </c>
      <c r="L24" s="2">
        <v>0</v>
      </c>
      <c r="M24" s="2">
        <v>0</v>
      </c>
      <c r="N24" s="2">
        <v>0</v>
      </c>
      <c r="O24" s="2">
        <v>581.91999999999996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581.91999999999996</v>
      </c>
      <c r="V24" t="s">
        <v>55</v>
      </c>
    </row>
    <row r="25" spans="1:22" hidden="1" x14ac:dyDescent="0.25">
      <c r="A25" t="s">
        <v>8153</v>
      </c>
      <c r="B25" t="s">
        <v>9087</v>
      </c>
      <c r="C25" t="s">
        <v>1</v>
      </c>
      <c r="D25" t="s">
        <v>7706</v>
      </c>
      <c r="E25" t="s">
        <v>9084</v>
      </c>
      <c r="F25" t="s">
        <v>9085</v>
      </c>
      <c r="G25">
        <v>392</v>
      </c>
      <c r="H25">
        <v>392</v>
      </c>
      <c r="I25">
        <v>392</v>
      </c>
      <c r="J25">
        <v>392</v>
      </c>
      <c r="K25">
        <v>0</v>
      </c>
      <c r="L25" s="2">
        <v>0</v>
      </c>
      <c r="M25" s="2">
        <v>0</v>
      </c>
      <c r="N25" s="2">
        <v>0</v>
      </c>
      <c r="O25" s="2">
        <v>727.4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727.4</v>
      </c>
      <c r="V25" t="s">
        <v>55</v>
      </c>
    </row>
    <row r="26" spans="1:22" hidden="1" x14ac:dyDescent="0.25">
      <c r="A26" t="s">
        <v>8153</v>
      </c>
      <c r="B26" t="s">
        <v>9087</v>
      </c>
      <c r="C26" t="s">
        <v>1</v>
      </c>
      <c r="D26" t="s">
        <v>7706</v>
      </c>
      <c r="E26" t="s">
        <v>9084</v>
      </c>
      <c r="F26" t="s">
        <v>9085</v>
      </c>
      <c r="G26">
        <v>391</v>
      </c>
      <c r="H26">
        <v>391</v>
      </c>
      <c r="I26">
        <v>391</v>
      </c>
      <c r="J26">
        <v>391</v>
      </c>
      <c r="K26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t="s">
        <v>55</v>
      </c>
    </row>
    <row r="27" spans="1:22" hidden="1" x14ac:dyDescent="0.25">
      <c r="A27" t="s">
        <v>7944</v>
      </c>
      <c r="B27" s="1" t="s">
        <v>9083</v>
      </c>
      <c r="C27" t="s">
        <v>1</v>
      </c>
      <c r="D27" t="s">
        <v>7706</v>
      </c>
      <c r="E27" t="s">
        <v>9084</v>
      </c>
      <c r="F27" t="s">
        <v>9085</v>
      </c>
      <c r="G27">
        <v>388</v>
      </c>
      <c r="H27">
        <v>388</v>
      </c>
      <c r="I27">
        <v>388</v>
      </c>
      <c r="J27">
        <v>388</v>
      </c>
      <c r="L27" s="2" t="s">
        <v>7868</v>
      </c>
      <c r="M27" s="2" t="s">
        <v>7868</v>
      </c>
      <c r="N27" s="2" t="s">
        <v>7868</v>
      </c>
      <c r="O27" s="2">
        <v>1018.36</v>
      </c>
      <c r="P27" s="2" t="s">
        <v>7868</v>
      </c>
      <c r="Q27" s="2" t="s">
        <v>7868</v>
      </c>
      <c r="R27" s="2" t="s">
        <v>7868</v>
      </c>
      <c r="S27" s="2" t="s">
        <v>7868</v>
      </c>
      <c r="T27" s="2" t="s">
        <v>7868</v>
      </c>
      <c r="U27" s="2">
        <v>1018.36</v>
      </c>
      <c r="V27" t="s">
        <v>55</v>
      </c>
    </row>
    <row r="28" spans="1:22" hidden="1" x14ac:dyDescent="0.25">
      <c r="A28" t="s">
        <v>7981</v>
      </c>
      <c r="B28" s="1" t="s">
        <v>9086</v>
      </c>
      <c r="C28" t="s">
        <v>1</v>
      </c>
      <c r="D28" t="s">
        <v>7706</v>
      </c>
      <c r="E28" t="s">
        <v>9084</v>
      </c>
      <c r="F28" t="s">
        <v>9085</v>
      </c>
      <c r="G28">
        <v>389</v>
      </c>
      <c r="H28">
        <v>389</v>
      </c>
      <c r="I28">
        <v>389</v>
      </c>
      <c r="J28">
        <v>389</v>
      </c>
      <c r="L28" s="2" t="s">
        <v>7868</v>
      </c>
      <c r="M28" s="2" t="s">
        <v>7868</v>
      </c>
      <c r="N28" s="2" t="s">
        <v>7868</v>
      </c>
      <c r="O28" s="2">
        <v>0</v>
      </c>
      <c r="P28" s="2" t="s">
        <v>7868</v>
      </c>
      <c r="Q28" s="2" t="s">
        <v>7868</v>
      </c>
      <c r="R28" s="2" t="s">
        <v>7868</v>
      </c>
      <c r="S28" s="2" t="s">
        <v>7868</v>
      </c>
      <c r="T28" s="2" t="s">
        <v>7868</v>
      </c>
      <c r="U28" s="2">
        <v>0</v>
      </c>
      <c r="V28" t="s">
        <v>55</v>
      </c>
    </row>
    <row r="29" spans="1:22" ht="15.75" hidden="1" thickBot="1" x14ac:dyDescent="0.3">
      <c r="A29" t="s">
        <v>7981</v>
      </c>
      <c r="B29" s="1" t="s">
        <v>9086</v>
      </c>
      <c r="C29" t="s">
        <v>1</v>
      </c>
      <c r="D29" t="s">
        <v>7706</v>
      </c>
      <c r="E29" t="s">
        <v>9084</v>
      </c>
      <c r="F29" t="s">
        <v>9085</v>
      </c>
      <c r="G29">
        <v>390</v>
      </c>
      <c r="H29">
        <v>390</v>
      </c>
      <c r="I29">
        <v>390</v>
      </c>
      <c r="J29">
        <v>390</v>
      </c>
      <c r="L29" s="2" t="s">
        <v>7868</v>
      </c>
      <c r="M29" s="2" t="s">
        <v>7868</v>
      </c>
      <c r="N29" s="2" t="s">
        <v>7868</v>
      </c>
      <c r="O29" s="2">
        <v>1163.8399999999999</v>
      </c>
      <c r="P29" s="2" t="s">
        <v>7868</v>
      </c>
      <c r="Q29" s="2" t="s">
        <v>7868</v>
      </c>
      <c r="R29" s="2" t="s">
        <v>7868</v>
      </c>
      <c r="S29" s="2" t="s">
        <v>7868</v>
      </c>
      <c r="T29" s="2" t="s">
        <v>7868</v>
      </c>
      <c r="U29" s="2">
        <v>1163.8399999999999</v>
      </c>
      <c r="V29" t="s">
        <v>55</v>
      </c>
    </row>
    <row r="30" spans="1:22" ht="15.75" thickBot="1" x14ac:dyDescent="0.3">
      <c r="A30" s="127" t="s">
        <v>76</v>
      </c>
      <c r="B30" s="128"/>
      <c r="C30" s="128"/>
      <c r="D30" s="128"/>
      <c r="E30" s="128"/>
      <c r="F30" s="128"/>
      <c r="G30" s="128"/>
      <c r="H30" s="128"/>
      <c r="I30" s="128"/>
      <c r="J30" s="128"/>
      <c r="K30" s="129"/>
      <c r="L30" s="4">
        <f>+SUBTOTAL(9,Tabla3[V EXENTA])</f>
        <v>0</v>
      </c>
      <c r="M30" s="4">
        <f>+SUBTOTAL(9,Tabla3[VENTAS NO])</f>
        <v>0</v>
      </c>
      <c r="N30" s="4">
        <f>+SUBTOTAL(9,Tabla3[V NO SUJETAS])</f>
        <v>0</v>
      </c>
      <c r="O30" s="4">
        <f>+SUBTOTAL(9,Tabla3[V GRAVADAS])</f>
        <v>1505.7</v>
      </c>
      <c r="P30" s="4">
        <f>+SUBTOTAL(9,Tabla3[EX IN CA])</f>
        <v>0</v>
      </c>
      <c r="Q30" s="4">
        <f>+SUBTOTAL(9,Tabla3[EX OUT CA])</f>
        <v>0</v>
      </c>
      <c r="R30" s="4">
        <f>+SUBTOTAL(9,Tabla3[EX SERVICE])</f>
        <v>0</v>
      </c>
      <c r="S30" s="4">
        <f>+SUBTOTAL(9,Tabla3[V ZONA FRAN])</f>
        <v>0</v>
      </c>
      <c r="T30" s="4">
        <f>+SUBTOTAL(9,Tabla3[V CTA A 3ERO])</f>
        <v>0</v>
      </c>
      <c r="U30" s="4">
        <f>+SUBTOTAL(9,Tabla3[TOTAL VENTA])</f>
        <v>1505.7</v>
      </c>
    </row>
    <row r="31" spans="1:22" x14ac:dyDescent="0.25">
      <c r="O31" s="2">
        <f>O30/1.13</f>
        <v>1332.4778761061948</v>
      </c>
    </row>
    <row r="32" spans="1:22" x14ac:dyDescent="0.25">
      <c r="O32" s="2">
        <f>O31*0.13</f>
        <v>173.22212389380533</v>
      </c>
    </row>
  </sheetData>
  <mergeCells count="1">
    <mergeCell ref="A30:K30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7" t="s">
        <v>8493</v>
      </c>
      <c r="B1" s="58" t="s">
        <v>8494</v>
      </c>
      <c r="C1" s="58" t="s">
        <v>8495</v>
      </c>
      <c r="D1" s="59" t="s">
        <v>8496</v>
      </c>
      <c r="E1" s="61" t="s">
        <v>8497</v>
      </c>
      <c r="F1" s="62" t="s">
        <v>7737</v>
      </c>
    </row>
    <row r="2" spans="1:6" x14ac:dyDescent="0.25">
      <c r="A2" t="s">
        <v>7945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3" t="s">
        <v>8499</v>
      </c>
      <c r="B1" s="58" t="s">
        <v>8500</v>
      </c>
      <c r="C1" s="58" t="s">
        <v>8501</v>
      </c>
      <c r="D1" s="58" t="s">
        <v>8502</v>
      </c>
      <c r="E1" s="58" t="s">
        <v>8503</v>
      </c>
      <c r="F1" s="64" t="s">
        <v>8504</v>
      </c>
      <c r="G1" s="58" t="s">
        <v>8494</v>
      </c>
      <c r="H1" s="59" t="s">
        <v>8496</v>
      </c>
      <c r="I1" s="59" t="s">
        <v>14</v>
      </c>
      <c r="J1" s="60" t="s">
        <v>7737</v>
      </c>
      <c r="K1" s="60" t="s">
        <v>7737</v>
      </c>
    </row>
    <row r="2" spans="1:11" x14ac:dyDescent="0.25">
      <c r="E2">
        <v>17</v>
      </c>
      <c r="F2" t="s">
        <v>7954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6" t="s">
        <v>8483</v>
      </c>
      <c r="F4"/>
      <c r="G4"/>
    </row>
    <row r="5" spans="2:7" x14ac:dyDescent="0.25">
      <c r="B5" s="20" t="s">
        <v>67</v>
      </c>
      <c r="C5" s="20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3" t="s">
        <v>8482</v>
      </c>
      <c r="B1" s="53" t="s">
        <v>17</v>
      </c>
      <c r="C1" s="54" t="s">
        <v>8485</v>
      </c>
      <c r="D1" s="54" t="s">
        <v>8492</v>
      </c>
      <c r="E1" s="54" t="s">
        <v>2</v>
      </c>
      <c r="F1" s="54" t="s">
        <v>3</v>
      </c>
      <c r="G1" s="54" t="s">
        <v>4</v>
      </c>
      <c r="H1" s="54" t="s">
        <v>69</v>
      </c>
      <c r="I1" s="54" t="s">
        <v>68</v>
      </c>
      <c r="J1" s="54" t="s">
        <v>67</v>
      </c>
      <c r="K1" s="54" t="s">
        <v>66</v>
      </c>
      <c r="L1" s="54" t="s">
        <v>77</v>
      </c>
      <c r="M1" s="54" t="s">
        <v>78</v>
      </c>
      <c r="N1" s="56" t="s">
        <v>65</v>
      </c>
      <c r="O1" s="56" t="s">
        <v>64</v>
      </c>
      <c r="P1" s="56" t="s">
        <v>63</v>
      </c>
      <c r="Q1" s="56" t="s">
        <v>62</v>
      </c>
      <c r="R1" s="56" t="s">
        <v>61</v>
      </c>
      <c r="S1" s="56" t="s">
        <v>60</v>
      </c>
      <c r="T1" s="56" t="s">
        <v>59</v>
      </c>
      <c r="U1" s="56" t="s">
        <v>58</v>
      </c>
      <c r="V1" s="56" t="s">
        <v>57</v>
      </c>
      <c r="W1" s="56" t="s">
        <v>56</v>
      </c>
      <c r="X1" s="56" t="s">
        <v>19</v>
      </c>
      <c r="Y1" s="55" t="s">
        <v>18</v>
      </c>
      <c r="Z1" s="55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8928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8928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8481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8328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8" t="s">
        <v>5807</v>
      </c>
    </row>
    <row r="6" spans="2:6" x14ac:dyDescent="0.25">
      <c r="B6" s="23" t="s">
        <v>2</v>
      </c>
      <c r="D6" s="49"/>
      <c r="F6" s="13"/>
    </row>
    <row r="7" spans="2:6" x14ac:dyDescent="0.25">
      <c r="B7" s="23" t="s">
        <v>4</v>
      </c>
      <c r="D7" s="50" t="s">
        <v>8264</v>
      </c>
    </row>
    <row r="8" spans="2:6" x14ac:dyDescent="0.25">
      <c r="B8" s="23" t="s">
        <v>68</v>
      </c>
      <c r="D8" s="50" t="s">
        <v>9267</v>
      </c>
    </row>
    <row r="9" spans="2:6" x14ac:dyDescent="0.25">
      <c r="B9" s="23" t="s">
        <v>5</v>
      </c>
      <c r="D9" s="50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4"/>
  <sheetViews>
    <sheetView showGridLines="0" workbookViewId="0">
      <selection activeCell="A2" sqref="A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0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8" t="s">
        <v>7714</v>
      </c>
      <c r="E1" s="17" t="s">
        <v>7715</v>
      </c>
      <c r="F1" s="17" t="s">
        <v>7716</v>
      </c>
      <c r="G1" s="17" t="s">
        <v>7717</v>
      </c>
      <c r="H1" s="79" t="s">
        <v>7718</v>
      </c>
      <c r="I1" s="17" t="s">
        <v>7736</v>
      </c>
      <c r="J1" s="17" t="s">
        <v>18</v>
      </c>
    </row>
    <row r="2" spans="1:10" s="18" customFormat="1" x14ac:dyDescent="0.25">
      <c r="A2" t="s">
        <v>8328</v>
      </c>
      <c r="B2"/>
      <c r="C2" t="s">
        <v>5807</v>
      </c>
      <c r="D2" s="13">
        <v>45219</v>
      </c>
      <c r="E2" t="s">
        <v>8264</v>
      </c>
      <c r="F2" t="s">
        <v>9267</v>
      </c>
      <c r="G2" t="s">
        <v>9268</v>
      </c>
      <c r="H2" s="2">
        <v>740.27</v>
      </c>
      <c r="I2" s="2">
        <v>7.4027000000000003</v>
      </c>
      <c r="J2">
        <v>7</v>
      </c>
    </row>
    <row r="3" spans="1:10" s="18" customFormat="1" x14ac:dyDescent="0.25">
      <c r="A3"/>
      <c r="B3"/>
      <c r="C3"/>
      <c r="D3" s="13"/>
      <c r="E3" s="1"/>
      <c r="F3" s="34"/>
      <c r="G3" s="34"/>
      <c r="H3" s="75"/>
      <c r="I3" s="2"/>
      <c r="J3" s="81"/>
    </row>
    <row r="4" spans="1:10" s="18" customFormat="1" x14ac:dyDescent="0.25">
      <c r="A4" t="s">
        <v>7719</v>
      </c>
      <c r="B4"/>
      <c r="C4"/>
      <c r="D4" s="13"/>
      <c r="E4" s="15">
        <f>SUBTOTAL(109,Tabla6[Tipo de documento])</f>
        <v>0</v>
      </c>
      <c r="F4" s="15">
        <f>SUBTOTAL(109,Tabla6[Serie])</f>
        <v>0</v>
      </c>
      <c r="G4" s="15"/>
      <c r="H4" s="36">
        <f>SUBTOTAL(109,Tabla6[Monto sujeto])</f>
        <v>740.27</v>
      </c>
      <c r="I4" s="36">
        <f>SUBTOTAL(109,Tabla6[Monto Retención 1%])</f>
        <v>7.4027000000000003</v>
      </c>
      <c r="J4" s="19">
        <f>SUBTOTAL(109,Tabla6[ANEXO])</f>
        <v>7</v>
      </c>
    </row>
    <row r="5" spans="1:10" s="18" customFormat="1" x14ac:dyDescent="0.25">
      <c r="A5" s="1"/>
      <c r="B5" s="1"/>
      <c r="C5" s="1"/>
      <c r="D5" s="13"/>
      <c r="E5" s="1"/>
      <c r="F5" s="1"/>
      <c r="G5" s="19"/>
      <c r="H5" s="80"/>
      <c r="I5" s="80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80"/>
      <c r="I6" s="80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80"/>
      <c r="I7" s="80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80"/>
      <c r="I8" s="80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80"/>
      <c r="I9" s="80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0"/>
      <c r="I10" s="80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0"/>
      <c r="I11" s="80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0"/>
      <c r="I12" s="80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0"/>
      <c r="I13" s="80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0"/>
      <c r="I14" s="80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0"/>
      <c r="I15" s="80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0"/>
      <c r="I16" s="80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0"/>
      <c r="I17" s="80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0"/>
      <c r="I18" s="80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0"/>
      <c r="I19" s="80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0"/>
      <c r="I20" s="80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0"/>
      <c r="I21" s="80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0"/>
      <c r="I22" s="80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0"/>
      <c r="I23" s="80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0"/>
      <c r="I24" s="80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0"/>
      <c r="I25" s="80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0"/>
      <c r="I26" s="80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0"/>
      <c r="I27" s="80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0"/>
      <c r="I28" s="80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0"/>
      <c r="I29" s="80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0"/>
      <c r="I30" s="80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0"/>
      <c r="I31" s="80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0"/>
      <c r="I32" s="80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0"/>
      <c r="I33" s="80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0"/>
      <c r="I34" s="80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0"/>
      <c r="I35" s="80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0"/>
      <c r="I36" s="80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0"/>
      <c r="I37" s="80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0"/>
      <c r="I38" s="80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0"/>
      <c r="I39" s="80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0"/>
      <c r="I40" s="80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0"/>
      <c r="I41" s="80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0"/>
      <c r="I42" s="80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0"/>
      <c r="I43" s="80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0"/>
      <c r="I44" s="80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0"/>
      <c r="I45" s="80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0"/>
      <c r="I46" s="80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0"/>
      <c r="I47" s="80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0"/>
      <c r="I48" s="80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0"/>
      <c r="I49" s="80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0"/>
      <c r="I50" s="80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0"/>
      <c r="I51" s="80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0"/>
      <c r="I52" s="80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0"/>
      <c r="I53" s="80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0"/>
      <c r="I54" s="80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0"/>
      <c r="I55" s="80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0"/>
      <c r="I56" s="80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0"/>
      <c r="I57" s="80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0"/>
      <c r="I58" s="80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0"/>
      <c r="I59" s="80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0"/>
      <c r="I60" s="80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0"/>
      <c r="I61" s="80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0"/>
      <c r="I62" s="80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0"/>
      <c r="I63" s="80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0"/>
      <c r="I64" s="80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0"/>
      <c r="I65" s="80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0"/>
      <c r="I66" s="80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0"/>
      <c r="I67" s="80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0"/>
      <c r="I68" s="80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0"/>
      <c r="I69" s="80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0"/>
      <c r="I70" s="80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0"/>
      <c r="I71" s="80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0"/>
      <c r="I72" s="80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0"/>
      <c r="I73" s="80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0"/>
      <c r="I74" s="80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0"/>
      <c r="I75" s="80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0"/>
      <c r="I76" s="80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0"/>
      <c r="I77" s="80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0"/>
      <c r="I78" s="80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0"/>
      <c r="I79" s="80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0"/>
      <c r="I80" s="80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0"/>
      <c r="I81" s="80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0"/>
      <c r="I82" s="80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0"/>
      <c r="I83" s="80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0"/>
      <c r="I84" s="80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0"/>
      <c r="I85" s="80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0"/>
      <c r="I86" s="80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0"/>
      <c r="I87" s="80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0"/>
      <c r="I88" s="80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0"/>
      <c r="I89" s="80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0"/>
      <c r="I90" s="80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0"/>
      <c r="I91" s="80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0"/>
      <c r="I92" s="80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0"/>
      <c r="I93" s="80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0"/>
      <c r="I94" s="80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0"/>
      <c r="I95" s="80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0"/>
      <c r="I96" s="80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0"/>
      <c r="I97" s="80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0"/>
      <c r="I98" s="80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0"/>
      <c r="I99" s="80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0"/>
      <c r="I100" s="80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0"/>
      <c r="I101" s="80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0"/>
      <c r="I102" s="80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0"/>
      <c r="I103" s="80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0"/>
      <c r="I104" s="80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0"/>
      <c r="I105" s="80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0"/>
      <c r="I106" s="80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0"/>
      <c r="I107" s="80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0"/>
      <c r="I108" s="80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0"/>
      <c r="I109" s="80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0"/>
      <c r="I110" s="80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0"/>
      <c r="I111" s="80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0"/>
      <c r="I112" s="80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0"/>
      <c r="I113" s="80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0"/>
      <c r="I114" s="80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0"/>
      <c r="I115" s="80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0"/>
      <c r="I116" s="80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0"/>
      <c r="I117" s="80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0"/>
      <c r="I118" s="80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0"/>
      <c r="I119" s="80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0"/>
      <c r="I120" s="80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0"/>
      <c r="I121" s="80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0"/>
      <c r="I122" s="80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0"/>
      <c r="I123" s="80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0"/>
      <c r="I124" s="80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0"/>
      <c r="I125" s="80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0"/>
      <c r="I126" s="80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0"/>
      <c r="I127" s="80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0"/>
      <c r="I128" s="80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0"/>
      <c r="I129" s="80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0"/>
      <c r="I130" s="80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0"/>
      <c r="I131" s="80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0"/>
      <c r="I132" s="80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0"/>
      <c r="I133" s="80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0"/>
      <c r="I134" s="80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0"/>
      <c r="I135" s="80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0"/>
      <c r="I136" s="80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0"/>
      <c r="I137" s="80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0"/>
      <c r="I138" s="80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0"/>
      <c r="I139" s="80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0"/>
      <c r="I140" s="80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0"/>
      <c r="I141" s="80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0"/>
      <c r="I142" s="80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0"/>
      <c r="I143" s="80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0"/>
      <c r="I144" s="80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0"/>
      <c r="I145" s="80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0"/>
      <c r="I146" s="80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0"/>
      <c r="I147" s="80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0"/>
      <c r="I148" s="80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0"/>
      <c r="I149" s="80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0"/>
      <c r="I150" s="80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0"/>
      <c r="I151" s="80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0"/>
      <c r="I152" s="80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0"/>
      <c r="I153" s="80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0"/>
      <c r="I154" s="80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0"/>
      <c r="I155" s="80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0"/>
      <c r="I156" s="80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0"/>
      <c r="I157" s="80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0"/>
      <c r="I158" s="80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0"/>
      <c r="I159" s="80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0"/>
      <c r="I160" s="80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0"/>
      <c r="I161" s="80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0"/>
      <c r="I162" s="80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0"/>
      <c r="I163" s="80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0"/>
      <c r="I164" s="80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0"/>
      <c r="I165" s="80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0"/>
      <c r="I166" s="80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0"/>
      <c r="I167" s="80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0"/>
      <c r="I168" s="80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0"/>
      <c r="I169" s="80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0"/>
      <c r="I170" s="80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0"/>
      <c r="I171" s="80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0"/>
      <c r="I172" s="80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0"/>
      <c r="I173" s="80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0"/>
      <c r="I174" s="80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0"/>
      <c r="I175" s="80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0"/>
      <c r="I176" s="80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0"/>
      <c r="I177" s="80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0"/>
      <c r="I178" s="80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0"/>
      <c r="I179" s="80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0"/>
      <c r="I180" s="80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0"/>
      <c r="I181" s="80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0"/>
      <c r="I182" s="80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0"/>
      <c r="I183" s="80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0"/>
      <c r="I184" s="80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0"/>
      <c r="I185" s="80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0"/>
      <c r="I186" s="80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0"/>
      <c r="I187" s="80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0"/>
      <c r="I188" s="80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0"/>
      <c r="I189" s="80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0"/>
      <c r="I190" s="80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0"/>
      <c r="I191" s="80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0"/>
      <c r="I192" s="80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0"/>
      <c r="I193" s="80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0"/>
      <c r="I194" s="80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0"/>
      <c r="I195" s="80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0"/>
      <c r="I196" s="80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0"/>
      <c r="I197" s="80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0"/>
      <c r="I198" s="80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0"/>
      <c r="I199" s="80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0"/>
      <c r="I200" s="80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0"/>
      <c r="I201" s="80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0"/>
      <c r="I202" s="80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0"/>
      <c r="I203" s="80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0"/>
      <c r="I204" s="80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0"/>
      <c r="I205" s="80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0"/>
      <c r="I206" s="80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0"/>
      <c r="I207" s="80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0"/>
      <c r="I208" s="80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0"/>
      <c r="I209" s="80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0"/>
      <c r="I210" s="80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0"/>
      <c r="I211" s="80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0"/>
      <c r="I212" s="80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0"/>
      <c r="I213" s="80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0"/>
      <c r="I214" s="80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0"/>
      <c r="I215" s="80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0"/>
      <c r="I216" s="80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0"/>
      <c r="I217" s="80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0"/>
      <c r="I218" s="80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0"/>
      <c r="I219" s="80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0"/>
      <c r="I220" s="80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0"/>
      <c r="I221" s="80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0"/>
      <c r="I222" s="80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0"/>
      <c r="I223" s="80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0"/>
      <c r="I224" s="80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0"/>
      <c r="I225" s="80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0"/>
      <c r="I226" s="80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0"/>
      <c r="I227" s="80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0"/>
      <c r="I228" s="80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0"/>
      <c r="I229" s="80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0"/>
      <c r="I230" s="80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0"/>
      <c r="I231" s="80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0"/>
      <c r="I232" s="80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0"/>
      <c r="I233" s="80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0"/>
      <c r="I234" s="80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0"/>
      <c r="I235" s="80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0"/>
      <c r="I236" s="80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0"/>
      <c r="I237" s="80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0"/>
      <c r="I238" s="80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0"/>
      <c r="I239" s="80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0"/>
      <c r="I240" s="80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0"/>
      <c r="I241" s="80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0"/>
      <c r="I242" s="80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0"/>
      <c r="I243" s="80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0"/>
      <c r="I244" s="80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0"/>
      <c r="I245" s="80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0"/>
      <c r="I246" s="80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0"/>
      <c r="I247" s="80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0"/>
      <c r="I248" s="80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0"/>
      <c r="I249" s="80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0"/>
      <c r="I250" s="80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0"/>
      <c r="I251" s="80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0"/>
      <c r="I252" s="80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0"/>
      <c r="I253" s="80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0"/>
      <c r="I254" s="80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0"/>
      <c r="I255" s="80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0"/>
      <c r="I256" s="80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0"/>
      <c r="I257" s="80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0"/>
      <c r="I258" s="80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0"/>
      <c r="I259" s="80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0"/>
      <c r="I260" s="80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0"/>
      <c r="I261" s="80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0"/>
      <c r="I262" s="80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0"/>
      <c r="I263" s="80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0"/>
      <c r="I264" s="80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0"/>
      <c r="I265" s="80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0"/>
      <c r="I266" s="80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0"/>
      <c r="I267" s="80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0"/>
      <c r="I268" s="80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0"/>
      <c r="I269" s="80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0"/>
      <c r="I270" s="80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0"/>
      <c r="I271" s="80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0"/>
      <c r="I272" s="80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0"/>
      <c r="I273" s="80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80"/>
      <c r="I274" s="80"/>
      <c r="J274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8771</v>
      </c>
      <c r="E1" s="17" t="s">
        <v>8772</v>
      </c>
      <c r="F1" s="17" t="s">
        <v>8687</v>
      </c>
      <c r="G1" s="17" t="s">
        <v>8688</v>
      </c>
      <c r="H1" s="17" t="s">
        <v>8574</v>
      </c>
      <c r="I1" s="17" t="s">
        <v>8573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8575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5"/>
      <c r="O4" s="2"/>
      <c r="P4" s="75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479"/>
  <sheetViews>
    <sheetView topLeftCell="A4409" workbookViewId="0">
      <selection activeCell="B4446" sqref="B4446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8804</v>
      </c>
      <c r="B427" t="s">
        <v>8805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8806</v>
      </c>
      <c r="B429" t="s">
        <v>8807</v>
      </c>
    </row>
    <row r="430" spans="1:2" x14ac:dyDescent="0.25">
      <c r="A430" s="1" t="s">
        <v>8626</v>
      </c>
      <c r="B430" t="s">
        <v>8808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8480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8437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8531</v>
      </c>
      <c r="B533" t="s">
        <v>8532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8854</v>
      </c>
      <c r="B536" t="s">
        <v>8855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8507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8411</v>
      </c>
      <c r="B4234" t="s">
        <v>8412</v>
      </c>
    </row>
    <row r="4235" spans="1:2" x14ac:dyDescent="0.25">
      <c r="A4235" s="1" t="s">
        <v>8413</v>
      </c>
      <c r="B4235" t="s">
        <v>8414</v>
      </c>
    </row>
    <row r="4236" spans="1:2" x14ac:dyDescent="0.25">
      <c r="A4236" s="1" t="s">
        <v>8415</v>
      </c>
      <c r="B4236" t="s">
        <v>8416</v>
      </c>
    </row>
    <row r="4237" spans="1:2" x14ac:dyDescent="0.25">
      <c r="A4237" s="1" t="s">
        <v>8417</v>
      </c>
      <c r="B4237" t="s">
        <v>8418</v>
      </c>
    </row>
    <row r="4238" spans="1:2" x14ac:dyDescent="0.25">
      <c r="A4238" s="1" t="s">
        <v>8419</v>
      </c>
      <c r="B4238" t="s">
        <v>8420</v>
      </c>
    </row>
    <row r="4239" spans="1:2" x14ac:dyDescent="0.25">
      <c r="A4239" s="1" t="s">
        <v>8422</v>
      </c>
      <c r="B4239" t="s">
        <v>8421</v>
      </c>
    </row>
    <row r="4240" spans="1:2" x14ac:dyDescent="0.25">
      <c r="A4240" s="1" t="s">
        <v>8423</v>
      </c>
      <c r="B4240" t="s">
        <v>1072</v>
      </c>
    </row>
    <row r="4241" spans="1:2" x14ac:dyDescent="0.25">
      <c r="A4241" s="1" t="s">
        <v>8424</v>
      </c>
      <c r="B4241" t="s">
        <v>8425</v>
      </c>
    </row>
    <row r="4242" spans="1:2" x14ac:dyDescent="0.25">
      <c r="A4242" s="1" t="s">
        <v>8426</v>
      </c>
      <c r="B4242" t="s">
        <v>8427</v>
      </c>
    </row>
    <row r="4243" spans="1:2" x14ac:dyDescent="0.25">
      <c r="A4243" s="122" t="s">
        <v>8428</v>
      </c>
      <c r="B4243" t="s">
        <v>8429</v>
      </c>
    </row>
    <row r="4244" spans="1:2" x14ac:dyDescent="0.25">
      <c r="A4244" s="1" t="s">
        <v>8430</v>
      </c>
      <c r="B4244" t="s">
        <v>8431</v>
      </c>
    </row>
    <row r="4245" spans="1:2" x14ac:dyDescent="0.25">
      <c r="A4245" s="1" t="s">
        <v>8433</v>
      </c>
      <c r="B4245" t="s">
        <v>8434</v>
      </c>
    </row>
    <row r="4246" spans="1:2" x14ac:dyDescent="0.25">
      <c r="A4246" s="1" t="s">
        <v>8435</v>
      </c>
      <c r="B4246" t="s">
        <v>8436</v>
      </c>
    </row>
    <row r="4247" spans="1:2" x14ac:dyDescent="0.25">
      <c r="A4247" s="1" t="s">
        <v>8438</v>
      </c>
      <c r="B4247" t="s">
        <v>8439</v>
      </c>
    </row>
    <row r="4248" spans="1:2" x14ac:dyDescent="0.25">
      <c r="A4248" s="1" t="s">
        <v>8457</v>
      </c>
      <c r="B4248" t="s">
        <v>8458</v>
      </c>
    </row>
    <row r="4249" spans="1:2" x14ac:dyDescent="0.25">
      <c r="A4249" s="1" t="s">
        <v>8459</v>
      </c>
      <c r="B4249" t="s">
        <v>8460</v>
      </c>
    </row>
    <row r="4250" spans="1:2" x14ac:dyDescent="0.25">
      <c r="A4250" s="1" t="s">
        <v>8461</v>
      </c>
      <c r="B4250" t="s">
        <v>8462</v>
      </c>
    </row>
    <row r="4251" spans="1:2" x14ac:dyDescent="0.25">
      <c r="A4251" s="1" t="s">
        <v>8463</v>
      </c>
      <c r="B4251" t="s">
        <v>8464</v>
      </c>
    </row>
    <row r="4252" spans="1:2" x14ac:dyDescent="0.25">
      <c r="A4252" s="1" t="s">
        <v>8465</v>
      </c>
      <c r="B4252" t="s">
        <v>8466</v>
      </c>
    </row>
    <row r="4253" spans="1:2" x14ac:dyDescent="0.25">
      <c r="A4253" s="1" t="s">
        <v>8468</v>
      </c>
      <c r="B4253" t="s">
        <v>8469</v>
      </c>
    </row>
    <row r="4254" spans="1:2" x14ac:dyDescent="0.25">
      <c r="A4254" s="1" t="s">
        <v>8473</v>
      </c>
      <c r="B4254" t="s">
        <v>8474</v>
      </c>
    </row>
    <row r="4255" spans="1:2" x14ac:dyDescent="0.25">
      <c r="A4255" s="1" t="s">
        <v>8475</v>
      </c>
      <c r="B4255" t="s">
        <v>8476</v>
      </c>
    </row>
    <row r="4256" spans="1:2" x14ac:dyDescent="0.25">
      <c r="A4256" s="1" t="s">
        <v>8527</v>
      </c>
      <c r="B4256" s="52" t="s">
        <v>8528</v>
      </c>
    </row>
    <row r="4257" spans="1:2" x14ac:dyDescent="0.25">
      <c r="A4257" s="1" t="s">
        <v>8529</v>
      </c>
      <c r="B4257" t="s">
        <v>8530</v>
      </c>
    </row>
    <row r="4258" spans="1:2" x14ac:dyDescent="0.25">
      <c r="A4258" s="1" t="s">
        <v>8533</v>
      </c>
      <c r="B4258" t="s">
        <v>8534</v>
      </c>
    </row>
    <row r="4259" spans="1:2" x14ac:dyDescent="0.25">
      <c r="A4259" s="1" t="s">
        <v>8535</v>
      </c>
      <c r="B4259" t="s">
        <v>8536</v>
      </c>
    </row>
    <row r="4260" spans="1:2" x14ac:dyDescent="0.25">
      <c r="A4260" s="1" t="s">
        <v>8537</v>
      </c>
      <c r="B4260" t="s">
        <v>8538</v>
      </c>
    </row>
    <row r="4261" spans="1:2" x14ac:dyDescent="0.25">
      <c r="A4261" s="1" t="s">
        <v>8539</v>
      </c>
      <c r="B4261" t="s">
        <v>974</v>
      </c>
    </row>
    <row r="4262" spans="1:2" x14ac:dyDescent="0.25">
      <c r="A4262" s="1" t="s">
        <v>8540</v>
      </c>
      <c r="B4262" t="s">
        <v>8541</v>
      </c>
    </row>
    <row r="4263" spans="1:2" x14ac:dyDescent="0.25">
      <c r="A4263" s="1" t="s">
        <v>8542</v>
      </c>
      <c r="B4263" t="s">
        <v>8543</v>
      </c>
    </row>
    <row r="4264" spans="1:2" x14ac:dyDescent="0.25">
      <c r="A4264" s="1" t="s">
        <v>8544</v>
      </c>
      <c r="B4264" t="s">
        <v>8545</v>
      </c>
    </row>
    <row r="4265" spans="1:2" x14ac:dyDescent="0.25">
      <c r="A4265" s="1" t="s">
        <v>8546</v>
      </c>
      <c r="B4265" t="s">
        <v>8547</v>
      </c>
    </row>
    <row r="4266" spans="1:2" x14ac:dyDescent="0.25">
      <c r="A4266" s="1" t="s">
        <v>8548</v>
      </c>
      <c r="B4266" t="s">
        <v>8549</v>
      </c>
    </row>
    <row r="4267" spans="1:2" x14ac:dyDescent="0.25">
      <c r="A4267" s="1" t="s">
        <v>8550</v>
      </c>
      <c r="B4267" t="s">
        <v>8551</v>
      </c>
    </row>
    <row r="4268" spans="1:2" x14ac:dyDescent="0.25">
      <c r="A4268" s="1" t="s">
        <v>8552</v>
      </c>
      <c r="B4268" t="s">
        <v>8553</v>
      </c>
    </row>
    <row r="4269" spans="1:2" x14ac:dyDescent="0.25">
      <c r="A4269" s="1" t="s">
        <v>8557</v>
      </c>
      <c r="B4269" t="s">
        <v>8558</v>
      </c>
    </row>
    <row r="4270" spans="1:2" x14ac:dyDescent="0.25">
      <c r="A4270" t="s">
        <v>8572</v>
      </c>
      <c r="B4270" t="s">
        <v>8560</v>
      </c>
    </row>
    <row r="4271" spans="1:2" x14ac:dyDescent="0.25">
      <c r="A4271" s="1" t="s">
        <v>8561</v>
      </c>
      <c r="B4271" t="s">
        <v>8562</v>
      </c>
    </row>
    <row r="4272" spans="1:2" x14ac:dyDescent="0.25">
      <c r="A4272" s="1" t="s">
        <v>8564</v>
      </c>
      <c r="B4272" t="s">
        <v>8565</v>
      </c>
    </row>
    <row r="4273" spans="1:2" x14ac:dyDescent="0.25">
      <c r="A4273" s="1" t="s">
        <v>8567</v>
      </c>
      <c r="B4273" t="s">
        <v>8568</v>
      </c>
    </row>
    <row r="4274" spans="1:2" x14ac:dyDescent="0.25">
      <c r="A4274" s="1" t="s">
        <v>8625</v>
      </c>
      <c r="B4274" t="s">
        <v>8624</v>
      </c>
    </row>
    <row r="4275" spans="1:2" x14ac:dyDescent="0.25">
      <c r="A4275" s="1" t="s">
        <v>8623</v>
      </c>
      <c r="B4275" t="s">
        <v>8622</v>
      </c>
    </row>
    <row r="4276" spans="1:2" x14ac:dyDescent="0.25">
      <c r="A4276" s="1" t="s">
        <v>7761</v>
      </c>
      <c r="B4276" t="s">
        <v>8628</v>
      </c>
    </row>
    <row r="4277" spans="1:2" x14ac:dyDescent="0.25">
      <c r="A4277" s="1" t="s">
        <v>8621</v>
      </c>
      <c r="B4277" t="s">
        <v>8620</v>
      </c>
    </row>
    <row r="4278" spans="1:2" x14ac:dyDescent="0.25">
      <c r="A4278" s="1" t="s">
        <v>8619</v>
      </c>
      <c r="B4278" t="s">
        <v>8618</v>
      </c>
    </row>
    <row r="4279" spans="1:2" x14ac:dyDescent="0.25">
      <c r="A4279" s="1" t="s">
        <v>8617</v>
      </c>
      <c r="B4279" t="s">
        <v>8616</v>
      </c>
    </row>
    <row r="4280" spans="1:2" x14ac:dyDescent="0.25">
      <c r="A4280" s="1" t="s">
        <v>348</v>
      </c>
      <c r="B4280" t="s">
        <v>8629</v>
      </c>
    </row>
    <row r="4281" spans="1:2" x14ac:dyDescent="0.25">
      <c r="A4281" s="1" t="s">
        <v>8615</v>
      </c>
      <c r="B4281" t="s">
        <v>8614</v>
      </c>
    </row>
    <row r="4282" spans="1:2" x14ac:dyDescent="0.25">
      <c r="A4282" s="1" t="s">
        <v>8613</v>
      </c>
      <c r="B4282" t="s">
        <v>8612</v>
      </c>
    </row>
    <row r="4283" spans="1:2" x14ac:dyDescent="0.25">
      <c r="A4283" s="1" t="s">
        <v>390</v>
      </c>
      <c r="B4283" t="s">
        <v>8630</v>
      </c>
    </row>
    <row r="4284" spans="1:2" x14ac:dyDescent="0.25">
      <c r="A4284" s="1" t="s">
        <v>8610</v>
      </c>
      <c r="B4284" t="s">
        <v>8611</v>
      </c>
    </row>
    <row r="4285" spans="1:2" x14ac:dyDescent="0.25">
      <c r="A4285" s="1" t="s">
        <v>8608</v>
      </c>
      <c r="B4285" t="s">
        <v>8609</v>
      </c>
    </row>
    <row r="4286" spans="1:2" x14ac:dyDescent="0.25">
      <c r="A4286" s="1" t="s">
        <v>8606</v>
      </c>
      <c r="B4286" t="s">
        <v>8605</v>
      </c>
    </row>
    <row r="4287" spans="1:2" x14ac:dyDescent="0.25">
      <c r="A4287" s="1" t="s">
        <v>8602</v>
      </c>
      <c r="B4287" t="s">
        <v>8601</v>
      </c>
    </row>
    <row r="4288" spans="1:2" x14ac:dyDescent="0.25">
      <c r="A4288" s="1" t="s">
        <v>8600</v>
      </c>
      <c r="B4288" t="s">
        <v>8599</v>
      </c>
    </row>
    <row r="4289" spans="1:2" x14ac:dyDescent="0.25">
      <c r="A4289" s="1" t="s">
        <v>8586</v>
      </c>
      <c r="B4289" t="s">
        <v>8587</v>
      </c>
    </row>
    <row r="4290" spans="1:2" x14ac:dyDescent="0.25">
      <c r="A4290" s="1" t="s">
        <v>8604</v>
      </c>
      <c r="B4290" t="s">
        <v>8507</v>
      </c>
    </row>
    <row r="4291" spans="1:2" x14ac:dyDescent="0.25">
      <c r="A4291" s="1" t="s">
        <v>8607</v>
      </c>
      <c r="B4291" t="s">
        <v>8028</v>
      </c>
    </row>
    <row r="4292" spans="1:2" x14ac:dyDescent="0.25">
      <c r="A4292" s="1" t="s">
        <v>8646</v>
      </c>
      <c r="B4292" t="s">
        <v>8647</v>
      </c>
    </row>
    <row r="4293" spans="1:2" x14ac:dyDescent="0.25">
      <c r="A4293" s="1" t="s">
        <v>8648</v>
      </c>
      <c r="B4293" t="s">
        <v>8649</v>
      </c>
    </row>
    <row r="4294" spans="1:2" x14ac:dyDescent="0.25">
      <c r="A4294" s="14" t="s">
        <v>8650</v>
      </c>
      <c r="B4294" t="s">
        <v>8651</v>
      </c>
    </row>
    <row r="4295" spans="1:2" x14ac:dyDescent="0.25">
      <c r="A4295" s="14" t="s">
        <v>8652</v>
      </c>
      <c r="B4295" t="s">
        <v>1050</v>
      </c>
    </row>
    <row r="4296" spans="1:2" x14ac:dyDescent="0.25">
      <c r="A4296" s="1" t="s">
        <v>8653</v>
      </c>
      <c r="B4296" t="s">
        <v>8654</v>
      </c>
    </row>
    <row r="4297" spans="1:2" x14ac:dyDescent="0.25">
      <c r="A4297" s="16" t="s">
        <v>8655</v>
      </c>
      <c r="B4297" t="s">
        <v>8656</v>
      </c>
    </row>
    <row r="4298" spans="1:2" x14ac:dyDescent="0.25">
      <c r="A4298" s="1" t="s">
        <v>8657</v>
      </c>
      <c r="B4298" t="s">
        <v>8658</v>
      </c>
    </row>
    <row r="4299" spans="1:2" x14ac:dyDescent="0.25">
      <c r="A4299" s="1" t="s">
        <v>8659</v>
      </c>
      <c r="B4299" t="s">
        <v>8660</v>
      </c>
    </row>
    <row r="4300" spans="1:2" x14ac:dyDescent="0.25">
      <c r="A4300" s="22" t="s">
        <v>8661</v>
      </c>
      <c r="B4300" t="s">
        <v>8662</v>
      </c>
    </row>
    <row r="4301" spans="1:2" x14ac:dyDescent="0.25">
      <c r="A4301" s="1" t="s">
        <v>8666</v>
      </c>
      <c r="B4301" t="s">
        <v>8667</v>
      </c>
    </row>
    <row r="4302" spans="1:2" x14ac:dyDescent="0.25">
      <c r="A4302" s="1" t="s">
        <v>8668</v>
      </c>
      <c r="B4302" t="s">
        <v>8669</v>
      </c>
    </row>
    <row r="4303" spans="1:2" x14ac:dyDescent="0.25">
      <c r="A4303" s="1" t="s">
        <v>8670</v>
      </c>
      <c r="B4303" t="s">
        <v>8671</v>
      </c>
    </row>
    <row r="4304" spans="1:2" x14ac:dyDescent="0.25">
      <c r="A4304" s="1" t="s">
        <v>8673</v>
      </c>
      <c r="B4304" t="s">
        <v>8674</v>
      </c>
    </row>
    <row r="4305" spans="1:2" x14ac:dyDescent="0.25">
      <c r="A4305" s="1" t="s">
        <v>8675</v>
      </c>
      <c r="B4305" t="s">
        <v>7889</v>
      </c>
    </row>
    <row r="4306" spans="1:2" x14ac:dyDescent="0.25">
      <c r="A4306" s="1" t="s">
        <v>8676</v>
      </c>
      <c r="B4306" t="s">
        <v>8677</v>
      </c>
    </row>
    <row r="4307" spans="1:2" x14ac:dyDescent="0.25">
      <c r="A4307" s="1" t="s">
        <v>8678</v>
      </c>
      <c r="B4307" t="s">
        <v>8679</v>
      </c>
    </row>
    <row r="4308" spans="1:2" x14ac:dyDescent="0.25">
      <c r="A4308" s="1" t="s">
        <v>8683</v>
      </c>
      <c r="B4308" t="s">
        <v>8684</v>
      </c>
    </row>
    <row r="4309" spans="1:2" x14ac:dyDescent="0.25">
      <c r="A4309" s="1" t="s">
        <v>8686</v>
      </c>
      <c r="B4309" t="s">
        <v>1559</v>
      </c>
    </row>
    <row r="4310" spans="1:2" x14ac:dyDescent="0.25">
      <c r="A4310" s="124" t="s">
        <v>8689</v>
      </c>
      <c r="B4310" t="s">
        <v>819</v>
      </c>
    </row>
    <row r="4311" spans="1:2" x14ac:dyDescent="0.25">
      <c r="A4311" s="1" t="s">
        <v>8690</v>
      </c>
      <c r="B4311" t="s">
        <v>8691</v>
      </c>
    </row>
    <row r="4312" spans="1:2" x14ac:dyDescent="0.25">
      <c r="A4312" s="14" t="s">
        <v>8692</v>
      </c>
      <c r="B4312" t="s">
        <v>1212</v>
      </c>
    </row>
    <row r="4313" spans="1:2" x14ac:dyDescent="0.25">
      <c r="A4313" s="14" t="s">
        <v>8693</v>
      </c>
      <c r="B4313" t="s">
        <v>8694</v>
      </c>
    </row>
    <row r="4314" spans="1:2" x14ac:dyDescent="0.25">
      <c r="A4314" s="1" t="s">
        <v>8695</v>
      </c>
      <c r="B4314" t="s">
        <v>8696</v>
      </c>
    </row>
    <row r="4315" spans="1:2" x14ac:dyDescent="0.25">
      <c r="A4315" s="14" t="s">
        <v>8697</v>
      </c>
      <c r="B4315" t="s">
        <v>8698</v>
      </c>
    </row>
    <row r="4316" spans="1:2" x14ac:dyDescent="0.25">
      <c r="A4316" s="14" t="s">
        <v>8699</v>
      </c>
      <c r="B4316" t="s">
        <v>8700</v>
      </c>
    </row>
    <row r="4317" spans="1:2" x14ac:dyDescent="0.25">
      <c r="A4317" s="14" t="s">
        <v>8701</v>
      </c>
      <c r="B4317" t="s">
        <v>8702</v>
      </c>
    </row>
    <row r="4318" spans="1:2" x14ac:dyDescent="0.25">
      <c r="A4318" s="14" t="s">
        <v>8703</v>
      </c>
      <c r="B4318" t="s">
        <v>8704</v>
      </c>
    </row>
    <row r="4319" spans="1:2" x14ac:dyDescent="0.25">
      <c r="A4319" s="14" t="s">
        <v>8705</v>
      </c>
      <c r="B4319" t="s">
        <v>8706</v>
      </c>
    </row>
    <row r="4320" spans="1:2" x14ac:dyDescent="0.25">
      <c r="A4320" s="14" t="s">
        <v>8707</v>
      </c>
      <c r="B4320" t="s">
        <v>8708</v>
      </c>
    </row>
    <row r="4321" spans="1:2" x14ac:dyDescent="0.25">
      <c r="A4321" s="14" t="s">
        <v>8709</v>
      </c>
      <c r="B4321" t="s">
        <v>8710</v>
      </c>
    </row>
    <row r="4322" spans="1:2" x14ac:dyDescent="0.25">
      <c r="A4322" s="14" t="s">
        <v>8711</v>
      </c>
      <c r="B4322" t="s">
        <v>8712</v>
      </c>
    </row>
    <row r="4323" spans="1:2" x14ac:dyDescent="0.25">
      <c r="A4323" s="14" t="s">
        <v>8713</v>
      </c>
      <c r="B4323" t="s">
        <v>8714</v>
      </c>
    </row>
    <row r="4324" spans="1:2" x14ac:dyDescent="0.25">
      <c r="A4324" s="14" t="s">
        <v>8715</v>
      </c>
      <c r="B4324" t="s">
        <v>8716</v>
      </c>
    </row>
    <row r="4325" spans="1:2" x14ac:dyDescent="0.25">
      <c r="A4325" s="14" t="s">
        <v>8735</v>
      </c>
      <c r="B4325" t="s">
        <v>8736</v>
      </c>
    </row>
    <row r="4326" spans="1:2" x14ac:dyDescent="0.25">
      <c r="A4326" s="14" t="s">
        <v>8737</v>
      </c>
      <c r="B4326" t="s">
        <v>8738</v>
      </c>
    </row>
    <row r="4327" spans="1:2" x14ac:dyDescent="0.25">
      <c r="A4327" s="1" t="s">
        <v>8740</v>
      </c>
      <c r="B4327" t="s">
        <v>8741</v>
      </c>
    </row>
    <row r="4328" spans="1:2" x14ac:dyDescent="0.25">
      <c r="A4328" s="1" t="s">
        <v>8744</v>
      </c>
      <c r="B4328" t="s">
        <v>7936</v>
      </c>
    </row>
    <row r="4329" spans="1:2" x14ac:dyDescent="0.25">
      <c r="A4329" s="1" t="s">
        <v>8747</v>
      </c>
      <c r="B4329" t="s">
        <v>8748</v>
      </c>
    </row>
    <row r="4330" spans="1:2" x14ac:dyDescent="0.25">
      <c r="A4330" s="14" t="s">
        <v>8749</v>
      </c>
      <c r="B4330" t="s">
        <v>8750</v>
      </c>
    </row>
    <row r="4331" spans="1:2" x14ac:dyDescent="0.25">
      <c r="A4331" s="14" t="s">
        <v>8754</v>
      </c>
      <c r="B4331" t="s">
        <v>8755</v>
      </c>
    </row>
    <row r="4332" spans="1:2" x14ac:dyDescent="0.25">
      <c r="A4332" s="14" t="s">
        <v>8809</v>
      </c>
      <c r="B4332" t="s">
        <v>8810</v>
      </c>
    </row>
    <row r="4333" spans="1:2" x14ac:dyDescent="0.25">
      <c r="A4333" s="14" t="s">
        <v>8811</v>
      </c>
      <c r="B4333" t="s">
        <v>8812</v>
      </c>
    </row>
    <row r="4334" spans="1:2" x14ac:dyDescent="0.25">
      <c r="A4334" s="14" t="s">
        <v>8813</v>
      </c>
      <c r="B4334" t="s">
        <v>8814</v>
      </c>
    </row>
    <row r="4335" spans="1:2" x14ac:dyDescent="0.25">
      <c r="A4335" s="14" t="s">
        <v>8815</v>
      </c>
      <c r="B4335" t="s">
        <v>8816</v>
      </c>
    </row>
    <row r="4336" spans="1:2" x14ac:dyDescent="0.25">
      <c r="A4336" s="14" t="s">
        <v>8817</v>
      </c>
      <c r="B4336" t="s">
        <v>8818</v>
      </c>
    </row>
    <row r="4337" spans="1:2" x14ac:dyDescent="0.25">
      <c r="A4337" s="14" t="s">
        <v>8819</v>
      </c>
      <c r="B4337" t="s">
        <v>8820</v>
      </c>
    </row>
    <row r="4338" spans="1:2" x14ac:dyDescent="0.25">
      <c r="A4338" s="14" t="s">
        <v>8821</v>
      </c>
      <c r="B4338" t="s">
        <v>8822</v>
      </c>
    </row>
    <row r="4339" spans="1:2" x14ac:dyDescent="0.25">
      <c r="A4339" s="14" t="s">
        <v>8823</v>
      </c>
      <c r="B4339" t="s">
        <v>8824</v>
      </c>
    </row>
    <row r="4340" spans="1:2" x14ac:dyDescent="0.25">
      <c r="A4340" s="14" t="s">
        <v>8825</v>
      </c>
      <c r="B4340" t="s">
        <v>8826</v>
      </c>
    </row>
    <row r="4341" spans="1:2" x14ac:dyDescent="0.25">
      <c r="A4341" s="1" t="s">
        <v>8827</v>
      </c>
      <c r="B4341" t="s">
        <v>8828</v>
      </c>
    </row>
    <row r="4342" spans="1:2" x14ac:dyDescent="0.25">
      <c r="A4342" s="1" t="s">
        <v>8829</v>
      </c>
      <c r="B4342" t="s">
        <v>8830</v>
      </c>
    </row>
    <row r="4343" spans="1:2" x14ac:dyDescent="0.25">
      <c r="A4343" s="1" t="s">
        <v>8831</v>
      </c>
      <c r="B4343" t="s">
        <v>8832</v>
      </c>
    </row>
    <row r="4344" spans="1:2" x14ac:dyDescent="0.25">
      <c r="A4344" s="22" t="s">
        <v>8857</v>
      </c>
      <c r="B4344" t="s">
        <v>8858</v>
      </c>
    </row>
    <row r="4345" spans="1:2" x14ac:dyDescent="0.25">
      <c r="A4345" s="1" t="s">
        <v>8859</v>
      </c>
      <c r="B4345" t="s">
        <v>8860</v>
      </c>
    </row>
    <row r="4346" spans="1:2" x14ac:dyDescent="0.25">
      <c r="A4346" s="1" t="s">
        <v>8861</v>
      </c>
      <c r="B4346" t="s">
        <v>8862</v>
      </c>
    </row>
    <row r="4347" spans="1:2" x14ac:dyDescent="0.25">
      <c r="A4347" s="1" t="s">
        <v>8863</v>
      </c>
      <c r="B4347" t="s">
        <v>8864</v>
      </c>
    </row>
    <row r="4348" spans="1:2" x14ac:dyDescent="0.25">
      <c r="A4348" s="1" t="s">
        <v>8865</v>
      </c>
      <c r="B4348" t="s">
        <v>8866</v>
      </c>
    </row>
    <row r="4349" spans="1:2" x14ac:dyDescent="0.25">
      <c r="A4349" s="1" t="s">
        <v>8869</v>
      </c>
      <c r="B4349" t="s">
        <v>8870</v>
      </c>
    </row>
    <row r="4350" spans="1:2" x14ac:dyDescent="0.25">
      <c r="A4350" s="1" t="s">
        <v>8871</v>
      </c>
      <c r="B4350" t="s">
        <v>8872</v>
      </c>
    </row>
    <row r="4351" spans="1:2" x14ac:dyDescent="0.25">
      <c r="A4351" s="1" t="s">
        <v>8874</v>
      </c>
      <c r="B4351" t="s">
        <v>8875</v>
      </c>
    </row>
    <row r="4352" spans="1:2" x14ac:dyDescent="0.25">
      <c r="A4352" s="1" t="s">
        <v>8877</v>
      </c>
      <c r="B4352" t="s">
        <v>8878</v>
      </c>
    </row>
    <row r="4353" spans="1:2" x14ac:dyDescent="0.25">
      <c r="A4353" s="1" t="s">
        <v>8879</v>
      </c>
      <c r="B4353" t="s">
        <v>8880</v>
      </c>
    </row>
    <row r="4354" spans="1:2" x14ac:dyDescent="0.25">
      <c r="A4354" s="1" t="s">
        <v>8881</v>
      </c>
      <c r="B4354" t="s">
        <v>8882</v>
      </c>
    </row>
    <row r="4355" spans="1:2" x14ac:dyDescent="0.25">
      <c r="A4355" s="1" t="s">
        <v>8890</v>
      </c>
      <c r="B4355" t="s">
        <v>8891</v>
      </c>
    </row>
    <row r="4356" spans="1:2" x14ac:dyDescent="0.25">
      <c r="A4356" s="1" t="s">
        <v>8892</v>
      </c>
      <c r="B4356" t="s">
        <v>8893</v>
      </c>
    </row>
    <row r="4357" spans="1:2" x14ac:dyDescent="0.25">
      <c r="A4357" s="1" t="s">
        <v>8894</v>
      </c>
      <c r="B4357" t="s">
        <v>8895</v>
      </c>
    </row>
    <row r="4358" spans="1:2" x14ac:dyDescent="0.25">
      <c r="A4358" s="1" t="s">
        <v>8896</v>
      </c>
      <c r="B4358" t="s">
        <v>8897</v>
      </c>
    </row>
    <row r="4359" spans="1:2" x14ac:dyDescent="0.25">
      <c r="A4359" s="1" t="s">
        <v>8898</v>
      </c>
      <c r="B4359" t="s">
        <v>8899</v>
      </c>
    </row>
    <row r="4360" spans="1:2" x14ac:dyDescent="0.25">
      <c r="A4360" s="1" t="s">
        <v>8900</v>
      </c>
      <c r="B4360" t="s">
        <v>8901</v>
      </c>
    </row>
    <row r="4361" spans="1:2" x14ac:dyDescent="0.25">
      <c r="A4361" s="1" t="s">
        <v>8902</v>
      </c>
      <c r="B4361" t="s">
        <v>8903</v>
      </c>
    </row>
    <row r="4362" spans="1:2" x14ac:dyDescent="0.25">
      <c r="A4362" s="1" t="s">
        <v>8904</v>
      </c>
      <c r="B4362" t="s">
        <v>8905</v>
      </c>
    </row>
    <row r="4363" spans="1:2" x14ac:dyDescent="0.25">
      <c r="A4363" s="1" t="s">
        <v>8906</v>
      </c>
      <c r="B4363" t="s">
        <v>8907</v>
      </c>
    </row>
    <row r="4364" spans="1:2" x14ac:dyDescent="0.25">
      <c r="A4364" s="1" t="s">
        <v>8908</v>
      </c>
      <c r="B4364" t="s">
        <v>8909</v>
      </c>
    </row>
    <row r="4365" spans="1:2" x14ac:dyDescent="0.25">
      <c r="A4365" s="1" t="s">
        <v>8910</v>
      </c>
      <c r="B4365" t="s">
        <v>8911</v>
      </c>
    </row>
    <row r="4366" spans="1:2" x14ac:dyDescent="0.25">
      <c r="A4366" s="1" t="s">
        <v>8912</v>
      </c>
      <c r="B4366" t="s">
        <v>8913</v>
      </c>
    </row>
    <row r="4367" spans="1:2" x14ac:dyDescent="0.25">
      <c r="A4367" s="123" t="s">
        <v>8914</v>
      </c>
      <c r="B4367" t="s">
        <v>8915</v>
      </c>
    </row>
    <row r="4368" spans="1:2" x14ac:dyDescent="0.25">
      <c r="A4368" s="1" t="s">
        <v>8930</v>
      </c>
      <c r="B4368" t="s">
        <v>8931</v>
      </c>
    </row>
    <row r="4369" spans="1:2" x14ac:dyDescent="0.25">
      <c r="A4369" s="1" t="s">
        <v>8932</v>
      </c>
      <c r="B4369" t="s">
        <v>8933</v>
      </c>
    </row>
    <row r="4370" spans="1:2" x14ac:dyDescent="0.25">
      <c r="A4370" s="1" t="s">
        <v>8934</v>
      </c>
      <c r="B4370" t="s">
        <v>1301</v>
      </c>
    </row>
    <row r="4371" spans="1:2" x14ac:dyDescent="0.25">
      <c r="A4371" s="1" t="s">
        <v>8935</v>
      </c>
      <c r="B4371" t="s">
        <v>8936</v>
      </c>
    </row>
    <row r="4372" spans="1:2" x14ac:dyDescent="0.25">
      <c r="A4372" s="1" t="s">
        <v>8937</v>
      </c>
      <c r="B4372" t="s">
        <v>8938</v>
      </c>
    </row>
    <row r="4373" spans="1:2" x14ac:dyDescent="0.25">
      <c r="A4373" s="1" t="s">
        <v>8940</v>
      </c>
      <c r="B4373" t="s">
        <v>8941</v>
      </c>
    </row>
    <row r="4374" spans="1:2" x14ac:dyDescent="0.25">
      <c r="A4374" s="1" t="s">
        <v>8942</v>
      </c>
      <c r="B4374" t="s">
        <v>7936</v>
      </c>
    </row>
    <row r="4375" spans="1:2" x14ac:dyDescent="0.25">
      <c r="A4375" s="1" t="s">
        <v>8945</v>
      </c>
      <c r="B4375" t="s">
        <v>7936</v>
      </c>
    </row>
    <row r="4376" spans="1:2" x14ac:dyDescent="0.25">
      <c r="A4376" s="1" t="s">
        <v>8946</v>
      </c>
      <c r="B4376" t="s">
        <v>8947</v>
      </c>
    </row>
    <row r="4377" spans="1:2" x14ac:dyDescent="0.25">
      <c r="A4377" s="1" t="s">
        <v>8950</v>
      </c>
      <c r="B4377" t="s">
        <v>8951</v>
      </c>
    </row>
    <row r="4378" spans="1:2" x14ac:dyDescent="0.25">
      <c r="A4378" s="22" t="s">
        <v>8955</v>
      </c>
      <c r="B4378" t="s">
        <v>8956</v>
      </c>
    </row>
    <row r="4379" spans="1:2" x14ac:dyDescent="0.25">
      <c r="A4379" s="1" t="s">
        <v>8957</v>
      </c>
      <c r="B4379" t="s">
        <v>8958</v>
      </c>
    </row>
    <row r="4380" spans="1:2" x14ac:dyDescent="0.25">
      <c r="A4380" s="1" t="s">
        <v>8959</v>
      </c>
      <c r="B4380" t="s">
        <v>8960</v>
      </c>
    </row>
    <row r="4381" spans="1:2" x14ac:dyDescent="0.25">
      <c r="A4381" s="1" t="s">
        <v>8961</v>
      </c>
      <c r="B4381" t="s">
        <v>8962</v>
      </c>
    </row>
    <row r="4382" spans="1:2" x14ac:dyDescent="0.25">
      <c r="A4382" s="1" t="s">
        <v>8963</v>
      </c>
      <c r="B4382" t="s">
        <v>8964</v>
      </c>
    </row>
    <row r="4383" spans="1:2" x14ac:dyDescent="0.25">
      <c r="A4383" s="1" t="s">
        <v>8161</v>
      </c>
      <c r="B4383" t="s">
        <v>8965</v>
      </c>
    </row>
    <row r="4384" spans="1:2" x14ac:dyDescent="0.25">
      <c r="A4384" s="1" t="s">
        <v>8966</v>
      </c>
      <c r="B4384" t="s">
        <v>8967</v>
      </c>
    </row>
    <row r="4385" spans="1:2" x14ac:dyDescent="0.25">
      <c r="A4385" s="1" t="s">
        <v>8968</v>
      </c>
      <c r="B4385" t="s">
        <v>8969</v>
      </c>
    </row>
    <row r="4386" spans="1:2" x14ac:dyDescent="0.25">
      <c r="A4386" s="1" t="s">
        <v>8970</v>
      </c>
      <c r="B4386" t="s">
        <v>8971</v>
      </c>
    </row>
    <row r="4387" spans="1:2" x14ac:dyDescent="0.25">
      <c r="A4387" s="1" t="s">
        <v>8972</v>
      </c>
      <c r="B4387" t="s">
        <v>8973</v>
      </c>
    </row>
    <row r="4388" spans="1:2" x14ac:dyDescent="0.25">
      <c r="A4388" s="22" t="s">
        <v>8975</v>
      </c>
      <c r="B4388" t="s">
        <v>8976</v>
      </c>
    </row>
    <row r="4389" spans="1:2" x14ac:dyDescent="0.25">
      <c r="A4389" s="22" t="s">
        <v>8977</v>
      </c>
      <c r="B4389" t="s">
        <v>8978</v>
      </c>
    </row>
    <row r="4390" spans="1:2" x14ac:dyDescent="0.25">
      <c r="A4390" s="1" t="s">
        <v>8979</v>
      </c>
      <c r="B4390" t="s">
        <v>8980</v>
      </c>
    </row>
    <row r="4391" spans="1:2" x14ac:dyDescent="0.25">
      <c r="A4391" s="1" t="s">
        <v>8974</v>
      </c>
      <c r="B4391" t="s">
        <v>8981</v>
      </c>
    </row>
    <row r="4392" spans="1:2" x14ac:dyDescent="0.25">
      <c r="A4392" s="1" t="s">
        <v>8982</v>
      </c>
      <c r="B4392" t="s">
        <v>8983</v>
      </c>
    </row>
    <row r="4393" spans="1:2" x14ac:dyDescent="0.25">
      <c r="A4393" s="1" t="s">
        <v>8984</v>
      </c>
      <c r="B4393" t="s">
        <v>8985</v>
      </c>
    </row>
    <row r="4394" spans="1:2" x14ac:dyDescent="0.25">
      <c r="A4394" s="1" t="s">
        <v>8986</v>
      </c>
      <c r="B4394" t="s">
        <v>8987</v>
      </c>
    </row>
    <row r="4395" spans="1:2" x14ac:dyDescent="0.25">
      <c r="A4395" s="1" t="s">
        <v>8988</v>
      </c>
      <c r="B4395" t="s">
        <v>8989</v>
      </c>
    </row>
    <row r="4396" spans="1:2" x14ac:dyDescent="0.25">
      <c r="A4396" s="1" t="s">
        <v>8990</v>
      </c>
      <c r="B4396" t="s">
        <v>8991</v>
      </c>
    </row>
    <row r="4397" spans="1:2" x14ac:dyDescent="0.25">
      <c r="A4397" s="1" t="s">
        <v>8992</v>
      </c>
      <c r="B4397" t="s">
        <v>197</v>
      </c>
    </row>
    <row r="4398" spans="1:2" x14ac:dyDescent="0.25">
      <c r="A4398" s="1" t="s">
        <v>8993</v>
      </c>
      <c r="B4398" t="s">
        <v>8994</v>
      </c>
    </row>
    <row r="4399" spans="1:2" x14ac:dyDescent="0.25">
      <c r="A4399" s="1" t="s">
        <v>8995</v>
      </c>
      <c r="B4399" t="s">
        <v>8996</v>
      </c>
    </row>
    <row r="4400" spans="1:2" x14ac:dyDescent="0.25">
      <c r="A4400" s="1" t="s">
        <v>8997</v>
      </c>
      <c r="B4400" t="s">
        <v>8998</v>
      </c>
    </row>
    <row r="4401" spans="1:2" x14ac:dyDescent="0.25">
      <c r="A4401" s="1" t="s">
        <v>8999</v>
      </c>
      <c r="B4401" t="s">
        <v>9000</v>
      </c>
    </row>
    <row r="4402" spans="1:2" x14ac:dyDescent="0.25">
      <c r="A4402" s="1" t="s">
        <v>9001</v>
      </c>
      <c r="B4402" t="s">
        <v>9002</v>
      </c>
    </row>
    <row r="4403" spans="1:2" x14ac:dyDescent="0.25">
      <c r="A4403" s="1" t="s">
        <v>9003</v>
      </c>
      <c r="B4403" t="s">
        <v>9004</v>
      </c>
    </row>
    <row r="4404" spans="1:2" x14ac:dyDescent="0.25">
      <c r="A4404" s="1" t="s">
        <v>9005</v>
      </c>
      <c r="B4404" t="s">
        <v>9006</v>
      </c>
    </row>
    <row r="4405" spans="1:2" x14ac:dyDescent="0.25">
      <c r="A4405" s="1" t="s">
        <v>9007</v>
      </c>
      <c r="B4405" t="s">
        <v>6526</v>
      </c>
    </row>
    <row r="4406" spans="1:2" x14ac:dyDescent="0.25">
      <c r="A4406" s="1" t="s">
        <v>9008</v>
      </c>
      <c r="B4406" t="s">
        <v>9009</v>
      </c>
    </row>
    <row r="4407" spans="1:2" x14ac:dyDescent="0.25">
      <c r="A4407" s="1" t="s">
        <v>9010</v>
      </c>
      <c r="B4407" t="s">
        <v>9011</v>
      </c>
    </row>
    <row r="4408" spans="1:2" x14ac:dyDescent="0.25">
      <c r="A4408" s="1" t="s">
        <v>9012</v>
      </c>
      <c r="B4408" t="s">
        <v>1447</v>
      </c>
    </row>
    <row r="4409" spans="1:2" x14ac:dyDescent="0.25">
      <c r="A4409" s="1" t="s">
        <v>9015</v>
      </c>
      <c r="B4409" t="s">
        <v>9016</v>
      </c>
    </row>
    <row r="4410" spans="1:2" x14ac:dyDescent="0.25">
      <c r="A4410" s="1" t="s">
        <v>9017</v>
      </c>
      <c r="B4410" t="s">
        <v>9018</v>
      </c>
    </row>
    <row r="4411" spans="1:2" x14ac:dyDescent="0.25">
      <c r="A4411" s="1" t="s">
        <v>9019</v>
      </c>
      <c r="B4411" t="s">
        <v>9020</v>
      </c>
    </row>
    <row r="4412" spans="1:2" x14ac:dyDescent="0.25">
      <c r="A4412" s="1" t="s">
        <v>9030</v>
      </c>
      <c r="B4412" t="s">
        <v>9029</v>
      </c>
    </row>
    <row r="4413" spans="1:2" x14ac:dyDescent="0.25">
      <c r="A4413" s="1" t="s">
        <v>9032</v>
      </c>
      <c r="B4413" t="s">
        <v>9031</v>
      </c>
    </row>
    <row r="4414" spans="1:2" x14ac:dyDescent="0.25">
      <c r="A4414" s="1" t="s">
        <v>9033</v>
      </c>
      <c r="B4414" t="s">
        <v>9045</v>
      </c>
    </row>
    <row r="4415" spans="1:2" x14ac:dyDescent="0.25">
      <c r="A4415" s="1" t="s">
        <v>9034</v>
      </c>
      <c r="B4415" t="s">
        <v>9046</v>
      </c>
    </row>
    <row r="4416" spans="1:2" x14ac:dyDescent="0.25">
      <c r="A4416" s="1" t="s">
        <v>9035</v>
      </c>
      <c r="B4416" t="s">
        <v>9047</v>
      </c>
    </row>
    <row r="4417" spans="1:2" x14ac:dyDescent="0.25">
      <c r="A4417" s="1" t="s">
        <v>9036</v>
      </c>
      <c r="B4417" t="s">
        <v>9048</v>
      </c>
    </row>
    <row r="4418" spans="1:2" x14ac:dyDescent="0.25">
      <c r="A4418" s="1" t="s">
        <v>9037</v>
      </c>
      <c r="B4418" t="s">
        <v>9049</v>
      </c>
    </row>
    <row r="4419" spans="1:2" x14ac:dyDescent="0.25">
      <c r="A4419" s="1" t="s">
        <v>9038</v>
      </c>
      <c r="B4419" t="s">
        <v>9050</v>
      </c>
    </row>
    <row r="4420" spans="1:2" x14ac:dyDescent="0.25">
      <c r="A4420" s="1" t="s">
        <v>9039</v>
      </c>
      <c r="B4420" t="s">
        <v>9051</v>
      </c>
    </row>
    <row r="4421" spans="1:2" x14ac:dyDescent="0.25">
      <c r="A4421" s="1" t="s">
        <v>9040</v>
      </c>
      <c r="B4421" t="s">
        <v>9052</v>
      </c>
    </row>
    <row r="4422" spans="1:2" x14ac:dyDescent="0.25">
      <c r="A4422" s="1" t="s">
        <v>9041</v>
      </c>
      <c r="B4422" t="s">
        <v>9053</v>
      </c>
    </row>
    <row r="4423" spans="1:2" x14ac:dyDescent="0.25">
      <c r="A4423" s="1" t="s">
        <v>9042</v>
      </c>
      <c r="B4423" t="s">
        <v>9054</v>
      </c>
    </row>
    <row r="4424" spans="1:2" x14ac:dyDescent="0.25">
      <c r="A4424" s="1" t="s">
        <v>9043</v>
      </c>
      <c r="B4424" t="s">
        <v>9055</v>
      </c>
    </row>
    <row r="4425" spans="1:2" x14ac:dyDescent="0.25">
      <c r="A4425" s="1" t="s">
        <v>9044</v>
      </c>
      <c r="B4425" t="s">
        <v>9056</v>
      </c>
    </row>
    <row r="4426" spans="1:2" x14ac:dyDescent="0.25">
      <c r="A4426" s="1" t="s">
        <v>9089</v>
      </c>
      <c r="B4426" t="s">
        <v>9090</v>
      </c>
    </row>
    <row r="4427" spans="1:2" x14ac:dyDescent="0.25">
      <c r="A4427" s="1" t="s">
        <v>9072</v>
      </c>
      <c r="B4427" t="s">
        <v>9097</v>
      </c>
    </row>
    <row r="4428" spans="1:2" x14ac:dyDescent="0.25">
      <c r="A4428" s="1" t="s">
        <v>9100</v>
      </c>
      <c r="B4428" t="s">
        <v>9101</v>
      </c>
    </row>
    <row r="4429" spans="1:2" x14ac:dyDescent="0.25">
      <c r="A4429" s="1" t="s">
        <v>9118</v>
      </c>
      <c r="B4429" t="s">
        <v>9119</v>
      </c>
    </row>
    <row r="4430" spans="1:2" x14ac:dyDescent="0.25">
      <c r="A4430" s="1" t="s">
        <v>9127</v>
      </c>
      <c r="B4430" t="s">
        <v>9128</v>
      </c>
    </row>
    <row r="4431" spans="1:2" x14ac:dyDescent="0.25">
      <c r="A4431" s="22" t="s">
        <v>9153</v>
      </c>
      <c r="B4431" t="s">
        <v>9154</v>
      </c>
    </row>
    <row r="4432" spans="1:2" x14ac:dyDescent="0.25">
      <c r="A4432" s="1" t="s">
        <v>9164</v>
      </c>
      <c r="B4432" t="s">
        <v>9165</v>
      </c>
    </row>
    <row r="4433" spans="1:2" x14ac:dyDescent="0.25">
      <c r="A4433" s="22" t="s">
        <v>9201</v>
      </c>
      <c r="B4433" t="s">
        <v>9202</v>
      </c>
    </row>
    <row r="4434" spans="1:2" x14ac:dyDescent="0.25">
      <c r="A4434" s="22" t="s">
        <v>9205</v>
      </c>
      <c r="B4434" t="s">
        <v>9206</v>
      </c>
    </row>
    <row r="4435" spans="1:2" x14ac:dyDescent="0.25">
      <c r="A4435" s="22" t="s">
        <v>9215</v>
      </c>
      <c r="B4435" t="s">
        <v>9216</v>
      </c>
    </row>
    <row r="4436" spans="1:2" x14ac:dyDescent="0.25">
      <c r="A4436" s="22" t="s">
        <v>157</v>
      </c>
      <c r="B4436" t="s">
        <v>9220</v>
      </c>
    </row>
    <row r="4437" spans="1:2" x14ac:dyDescent="0.25">
      <c r="A4437" s="1" t="s">
        <v>9229</v>
      </c>
      <c r="B4437" t="s">
        <v>9230</v>
      </c>
    </row>
    <row r="4438" spans="1:2" x14ac:dyDescent="0.25">
      <c r="A4438" s="1" t="s">
        <v>9236</v>
      </c>
      <c r="B4438" t="s">
        <v>9237</v>
      </c>
    </row>
    <row r="4439" spans="1:2" x14ac:dyDescent="0.25">
      <c r="A4439" s="1" t="s">
        <v>9239</v>
      </c>
      <c r="B4439" t="s">
        <v>9240</v>
      </c>
    </row>
    <row r="4440" spans="1:2" x14ac:dyDescent="0.25">
      <c r="A4440" s="1" t="s">
        <v>9243</v>
      </c>
      <c r="B4440" t="s">
        <v>9244</v>
      </c>
    </row>
    <row r="4441" spans="1:2" x14ac:dyDescent="0.25">
      <c r="A4441" s="1" t="s">
        <v>9247</v>
      </c>
      <c r="B4441" t="s">
        <v>9248</v>
      </c>
    </row>
    <row r="4442" spans="1:2" x14ac:dyDescent="0.25">
      <c r="A4442" s="1" t="s">
        <v>9251</v>
      </c>
      <c r="B4442" t="s">
        <v>9252</v>
      </c>
    </row>
    <row r="4443" spans="1:2" x14ac:dyDescent="0.25">
      <c r="A4443" s="1" t="s">
        <v>9257</v>
      </c>
      <c r="B4443" t="s">
        <v>9258</v>
      </c>
    </row>
    <row r="4444" spans="1:2" x14ac:dyDescent="0.25">
      <c r="A4444" s="22" t="s">
        <v>9269</v>
      </c>
      <c r="B4444" t="s">
        <v>9270</v>
      </c>
    </row>
    <row r="4445" spans="1:2" x14ac:dyDescent="0.25">
      <c r="A4445" s="22" t="s">
        <v>9274</v>
      </c>
      <c r="B4445" t="s">
        <v>9275</v>
      </c>
    </row>
    <row r="4474" spans="3:5" x14ac:dyDescent="0.25">
      <c r="E4474">
        <v>288.04000000000002</v>
      </c>
    </row>
    <row r="4475" spans="3:5" x14ac:dyDescent="0.25">
      <c r="C4475">
        <v>1936.16</v>
      </c>
      <c r="E4475">
        <v>703.16</v>
      </c>
    </row>
    <row r="4476" spans="3:5" x14ac:dyDescent="0.25">
      <c r="C4476">
        <v>1946.16</v>
      </c>
      <c r="E4476">
        <v>191.61</v>
      </c>
    </row>
    <row r="4477" spans="3:5" x14ac:dyDescent="0.25">
      <c r="C4477">
        <f>SUM(C4475:C4476)</f>
        <v>3882.32</v>
      </c>
      <c r="E4477">
        <v>370.13</v>
      </c>
    </row>
    <row r="4478" spans="3:5" x14ac:dyDescent="0.25">
      <c r="E4478">
        <v>393.22</v>
      </c>
    </row>
    <row r="4479" spans="3:5" x14ac:dyDescent="0.25">
      <c r="E4479">
        <f>SUM(E4474:E4478)</f>
        <v>1946.16</v>
      </c>
    </row>
  </sheetData>
  <dataValidations disablePrompts="1" count="1">
    <dataValidation type="textLength" allowBlank="1" showInputMessage="1" showErrorMessage="1" errorTitle="Debes ingresar 14 caracteres" sqref="A4334:A4335" xr:uid="{00000000-0002-0000-10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topLeftCell="I1" workbookViewId="0">
      <selection activeCell="R3" sqref="R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8777</v>
      </c>
      <c r="B2" t="s">
        <v>8778</v>
      </c>
      <c r="C2" t="s">
        <v>8779</v>
      </c>
      <c r="D2" t="s">
        <v>8780</v>
      </c>
      <c r="E2" t="s">
        <v>8781</v>
      </c>
      <c r="F2" t="s">
        <v>8782</v>
      </c>
      <c r="G2" s="2" t="s">
        <v>8783</v>
      </c>
      <c r="H2" s="2" t="s">
        <v>8784</v>
      </c>
      <c r="I2" s="2" t="s">
        <v>8785</v>
      </c>
      <c r="J2" s="2" t="s">
        <v>8786</v>
      </c>
      <c r="K2" s="2" t="s">
        <v>8787</v>
      </c>
      <c r="L2" s="2" t="s">
        <v>8788</v>
      </c>
      <c r="M2" s="2" t="s">
        <v>8789</v>
      </c>
      <c r="N2" s="2" t="s">
        <v>8790</v>
      </c>
      <c r="O2" s="2" t="s">
        <v>8791</v>
      </c>
      <c r="P2" s="2" t="s">
        <v>8792</v>
      </c>
      <c r="Q2" s="2" t="s">
        <v>8793</v>
      </c>
      <c r="R2" s="2" t="s">
        <v>8794</v>
      </c>
      <c r="S2" t="s">
        <v>8795</v>
      </c>
    </row>
    <row r="3" spans="1:19" x14ac:dyDescent="0.25">
      <c r="A3" t="s">
        <v>8796</v>
      </c>
      <c r="B3" t="s">
        <v>8797</v>
      </c>
      <c r="C3" t="s">
        <v>8799</v>
      </c>
      <c r="D3" t="s">
        <v>8800</v>
      </c>
      <c r="F3" t="s">
        <v>8801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8798</v>
      </c>
    </row>
    <row r="4" spans="1:19" x14ac:dyDescent="0.25">
      <c r="A4" t="s">
        <v>8796</v>
      </c>
      <c r="B4" t="s">
        <v>8797</v>
      </c>
      <c r="C4" t="s">
        <v>8802</v>
      </c>
      <c r="D4" t="s">
        <v>8803</v>
      </c>
      <c r="F4" t="s">
        <v>8801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8798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7"/>
  <sheetViews>
    <sheetView showGridLines="0" tabSelected="1" zoomScaleNormal="100" workbookViewId="0">
      <selection activeCell="B1" sqref="B1:C1"/>
    </sheetView>
  </sheetViews>
  <sheetFormatPr baseColWidth="10" defaultRowHeight="15" x14ac:dyDescent="0.25"/>
  <cols>
    <col min="1" max="1" width="2.28515625" style="90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7" customFormat="1" ht="44.25" customHeight="1" x14ac:dyDescent="0.2">
      <c r="A1" s="89"/>
      <c r="B1" s="132" t="s">
        <v>1313</v>
      </c>
      <c r="C1" s="133"/>
      <c r="D1" s="130" t="s">
        <v>8954</v>
      </c>
      <c r="E1" s="131"/>
      <c r="F1" s="131"/>
      <c r="I1" s="88"/>
    </row>
    <row r="3" spans="1:10 16383:16383" ht="21.75" customHeight="1" x14ac:dyDescent="0.25">
      <c r="D3" s="84" t="s">
        <v>8573</v>
      </c>
      <c r="E3" s="85" t="s">
        <v>8329</v>
      </c>
      <c r="F3" s="86" t="s">
        <v>8775</v>
      </c>
      <c r="G3" s="76"/>
      <c r="H3" s="84" t="s">
        <v>8776</v>
      </c>
      <c r="I3" s="85" t="s">
        <v>8757</v>
      </c>
      <c r="XFC3" t="s">
        <v>7944</v>
      </c>
    </row>
    <row r="4" spans="1:10 16383:16383" ht="18" customHeight="1" x14ac:dyDescent="0.25">
      <c r="D4" s="91" t="s">
        <v>8758</v>
      </c>
      <c r="E4" s="92">
        <f>ROUND(SUMIFS(Tabla3[[#All],[V GRAVADAS]],Tabla3[[#All],[MES]],Tabla7[[#Headers],[DICIEMBRE]])/(1.13),2)</f>
        <v>740.27</v>
      </c>
      <c r="F4" s="93"/>
      <c r="G4" s="110"/>
      <c r="H4" s="91" t="s">
        <v>8759</v>
      </c>
      <c r="I4" s="115">
        <f>ROUND(F7*0.13-F11*0.13-E13-E14,2)</f>
        <v>47.35</v>
      </c>
      <c r="XFC4" t="s">
        <v>7981</v>
      </c>
    </row>
    <row r="5" spans="1:10 16383:16383" ht="18" customHeight="1" x14ac:dyDescent="0.25">
      <c r="D5" s="91" t="s">
        <v>8760</v>
      </c>
      <c r="E5" s="92">
        <f>ROUND(SUMIFS(Tabla2[[#All],[V. GRAVADA]],Tabla2[[#All],[MES]],Tabla7[[#Headers],[DICIEMBRE]],Tabla2[[#All],[TIPO DE DOC]],3),2)</f>
        <v>0</v>
      </c>
      <c r="F5" s="93"/>
      <c r="G5" s="76"/>
      <c r="H5" s="91" t="s">
        <v>8761</v>
      </c>
      <c r="I5" s="101">
        <f>ROUND(F7*0.0175,2)+E15</f>
        <v>12.95</v>
      </c>
      <c r="J5" s="134" t="s">
        <v>9278</v>
      </c>
      <c r="XFC5" t="s">
        <v>8153</v>
      </c>
    </row>
    <row r="6" spans="1:10 16383:16383" ht="18" customHeight="1" x14ac:dyDescent="0.25">
      <c r="D6" s="91" t="s">
        <v>8762</v>
      </c>
      <c r="E6" s="92">
        <f>ROUND(SUMIFS(Tabla2[[#All],[V. GRAVADA]],Tabla2[[#All],[MES]],Tabla7[[#Headers],[DICIEMBRE]],Tabla2[[#All],[TIPO DE DOC]],5),2)</f>
        <v>0</v>
      </c>
      <c r="F6" s="93"/>
      <c r="G6" s="110"/>
      <c r="H6" s="108" t="s">
        <v>8763</v>
      </c>
      <c r="I6" s="102">
        <f>SUM(I4:I5)</f>
        <v>60.3</v>
      </c>
      <c r="XFC6" t="s">
        <v>8265</v>
      </c>
    </row>
    <row r="7" spans="1:10 16383:16383" ht="18" customHeight="1" x14ac:dyDescent="0.25">
      <c r="D7" s="119" t="s">
        <v>8773</v>
      </c>
      <c r="E7" s="120"/>
      <c r="F7" s="121">
        <f>+E4+E5-E6</f>
        <v>740.27</v>
      </c>
      <c r="G7" s="76"/>
      <c r="H7" s="82"/>
      <c r="I7" s="83"/>
      <c r="XFC7" t="s">
        <v>8322</v>
      </c>
    </row>
    <row r="8" spans="1:10 16383:16383" ht="18" customHeight="1" x14ac:dyDescent="0.25">
      <c r="D8" s="91" t="s">
        <v>8764</v>
      </c>
      <c r="E8" s="92">
        <f>SUMIFS(Tabla1[[#All],[C. GRAVADA]],Tabla1[[#All],[MES]],Tabla7[[#Headers],[DICIEMBRE]],Tabla1[[#All],[TIPO DE DOC]],"03")</f>
        <v>376.04999999999995</v>
      </c>
      <c r="F8" s="94"/>
      <c r="G8" s="110"/>
      <c r="H8" s="76"/>
      <c r="I8" s="77"/>
      <c r="J8" s="15"/>
      <c r="XFC8" t="s">
        <v>8323</v>
      </c>
    </row>
    <row r="9" spans="1:10 16383:16383" ht="18" customHeight="1" x14ac:dyDescent="0.25">
      <c r="D9" s="91" t="s">
        <v>8765</v>
      </c>
      <c r="E9" s="92">
        <f>SUMIFS(Tabla1[[#All],[IMPOR BIENES]],Tabla1[[#All],[MES]],Tabla7[[#Headers],[DICIEMBRE]],Tabla1[[#All],[TIPO DE DOC]],12)</f>
        <v>0</v>
      </c>
      <c r="F9" s="94"/>
      <c r="G9" s="110"/>
      <c r="H9" s="76"/>
      <c r="I9" s="77"/>
      <c r="J9" s="15"/>
      <c r="XFC9" t="s">
        <v>8324</v>
      </c>
    </row>
    <row r="10" spans="1:10 16383:16383" ht="18" customHeight="1" x14ac:dyDescent="0.25">
      <c r="D10" s="91" t="s">
        <v>8766</v>
      </c>
      <c r="E10" s="92">
        <f>SUMIFS(Tabla1[[#All],[C. GRAVADA]],Tabla1[[#All],[MES]],Tabla7[[#Headers],[DICIEMBRE]],Tabla1[[#All],[TIPO DE DOC]],"05")</f>
        <v>0</v>
      </c>
      <c r="F10" s="95"/>
      <c r="XFC10" t="s">
        <v>8325</v>
      </c>
    </row>
    <row r="11" spans="1:10 16383:16383" ht="18" customHeight="1" x14ac:dyDescent="0.25">
      <c r="D11" s="119" t="s">
        <v>8774</v>
      </c>
      <c r="E11" s="120"/>
      <c r="F11" s="121">
        <f>IFERROR(+E8+E9-E10,"")</f>
        <v>376.04999999999995</v>
      </c>
      <c r="G11" s="15"/>
      <c r="XFC11" t="s">
        <v>8326</v>
      </c>
    </row>
    <row r="12" spans="1:10 16383:16383" ht="18" customHeight="1" x14ac:dyDescent="0.25">
      <c r="D12" s="91" t="s">
        <v>8767</v>
      </c>
      <c r="E12" s="92">
        <f>SUMIFS(Tabla1[[#All],[C. EXENTAS]],Tabla1[[#All],[MES]],Tabla7[[#Headers],[DICIEMBRE]],Tabla1[[#All],[TIPO DE DOC]],"03")</f>
        <v>2.96</v>
      </c>
      <c r="F12" s="96"/>
      <c r="G12" s="15"/>
      <c r="XFC12" t="s">
        <v>8327</v>
      </c>
    </row>
    <row r="13" spans="1:10 16383:16383" ht="18" customHeight="1" x14ac:dyDescent="0.25">
      <c r="D13" s="91" t="s">
        <v>8768</v>
      </c>
      <c r="E13" s="92">
        <f>SUMIFS(Tabla1[[#All],[PERCEPCIONES]],Tabla1[[#All],[MES]],Tabla7[[#Headers],[DICIEMBRE]],Tabla1[[#All],[TIPO DE DOC]],"03")</f>
        <v>0</v>
      </c>
      <c r="F13" s="97"/>
      <c r="XFC13" t="s">
        <v>8328</v>
      </c>
    </row>
    <row r="14" spans="1:10 16383:16383" ht="18" customHeight="1" x14ac:dyDescent="0.25">
      <c r="D14" s="91" t="s">
        <v>8769</v>
      </c>
      <c r="E14" s="92">
        <f>SUMIFS(Tabla6[[#Headers],[#Data],[Monto Retención 1%]],Tabla6[[#Headers],[#Data],[Mes]],Tabla7[[#Headers],[DICIEMBRE]])</f>
        <v>0</v>
      </c>
      <c r="F14" s="98"/>
      <c r="XFC14" t="s">
        <v>8329</v>
      </c>
    </row>
    <row r="15" spans="1:10 16383:16383" ht="18" customHeight="1" x14ac:dyDescent="0.25">
      <c r="D15" s="99" t="s">
        <v>8770</v>
      </c>
      <c r="E15" s="100">
        <f>+Tabla9[[#Totals],[IMPUESTO RETENIDO ]]</f>
        <v>0</v>
      </c>
      <c r="F15" s="96"/>
    </row>
    <row r="16" spans="1:10 16383:16383" ht="18" customHeight="1" x14ac:dyDescent="0.25"/>
    <row r="17" spans="6:6" x14ac:dyDescent="0.25">
      <c r="F17" s="2"/>
    </row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2024-02-01T15:26:19Z</dcterms:modified>
</cp:coreProperties>
</file>